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699" lockStructure="1"/>
  <bookViews>
    <workbookView xWindow="15" yWindow="90" windowWidth="16860" windowHeight="12240"/>
  </bookViews>
  <sheets>
    <sheet name="data sheet" sheetId="10" r:id="rId1"/>
    <sheet name="data sheet cross-sectional" sheetId="9" r:id="rId2"/>
    <sheet name="data sheet longtudinal" sheetId="4" r:id="rId3"/>
    <sheet name="Height" sheetId="1" state="hidden" r:id="rId4"/>
    <sheet name="StdBW" sheetId="2" state="hidden" r:id="rId5"/>
    <sheet name="IGF-I reference" sheetId="8" state="hidden" r:id="rId6"/>
    <sheet name="新生児reference" sheetId="7" state="hidden" r:id="rId7"/>
    <sheet name="LMS" sheetId="3" state="hidden" r:id="rId8"/>
    <sheet name="readme" sheetId="5" r:id="rId9"/>
  </sheets>
  <definedNames>
    <definedName name="birthH">新生児reference!$AH$7:$AJ$146</definedName>
    <definedName name="femaleFB">新生児reference!$P$7:$R$146</definedName>
    <definedName name="femaleSB">新生児reference!$V$7:$X$146</definedName>
    <definedName name="head">新生児reference!$AB$7:$AD$146</definedName>
    <definedName name="Hfemalemean">Height!$B$22:$S$33</definedName>
    <definedName name="Hfemalesd">Height!$U$22:$AL$33</definedName>
    <definedName name="Hmalemean">Height!$B$5:$S$16</definedName>
    <definedName name="Hmalesd">Height!$U$5:$AL$16</definedName>
    <definedName name="IGFfemale">'IGF-I reference'!$N$6:$P$83</definedName>
    <definedName name="IGFmale">'IGF-I reference'!$C$6:$E$83</definedName>
    <definedName name="itoOI">StdBW!$H$6:$K$11</definedName>
    <definedName name="maleFB">新生児reference!$D$7:$F$146</definedName>
    <definedName name="maleSB">新生児reference!$J$7:$L$146</definedName>
    <definedName name="muratafemale">StdBW!$C$18:$D$30</definedName>
    <definedName name="muratamale">StdBW!$C$4:$D$16</definedName>
  </definedNames>
  <calcPr calcId="145621"/>
</workbook>
</file>

<file path=xl/calcChain.xml><?xml version="1.0" encoding="utf-8"?>
<calcChain xmlns="http://schemas.openxmlformats.org/spreadsheetml/2006/main">
  <c r="X1002" i="10" l="1"/>
  <c r="W1002" i="10"/>
  <c r="P1002" i="10"/>
  <c r="T1002" i="10" s="1"/>
  <c r="O1002" i="10"/>
  <c r="N1002" i="10"/>
  <c r="M1002" i="10"/>
  <c r="L1002" i="10"/>
  <c r="K1002" i="10"/>
  <c r="J1002" i="10"/>
  <c r="I1002" i="10"/>
  <c r="Q1002" i="10" s="1"/>
  <c r="X1001" i="10"/>
  <c r="W1001" i="10"/>
  <c r="T1001" i="10"/>
  <c r="P1001" i="10"/>
  <c r="U1001" i="10" s="1"/>
  <c r="O1001" i="10"/>
  <c r="N1001" i="10"/>
  <c r="M1001" i="10"/>
  <c r="L1001" i="10"/>
  <c r="K1001" i="10"/>
  <c r="J1001" i="10"/>
  <c r="I1001" i="10"/>
  <c r="Q1001" i="10" s="1"/>
  <c r="X1000" i="10"/>
  <c r="W1000" i="10"/>
  <c r="U1000" i="10"/>
  <c r="P1000" i="10"/>
  <c r="AC1000" i="10" s="1"/>
  <c r="AA1000" i="10" s="1"/>
  <c r="O1000" i="10"/>
  <c r="N1000" i="10"/>
  <c r="M1000" i="10"/>
  <c r="L1000" i="10"/>
  <c r="K1000" i="10"/>
  <c r="J1000" i="10"/>
  <c r="I1000" i="10"/>
  <c r="Q1000" i="10" s="1"/>
  <c r="X999" i="10"/>
  <c r="W999" i="10"/>
  <c r="P999" i="10"/>
  <c r="O999" i="10"/>
  <c r="N999" i="10"/>
  <c r="M999" i="10"/>
  <c r="L999" i="10"/>
  <c r="K999" i="10"/>
  <c r="J999" i="10"/>
  <c r="I999" i="10"/>
  <c r="Q999" i="10" s="1"/>
  <c r="AC998" i="10"/>
  <c r="X998" i="10"/>
  <c r="W998" i="10"/>
  <c r="P998" i="10"/>
  <c r="T998" i="10" s="1"/>
  <c r="O998" i="10"/>
  <c r="N998" i="10"/>
  <c r="M998" i="10"/>
  <c r="L998" i="10"/>
  <c r="K998" i="10"/>
  <c r="J998" i="10"/>
  <c r="I998" i="10"/>
  <c r="Q998" i="10" s="1"/>
  <c r="X997" i="10"/>
  <c r="W997" i="10"/>
  <c r="P997" i="10"/>
  <c r="U997" i="10" s="1"/>
  <c r="O997" i="10"/>
  <c r="N997" i="10"/>
  <c r="M997" i="10"/>
  <c r="L997" i="10"/>
  <c r="K997" i="10"/>
  <c r="J997" i="10"/>
  <c r="I997" i="10"/>
  <c r="Q997" i="10" s="1"/>
  <c r="X996" i="10"/>
  <c r="W996" i="10"/>
  <c r="P996" i="10"/>
  <c r="O996" i="10"/>
  <c r="N996" i="10"/>
  <c r="M996" i="10"/>
  <c r="L996" i="10"/>
  <c r="K996" i="10"/>
  <c r="J996" i="10"/>
  <c r="I996" i="10"/>
  <c r="Q996" i="10" s="1"/>
  <c r="X995" i="10"/>
  <c r="W995" i="10"/>
  <c r="P995" i="10"/>
  <c r="O995" i="10"/>
  <c r="N995" i="10"/>
  <c r="M995" i="10"/>
  <c r="L995" i="10"/>
  <c r="K995" i="10"/>
  <c r="J995" i="10"/>
  <c r="I995" i="10"/>
  <c r="Q995" i="10" s="1"/>
  <c r="X994" i="10"/>
  <c r="W994" i="10"/>
  <c r="P994" i="10"/>
  <c r="T994" i="10" s="1"/>
  <c r="O994" i="10"/>
  <c r="N994" i="10"/>
  <c r="M994" i="10"/>
  <c r="L994" i="10"/>
  <c r="K994" i="10"/>
  <c r="J994" i="10"/>
  <c r="I994" i="10"/>
  <c r="Q994" i="10" s="1"/>
  <c r="AC993" i="10"/>
  <c r="AA993" i="10" s="1"/>
  <c r="X993" i="10"/>
  <c r="W993" i="10"/>
  <c r="T993" i="10"/>
  <c r="P993" i="10"/>
  <c r="U993" i="10" s="1"/>
  <c r="O993" i="10"/>
  <c r="N993" i="10"/>
  <c r="M993" i="10"/>
  <c r="L993" i="10"/>
  <c r="K993" i="10"/>
  <c r="J993" i="10"/>
  <c r="I993" i="10"/>
  <c r="Q993" i="10" s="1"/>
  <c r="X992" i="10"/>
  <c r="W992" i="10"/>
  <c r="U992" i="10"/>
  <c r="P992" i="10"/>
  <c r="O992" i="10"/>
  <c r="N992" i="10"/>
  <c r="M992" i="10"/>
  <c r="L992" i="10"/>
  <c r="K992" i="10"/>
  <c r="J992" i="10"/>
  <c r="I992" i="10"/>
  <c r="Q992" i="10" s="1"/>
  <c r="X991" i="10"/>
  <c r="W991" i="10"/>
  <c r="P991" i="10"/>
  <c r="O991" i="10"/>
  <c r="N991" i="10"/>
  <c r="M991" i="10"/>
  <c r="L991" i="10"/>
  <c r="K991" i="10"/>
  <c r="J991" i="10"/>
  <c r="I991" i="10"/>
  <c r="Q991" i="10" s="1"/>
  <c r="AC990" i="10"/>
  <c r="X990" i="10"/>
  <c r="W990" i="10"/>
  <c r="P990" i="10"/>
  <c r="T990" i="10" s="1"/>
  <c r="O990" i="10"/>
  <c r="N990" i="10"/>
  <c r="M990" i="10"/>
  <c r="L990" i="10"/>
  <c r="K990" i="10"/>
  <c r="J990" i="10"/>
  <c r="I990" i="10"/>
  <c r="Q990" i="10" s="1"/>
  <c r="X989" i="10"/>
  <c r="W989" i="10"/>
  <c r="P989" i="10"/>
  <c r="O989" i="10"/>
  <c r="N989" i="10"/>
  <c r="M989" i="10"/>
  <c r="L989" i="10"/>
  <c r="K989" i="10"/>
  <c r="J989" i="10"/>
  <c r="I989" i="10"/>
  <c r="Q989" i="10" s="1"/>
  <c r="X988" i="10"/>
  <c r="W988" i="10"/>
  <c r="P988" i="10"/>
  <c r="O988" i="10"/>
  <c r="N988" i="10"/>
  <c r="M988" i="10"/>
  <c r="L988" i="10"/>
  <c r="K988" i="10"/>
  <c r="J988" i="10"/>
  <c r="I988" i="10"/>
  <c r="Q988" i="10" s="1"/>
  <c r="X987" i="10"/>
  <c r="W987" i="10"/>
  <c r="P987" i="10"/>
  <c r="O987" i="10"/>
  <c r="N987" i="10"/>
  <c r="M987" i="10"/>
  <c r="L987" i="10"/>
  <c r="K987" i="10"/>
  <c r="J987" i="10"/>
  <c r="I987" i="10"/>
  <c r="Q987" i="10" s="1"/>
  <c r="AC986" i="10"/>
  <c r="X986" i="10"/>
  <c r="W986" i="10"/>
  <c r="P986" i="10"/>
  <c r="T986" i="10" s="1"/>
  <c r="O986" i="10"/>
  <c r="N986" i="10"/>
  <c r="M986" i="10"/>
  <c r="L986" i="10"/>
  <c r="K986" i="10"/>
  <c r="J986" i="10"/>
  <c r="I986" i="10"/>
  <c r="Q986" i="10" s="1"/>
  <c r="X985" i="10"/>
  <c r="W985" i="10"/>
  <c r="P985" i="10"/>
  <c r="O985" i="10"/>
  <c r="N985" i="10"/>
  <c r="M985" i="10"/>
  <c r="L985" i="10"/>
  <c r="K985" i="10"/>
  <c r="J985" i="10"/>
  <c r="I985" i="10"/>
  <c r="Q985" i="10" s="1"/>
  <c r="AA984" i="10"/>
  <c r="X984" i="10"/>
  <c r="W984" i="10"/>
  <c r="T984" i="10"/>
  <c r="P984" i="10"/>
  <c r="AC984" i="10" s="1"/>
  <c r="O984" i="10"/>
  <c r="N984" i="10"/>
  <c r="M984" i="10"/>
  <c r="L984" i="10"/>
  <c r="K984" i="10"/>
  <c r="J984" i="10"/>
  <c r="I984" i="10"/>
  <c r="Q984" i="10" s="1"/>
  <c r="X983" i="10"/>
  <c r="W983" i="10"/>
  <c r="P983" i="10"/>
  <c r="O983" i="10"/>
  <c r="N983" i="10"/>
  <c r="M983" i="10"/>
  <c r="L983" i="10"/>
  <c r="K983" i="10"/>
  <c r="J983" i="10"/>
  <c r="I983" i="10"/>
  <c r="Q983" i="10" s="1"/>
  <c r="X982" i="10"/>
  <c r="W982" i="10"/>
  <c r="P982" i="10"/>
  <c r="O982" i="10"/>
  <c r="N982" i="10"/>
  <c r="M982" i="10"/>
  <c r="L982" i="10"/>
  <c r="K982" i="10"/>
  <c r="J982" i="10"/>
  <c r="I982" i="10"/>
  <c r="Q982" i="10" s="1"/>
  <c r="AC981" i="10"/>
  <c r="X981" i="10"/>
  <c r="W981" i="10"/>
  <c r="T981" i="10"/>
  <c r="P981" i="10"/>
  <c r="U981" i="10" s="1"/>
  <c r="O981" i="10"/>
  <c r="N981" i="10"/>
  <c r="M981" i="10"/>
  <c r="L981" i="10"/>
  <c r="K981" i="10"/>
  <c r="J981" i="10"/>
  <c r="I981" i="10"/>
  <c r="Q981" i="10" s="1"/>
  <c r="X980" i="10"/>
  <c r="W980" i="10"/>
  <c r="U980" i="10"/>
  <c r="T980" i="10"/>
  <c r="P980" i="10"/>
  <c r="AC980" i="10" s="1"/>
  <c r="AA980" i="10" s="1"/>
  <c r="O980" i="10"/>
  <c r="N980" i="10"/>
  <c r="M980" i="10"/>
  <c r="L980" i="10"/>
  <c r="K980" i="10"/>
  <c r="J980" i="10"/>
  <c r="I980" i="10"/>
  <c r="Q980" i="10" s="1"/>
  <c r="X979" i="10"/>
  <c r="W979" i="10"/>
  <c r="P979" i="10"/>
  <c r="O979" i="10"/>
  <c r="N979" i="10"/>
  <c r="M979" i="10"/>
  <c r="L979" i="10"/>
  <c r="K979" i="10"/>
  <c r="J979" i="10"/>
  <c r="I979" i="10"/>
  <c r="Q979" i="10" s="1"/>
  <c r="X978" i="10"/>
  <c r="W978" i="10"/>
  <c r="P978" i="10"/>
  <c r="O978" i="10"/>
  <c r="N978" i="10"/>
  <c r="M978" i="10"/>
  <c r="L978" i="10"/>
  <c r="K978" i="10"/>
  <c r="J978" i="10"/>
  <c r="I978" i="10"/>
  <c r="Q978" i="10" s="1"/>
  <c r="X977" i="10"/>
  <c r="W977" i="10"/>
  <c r="T977" i="10"/>
  <c r="P977" i="10"/>
  <c r="U977" i="10" s="1"/>
  <c r="O977" i="10"/>
  <c r="N977" i="10"/>
  <c r="M977" i="10"/>
  <c r="L977" i="10"/>
  <c r="K977" i="10"/>
  <c r="J977" i="10"/>
  <c r="I977" i="10"/>
  <c r="Q977" i="10" s="1"/>
  <c r="X976" i="10"/>
  <c r="W976" i="10"/>
  <c r="U976" i="10"/>
  <c r="T976" i="10"/>
  <c r="P976" i="10"/>
  <c r="AC976" i="10" s="1"/>
  <c r="AA976" i="10" s="1"/>
  <c r="O976" i="10"/>
  <c r="N976" i="10"/>
  <c r="M976" i="10"/>
  <c r="L976" i="10"/>
  <c r="K976" i="10"/>
  <c r="J976" i="10"/>
  <c r="I976" i="10"/>
  <c r="Q976" i="10" s="1"/>
  <c r="X975" i="10"/>
  <c r="W975" i="10"/>
  <c r="P975" i="10"/>
  <c r="O975" i="10"/>
  <c r="N975" i="10"/>
  <c r="M975" i="10"/>
  <c r="L975" i="10"/>
  <c r="K975" i="10"/>
  <c r="J975" i="10"/>
  <c r="I975" i="10"/>
  <c r="Q975" i="10" s="1"/>
  <c r="X974" i="10"/>
  <c r="W974" i="10"/>
  <c r="P974" i="10"/>
  <c r="O974" i="10"/>
  <c r="N974" i="10"/>
  <c r="M974" i="10"/>
  <c r="L974" i="10"/>
  <c r="K974" i="10"/>
  <c r="J974" i="10"/>
  <c r="I974" i="10"/>
  <c r="Q974" i="10" s="1"/>
  <c r="X973" i="10"/>
  <c r="W973" i="10"/>
  <c r="T973" i="10"/>
  <c r="P973" i="10"/>
  <c r="U973" i="10" s="1"/>
  <c r="O973" i="10"/>
  <c r="N973" i="10"/>
  <c r="M973" i="10"/>
  <c r="L973" i="10"/>
  <c r="K973" i="10"/>
  <c r="J973" i="10"/>
  <c r="I973" i="10"/>
  <c r="Q973" i="10" s="1"/>
  <c r="X972" i="10"/>
  <c r="W972" i="10"/>
  <c r="U972" i="10"/>
  <c r="P972" i="10"/>
  <c r="O972" i="10"/>
  <c r="N972" i="10"/>
  <c r="M972" i="10"/>
  <c r="L972" i="10"/>
  <c r="K972" i="10"/>
  <c r="J972" i="10"/>
  <c r="I972" i="10"/>
  <c r="Q972" i="10" s="1"/>
  <c r="X971" i="10"/>
  <c r="W971" i="10"/>
  <c r="P971" i="10"/>
  <c r="O971" i="10"/>
  <c r="N971" i="10"/>
  <c r="M971" i="10"/>
  <c r="L971" i="10"/>
  <c r="K971" i="10"/>
  <c r="J971" i="10"/>
  <c r="I971" i="10"/>
  <c r="Q971" i="10" s="1"/>
  <c r="X970" i="10"/>
  <c r="W970" i="10"/>
  <c r="P970" i="10"/>
  <c r="O970" i="10"/>
  <c r="N970" i="10"/>
  <c r="M970" i="10"/>
  <c r="L970" i="10"/>
  <c r="K970" i="10"/>
  <c r="J970" i="10"/>
  <c r="I970" i="10"/>
  <c r="Q970" i="10" s="1"/>
  <c r="X969" i="10"/>
  <c r="W969" i="10"/>
  <c r="T969" i="10"/>
  <c r="P969" i="10"/>
  <c r="U969" i="10" s="1"/>
  <c r="O969" i="10"/>
  <c r="N969" i="10"/>
  <c r="M969" i="10"/>
  <c r="L969" i="10"/>
  <c r="K969" i="10"/>
  <c r="J969" i="10"/>
  <c r="I969" i="10"/>
  <c r="Q969" i="10" s="1"/>
  <c r="X968" i="10"/>
  <c r="W968" i="10"/>
  <c r="P968" i="10"/>
  <c r="O968" i="10"/>
  <c r="N968" i="10"/>
  <c r="M968" i="10"/>
  <c r="L968" i="10"/>
  <c r="K968" i="10"/>
  <c r="J968" i="10"/>
  <c r="I968" i="10"/>
  <c r="Q968" i="10" s="1"/>
  <c r="X967" i="10"/>
  <c r="W967" i="10"/>
  <c r="P967" i="10"/>
  <c r="O967" i="10"/>
  <c r="N967" i="10"/>
  <c r="M967" i="10"/>
  <c r="L967" i="10"/>
  <c r="K967" i="10"/>
  <c r="J967" i="10"/>
  <c r="I967" i="10"/>
  <c r="Q967" i="10" s="1"/>
  <c r="AC966" i="10"/>
  <c r="X966" i="10"/>
  <c r="W966" i="10"/>
  <c r="T966" i="10"/>
  <c r="P966" i="10"/>
  <c r="U966" i="10" s="1"/>
  <c r="O966" i="10"/>
  <c r="N966" i="10"/>
  <c r="M966" i="10"/>
  <c r="L966" i="10"/>
  <c r="K966" i="10"/>
  <c r="J966" i="10"/>
  <c r="I966" i="10"/>
  <c r="Q966" i="10" s="1"/>
  <c r="X965" i="10"/>
  <c r="W965" i="10"/>
  <c r="P965" i="10"/>
  <c r="O965" i="10"/>
  <c r="N965" i="10"/>
  <c r="M965" i="10"/>
  <c r="L965" i="10"/>
  <c r="K965" i="10"/>
  <c r="J965" i="10"/>
  <c r="I965" i="10"/>
  <c r="Q965" i="10" s="1"/>
  <c r="AC964" i="10"/>
  <c r="X964" i="10"/>
  <c r="W964" i="10"/>
  <c r="U964" i="10"/>
  <c r="P964" i="10"/>
  <c r="T964" i="10" s="1"/>
  <c r="O964" i="10"/>
  <c r="N964" i="10"/>
  <c r="M964" i="10"/>
  <c r="L964" i="10"/>
  <c r="K964" i="10"/>
  <c r="J964" i="10"/>
  <c r="I964" i="10"/>
  <c r="Q964" i="10" s="1"/>
  <c r="X963" i="10"/>
  <c r="W963" i="10"/>
  <c r="P963" i="10"/>
  <c r="O963" i="10"/>
  <c r="N963" i="10"/>
  <c r="M963" i="10"/>
  <c r="L963" i="10"/>
  <c r="K963" i="10"/>
  <c r="J963" i="10"/>
  <c r="I963" i="10"/>
  <c r="Q963" i="10" s="1"/>
  <c r="X962" i="10"/>
  <c r="W962" i="10"/>
  <c r="U962" i="10"/>
  <c r="P962" i="10"/>
  <c r="O962" i="10"/>
  <c r="N962" i="10"/>
  <c r="M962" i="10"/>
  <c r="L962" i="10"/>
  <c r="K962" i="10"/>
  <c r="J962" i="10"/>
  <c r="I962" i="10"/>
  <c r="Q962" i="10" s="1"/>
  <c r="X961" i="10"/>
  <c r="W961" i="10"/>
  <c r="T961" i="10"/>
  <c r="P961" i="10"/>
  <c r="U961" i="10" s="1"/>
  <c r="O961" i="10"/>
  <c r="N961" i="10"/>
  <c r="M961" i="10"/>
  <c r="L961" i="10"/>
  <c r="K961" i="10"/>
  <c r="J961" i="10"/>
  <c r="I961" i="10"/>
  <c r="Q961" i="10" s="1"/>
  <c r="X960" i="10"/>
  <c r="W960" i="10"/>
  <c r="P960" i="10"/>
  <c r="O960" i="10"/>
  <c r="N960" i="10"/>
  <c r="M960" i="10"/>
  <c r="L960" i="10"/>
  <c r="K960" i="10"/>
  <c r="J960" i="10"/>
  <c r="I960" i="10"/>
  <c r="Q960" i="10" s="1"/>
  <c r="X959" i="10"/>
  <c r="W959" i="10"/>
  <c r="P959" i="10"/>
  <c r="O959" i="10"/>
  <c r="N959" i="10"/>
  <c r="M959" i="10"/>
  <c r="L959" i="10"/>
  <c r="K959" i="10"/>
  <c r="J959" i="10"/>
  <c r="I959" i="10"/>
  <c r="Q959" i="10" s="1"/>
  <c r="AC958" i="10"/>
  <c r="X958" i="10"/>
  <c r="W958" i="10"/>
  <c r="U958" i="10"/>
  <c r="T958" i="10"/>
  <c r="P958" i="10"/>
  <c r="O958" i="10"/>
  <c r="N958" i="10"/>
  <c r="M958" i="10"/>
  <c r="L958" i="10"/>
  <c r="K958" i="10"/>
  <c r="J958" i="10"/>
  <c r="I958" i="10"/>
  <c r="Q958" i="10" s="1"/>
  <c r="X957" i="10"/>
  <c r="W957" i="10"/>
  <c r="P957" i="10"/>
  <c r="O957" i="10"/>
  <c r="N957" i="10"/>
  <c r="M957" i="10"/>
  <c r="L957" i="10"/>
  <c r="K957" i="10"/>
  <c r="J957" i="10"/>
  <c r="I957" i="10"/>
  <c r="Q957" i="10" s="1"/>
  <c r="AC956" i="10"/>
  <c r="X956" i="10"/>
  <c r="W956" i="10"/>
  <c r="U956" i="10"/>
  <c r="P956" i="10"/>
  <c r="T956" i="10" s="1"/>
  <c r="O956" i="10"/>
  <c r="N956" i="10"/>
  <c r="M956" i="10"/>
  <c r="L956" i="10"/>
  <c r="K956" i="10"/>
  <c r="J956" i="10"/>
  <c r="I956" i="10"/>
  <c r="Q956" i="10" s="1"/>
  <c r="X955" i="10"/>
  <c r="W955" i="10"/>
  <c r="P955" i="10"/>
  <c r="O955" i="10"/>
  <c r="N955" i="10"/>
  <c r="M955" i="10"/>
  <c r="L955" i="10"/>
  <c r="K955" i="10"/>
  <c r="J955" i="10"/>
  <c r="I955" i="10"/>
  <c r="Q955" i="10" s="1"/>
  <c r="X954" i="10"/>
  <c r="W954" i="10"/>
  <c r="U954" i="10"/>
  <c r="P954" i="10"/>
  <c r="O954" i="10"/>
  <c r="N954" i="10"/>
  <c r="M954" i="10"/>
  <c r="L954" i="10"/>
  <c r="K954" i="10"/>
  <c r="J954" i="10"/>
  <c r="I954" i="10"/>
  <c r="Q954" i="10" s="1"/>
  <c r="X953" i="10"/>
  <c r="W953" i="10"/>
  <c r="T953" i="10"/>
  <c r="P953" i="10"/>
  <c r="U953" i="10" s="1"/>
  <c r="O953" i="10"/>
  <c r="N953" i="10"/>
  <c r="M953" i="10"/>
  <c r="L953" i="10"/>
  <c r="K953" i="10"/>
  <c r="J953" i="10"/>
  <c r="I953" i="10"/>
  <c r="Q953" i="10" s="1"/>
  <c r="X952" i="10"/>
  <c r="W952" i="10"/>
  <c r="P952" i="10"/>
  <c r="O952" i="10"/>
  <c r="N952" i="10"/>
  <c r="M952" i="10"/>
  <c r="L952" i="10"/>
  <c r="K952" i="10"/>
  <c r="J952" i="10"/>
  <c r="I952" i="10"/>
  <c r="Q952" i="10" s="1"/>
  <c r="X951" i="10"/>
  <c r="W951" i="10"/>
  <c r="P951" i="10"/>
  <c r="O951" i="10"/>
  <c r="N951" i="10"/>
  <c r="M951" i="10"/>
  <c r="L951" i="10"/>
  <c r="K951" i="10"/>
  <c r="J951" i="10"/>
  <c r="I951" i="10"/>
  <c r="Q951" i="10" s="1"/>
  <c r="AC950" i="10"/>
  <c r="X950" i="10"/>
  <c r="W950" i="10"/>
  <c r="T950" i="10"/>
  <c r="P950" i="10"/>
  <c r="U950" i="10" s="1"/>
  <c r="O950" i="10"/>
  <c r="N950" i="10"/>
  <c r="M950" i="10"/>
  <c r="L950" i="10"/>
  <c r="K950" i="10"/>
  <c r="J950" i="10"/>
  <c r="I950" i="10"/>
  <c r="Q950" i="10" s="1"/>
  <c r="X949" i="10"/>
  <c r="W949" i="10"/>
  <c r="P949" i="10"/>
  <c r="O949" i="10"/>
  <c r="N949" i="10"/>
  <c r="M949" i="10"/>
  <c r="L949" i="10"/>
  <c r="K949" i="10"/>
  <c r="J949" i="10"/>
  <c r="I949" i="10"/>
  <c r="Q949" i="10" s="1"/>
  <c r="AC948" i="10"/>
  <c r="X948" i="10"/>
  <c r="W948" i="10"/>
  <c r="U948" i="10"/>
  <c r="P948" i="10"/>
  <c r="T948" i="10" s="1"/>
  <c r="O948" i="10"/>
  <c r="N948" i="10"/>
  <c r="M948" i="10"/>
  <c r="L948" i="10"/>
  <c r="K948" i="10"/>
  <c r="J948" i="10"/>
  <c r="I948" i="10"/>
  <c r="Q948" i="10" s="1"/>
  <c r="X947" i="10"/>
  <c r="W947" i="10"/>
  <c r="P947" i="10"/>
  <c r="O947" i="10"/>
  <c r="N947" i="10"/>
  <c r="M947" i="10"/>
  <c r="L947" i="10"/>
  <c r="K947" i="10"/>
  <c r="J947" i="10"/>
  <c r="I947" i="10"/>
  <c r="Q947" i="10" s="1"/>
  <c r="X946" i="10"/>
  <c r="W946" i="10"/>
  <c r="P946" i="10"/>
  <c r="O946" i="10"/>
  <c r="N946" i="10"/>
  <c r="M946" i="10"/>
  <c r="L946" i="10"/>
  <c r="K946" i="10"/>
  <c r="J946" i="10"/>
  <c r="I946" i="10"/>
  <c r="Q946" i="10" s="1"/>
  <c r="X945" i="10"/>
  <c r="W945" i="10"/>
  <c r="T945" i="10"/>
  <c r="P945" i="10"/>
  <c r="U945" i="10" s="1"/>
  <c r="O945" i="10"/>
  <c r="N945" i="10"/>
  <c r="M945" i="10"/>
  <c r="L945" i="10"/>
  <c r="K945" i="10"/>
  <c r="J945" i="10"/>
  <c r="I945" i="10"/>
  <c r="Q945" i="10" s="1"/>
  <c r="X944" i="10"/>
  <c r="W944" i="10"/>
  <c r="P944" i="10"/>
  <c r="O944" i="10"/>
  <c r="N944" i="10"/>
  <c r="M944" i="10"/>
  <c r="L944" i="10"/>
  <c r="K944" i="10"/>
  <c r="J944" i="10"/>
  <c r="I944" i="10"/>
  <c r="Q944" i="10" s="1"/>
  <c r="X943" i="10"/>
  <c r="W943" i="10"/>
  <c r="P943" i="10"/>
  <c r="O943" i="10"/>
  <c r="N943" i="10"/>
  <c r="M943" i="10"/>
  <c r="L943" i="10"/>
  <c r="K943" i="10"/>
  <c r="J943" i="10"/>
  <c r="I943" i="10"/>
  <c r="Q943" i="10" s="1"/>
  <c r="AC942" i="10"/>
  <c r="X942" i="10"/>
  <c r="W942" i="10"/>
  <c r="U942" i="10"/>
  <c r="T942" i="10"/>
  <c r="P942" i="10"/>
  <c r="O942" i="10"/>
  <c r="N942" i="10"/>
  <c r="M942" i="10"/>
  <c r="L942" i="10"/>
  <c r="K942" i="10"/>
  <c r="J942" i="10"/>
  <c r="I942" i="10"/>
  <c r="Q942" i="10" s="1"/>
  <c r="X941" i="10"/>
  <c r="W941" i="10"/>
  <c r="P941" i="10"/>
  <c r="O941" i="10"/>
  <c r="N941" i="10"/>
  <c r="M941" i="10"/>
  <c r="L941" i="10"/>
  <c r="K941" i="10"/>
  <c r="J941" i="10"/>
  <c r="I941" i="10"/>
  <c r="Q941" i="10" s="1"/>
  <c r="AC940" i="10"/>
  <c r="X940" i="10"/>
  <c r="W940" i="10"/>
  <c r="U940" i="10"/>
  <c r="P940" i="10"/>
  <c r="T940" i="10" s="1"/>
  <c r="O940" i="10"/>
  <c r="N940" i="10"/>
  <c r="M940" i="10"/>
  <c r="L940" i="10"/>
  <c r="K940" i="10"/>
  <c r="J940" i="10"/>
  <c r="I940" i="10"/>
  <c r="Q940" i="10" s="1"/>
  <c r="X939" i="10"/>
  <c r="W939" i="10"/>
  <c r="P939" i="10"/>
  <c r="O939" i="10"/>
  <c r="N939" i="10"/>
  <c r="M939" i="10"/>
  <c r="L939" i="10"/>
  <c r="K939" i="10"/>
  <c r="J939" i="10"/>
  <c r="I939" i="10"/>
  <c r="Q939" i="10" s="1"/>
  <c r="X938" i="10"/>
  <c r="W938" i="10"/>
  <c r="P938" i="10"/>
  <c r="O938" i="10"/>
  <c r="N938" i="10"/>
  <c r="M938" i="10"/>
  <c r="L938" i="10"/>
  <c r="K938" i="10"/>
  <c r="J938" i="10"/>
  <c r="I938" i="10"/>
  <c r="Q938" i="10" s="1"/>
  <c r="X937" i="10"/>
  <c r="W937" i="10"/>
  <c r="T937" i="10"/>
  <c r="P937" i="10"/>
  <c r="U937" i="10" s="1"/>
  <c r="O937" i="10"/>
  <c r="N937" i="10"/>
  <c r="M937" i="10"/>
  <c r="L937" i="10"/>
  <c r="K937" i="10"/>
  <c r="J937" i="10"/>
  <c r="I937" i="10"/>
  <c r="Q937" i="10" s="1"/>
  <c r="X936" i="10"/>
  <c r="W936" i="10"/>
  <c r="P936" i="10"/>
  <c r="O936" i="10"/>
  <c r="N936" i="10"/>
  <c r="M936" i="10"/>
  <c r="L936" i="10"/>
  <c r="K936" i="10"/>
  <c r="J936" i="10"/>
  <c r="I936" i="10"/>
  <c r="Q936" i="10" s="1"/>
  <c r="X935" i="10"/>
  <c r="W935" i="10"/>
  <c r="P935" i="10"/>
  <c r="O935" i="10"/>
  <c r="N935" i="10"/>
  <c r="M935" i="10"/>
  <c r="L935" i="10"/>
  <c r="K935" i="10"/>
  <c r="J935" i="10"/>
  <c r="I935" i="10"/>
  <c r="Q935" i="10" s="1"/>
  <c r="AC934" i="10"/>
  <c r="X934" i="10"/>
  <c r="W934" i="10"/>
  <c r="T934" i="10"/>
  <c r="P934" i="10"/>
  <c r="U934" i="10" s="1"/>
  <c r="O934" i="10"/>
  <c r="N934" i="10"/>
  <c r="M934" i="10"/>
  <c r="L934" i="10"/>
  <c r="K934" i="10"/>
  <c r="J934" i="10"/>
  <c r="I934" i="10"/>
  <c r="Q934" i="10" s="1"/>
  <c r="X933" i="10"/>
  <c r="W933" i="10"/>
  <c r="P933" i="10"/>
  <c r="O933" i="10"/>
  <c r="N933" i="10"/>
  <c r="M933" i="10"/>
  <c r="L933" i="10"/>
  <c r="K933" i="10"/>
  <c r="J933" i="10"/>
  <c r="I933" i="10"/>
  <c r="Q933" i="10" s="1"/>
  <c r="AC932" i="10"/>
  <c r="X932" i="10"/>
  <c r="W932" i="10"/>
  <c r="U932" i="10"/>
  <c r="P932" i="10"/>
  <c r="T932" i="10" s="1"/>
  <c r="O932" i="10"/>
  <c r="N932" i="10"/>
  <c r="M932" i="10"/>
  <c r="L932" i="10"/>
  <c r="K932" i="10"/>
  <c r="J932" i="10"/>
  <c r="I932" i="10"/>
  <c r="Q932" i="10" s="1"/>
  <c r="X931" i="10"/>
  <c r="W931" i="10"/>
  <c r="P931" i="10"/>
  <c r="O931" i="10"/>
  <c r="N931" i="10"/>
  <c r="M931" i="10"/>
  <c r="L931" i="10"/>
  <c r="K931" i="10"/>
  <c r="J931" i="10"/>
  <c r="I931" i="10"/>
  <c r="Q931" i="10" s="1"/>
  <c r="X930" i="10"/>
  <c r="W930" i="10"/>
  <c r="U930" i="10"/>
  <c r="P930" i="10"/>
  <c r="O930" i="10"/>
  <c r="N930" i="10"/>
  <c r="M930" i="10"/>
  <c r="L930" i="10"/>
  <c r="K930" i="10"/>
  <c r="J930" i="10"/>
  <c r="I930" i="10"/>
  <c r="Q930" i="10" s="1"/>
  <c r="X929" i="10"/>
  <c r="W929" i="10"/>
  <c r="T929" i="10"/>
  <c r="P929" i="10"/>
  <c r="U929" i="10" s="1"/>
  <c r="O929" i="10"/>
  <c r="N929" i="10"/>
  <c r="M929" i="10"/>
  <c r="L929" i="10"/>
  <c r="K929" i="10"/>
  <c r="J929" i="10"/>
  <c r="I929" i="10"/>
  <c r="Q929" i="10" s="1"/>
  <c r="X928" i="10"/>
  <c r="W928" i="10"/>
  <c r="P928" i="10"/>
  <c r="O928" i="10"/>
  <c r="N928" i="10"/>
  <c r="M928" i="10"/>
  <c r="L928" i="10"/>
  <c r="K928" i="10"/>
  <c r="J928" i="10"/>
  <c r="I928" i="10"/>
  <c r="Q928" i="10" s="1"/>
  <c r="X927" i="10"/>
  <c r="W927" i="10"/>
  <c r="P927" i="10"/>
  <c r="O927" i="10"/>
  <c r="N927" i="10"/>
  <c r="M927" i="10"/>
  <c r="L927" i="10"/>
  <c r="K927" i="10"/>
  <c r="J927" i="10"/>
  <c r="I927" i="10"/>
  <c r="Q927" i="10" s="1"/>
  <c r="AC926" i="10"/>
  <c r="X926" i="10"/>
  <c r="W926" i="10"/>
  <c r="U926" i="10"/>
  <c r="T926" i="10"/>
  <c r="P926" i="10"/>
  <c r="O926" i="10"/>
  <c r="N926" i="10"/>
  <c r="M926" i="10"/>
  <c r="L926" i="10"/>
  <c r="K926" i="10"/>
  <c r="J926" i="10"/>
  <c r="I926" i="10"/>
  <c r="Q926" i="10" s="1"/>
  <c r="X925" i="10"/>
  <c r="W925" i="10"/>
  <c r="P925" i="10"/>
  <c r="O925" i="10"/>
  <c r="N925" i="10"/>
  <c r="M925" i="10"/>
  <c r="L925" i="10"/>
  <c r="K925" i="10"/>
  <c r="J925" i="10"/>
  <c r="I925" i="10"/>
  <c r="Q925" i="10" s="1"/>
  <c r="X924" i="10"/>
  <c r="W924" i="10"/>
  <c r="U924" i="10"/>
  <c r="P924" i="10"/>
  <c r="T924" i="10" s="1"/>
  <c r="O924" i="10"/>
  <c r="N924" i="10"/>
  <c r="M924" i="10"/>
  <c r="L924" i="10"/>
  <c r="K924" i="10"/>
  <c r="J924" i="10"/>
  <c r="I924" i="10"/>
  <c r="Q924" i="10" s="1"/>
  <c r="X923" i="10"/>
  <c r="W923" i="10"/>
  <c r="P923" i="10"/>
  <c r="T923" i="10" s="1"/>
  <c r="O923" i="10"/>
  <c r="N923" i="10"/>
  <c r="M923" i="10"/>
  <c r="L923" i="10"/>
  <c r="K923" i="10"/>
  <c r="J923" i="10"/>
  <c r="I923" i="10"/>
  <c r="Q923" i="10" s="1"/>
  <c r="X922" i="10"/>
  <c r="W922" i="10"/>
  <c r="T922" i="10"/>
  <c r="P922" i="10"/>
  <c r="AC922" i="10" s="1"/>
  <c r="AA922" i="10" s="1"/>
  <c r="O922" i="10"/>
  <c r="N922" i="10"/>
  <c r="M922" i="10"/>
  <c r="L922" i="10"/>
  <c r="K922" i="10"/>
  <c r="J922" i="10"/>
  <c r="I922" i="10"/>
  <c r="Q922" i="10" s="1"/>
  <c r="X921" i="10"/>
  <c r="W921" i="10"/>
  <c r="P921" i="10"/>
  <c r="T921" i="10" s="1"/>
  <c r="O921" i="10"/>
  <c r="N921" i="10"/>
  <c r="M921" i="10"/>
  <c r="L921" i="10"/>
  <c r="K921" i="10"/>
  <c r="J921" i="10"/>
  <c r="I921" i="10"/>
  <c r="Q921" i="10" s="1"/>
  <c r="X920" i="10"/>
  <c r="W920" i="10"/>
  <c r="P920" i="10"/>
  <c r="O920" i="10"/>
  <c r="N920" i="10"/>
  <c r="M920" i="10"/>
  <c r="L920" i="10"/>
  <c r="K920" i="10"/>
  <c r="J920" i="10"/>
  <c r="I920" i="10"/>
  <c r="Q920" i="10" s="1"/>
  <c r="X919" i="10"/>
  <c r="W919" i="10"/>
  <c r="P919" i="10"/>
  <c r="T919" i="10" s="1"/>
  <c r="O919" i="10"/>
  <c r="N919" i="10"/>
  <c r="M919" i="10"/>
  <c r="L919" i="10"/>
  <c r="K919" i="10"/>
  <c r="J919" i="10"/>
  <c r="I919" i="10"/>
  <c r="Q919" i="10" s="1"/>
  <c r="AC918" i="10"/>
  <c r="AA918" i="10" s="1"/>
  <c r="X918" i="10"/>
  <c r="W918" i="10"/>
  <c r="P918" i="10"/>
  <c r="O918" i="10"/>
  <c r="N918" i="10"/>
  <c r="M918" i="10"/>
  <c r="L918" i="10"/>
  <c r="K918" i="10"/>
  <c r="J918" i="10"/>
  <c r="I918" i="10"/>
  <c r="Q918" i="10" s="1"/>
  <c r="X917" i="10"/>
  <c r="W917" i="10"/>
  <c r="P917" i="10"/>
  <c r="T917" i="10" s="1"/>
  <c r="O917" i="10"/>
  <c r="N917" i="10"/>
  <c r="M917" i="10"/>
  <c r="L917" i="10"/>
  <c r="K917" i="10"/>
  <c r="J917" i="10"/>
  <c r="I917" i="10"/>
  <c r="Q917" i="10" s="1"/>
  <c r="AC916" i="10"/>
  <c r="AA916" i="10" s="1"/>
  <c r="X916" i="10"/>
  <c r="W916" i="10"/>
  <c r="U916" i="10"/>
  <c r="P916" i="10"/>
  <c r="T916" i="10" s="1"/>
  <c r="O916" i="10"/>
  <c r="N916" i="10"/>
  <c r="M916" i="10"/>
  <c r="L916" i="10"/>
  <c r="K916" i="10"/>
  <c r="J916" i="10"/>
  <c r="I916" i="10"/>
  <c r="Q916" i="10" s="1"/>
  <c r="X915" i="10"/>
  <c r="W915" i="10"/>
  <c r="P915" i="10"/>
  <c r="T915" i="10" s="1"/>
  <c r="O915" i="10"/>
  <c r="N915" i="10"/>
  <c r="M915" i="10"/>
  <c r="L915" i="10"/>
  <c r="K915" i="10"/>
  <c r="J915" i="10"/>
  <c r="I915" i="10"/>
  <c r="Q915" i="10" s="1"/>
  <c r="X914" i="10"/>
  <c r="W914" i="10"/>
  <c r="P914" i="10"/>
  <c r="O914" i="10"/>
  <c r="N914" i="10"/>
  <c r="M914" i="10"/>
  <c r="L914" i="10"/>
  <c r="K914" i="10"/>
  <c r="J914" i="10"/>
  <c r="I914" i="10"/>
  <c r="Q914" i="10" s="1"/>
  <c r="AB913" i="10"/>
  <c r="X913" i="10"/>
  <c r="W913" i="10"/>
  <c r="P913" i="10"/>
  <c r="AC913" i="10" s="1"/>
  <c r="Z913" i="10" s="1"/>
  <c r="O913" i="10"/>
  <c r="N913" i="10"/>
  <c r="M913" i="10"/>
  <c r="L913" i="10"/>
  <c r="K913" i="10"/>
  <c r="J913" i="10"/>
  <c r="I913" i="10"/>
  <c r="Q913" i="10" s="1"/>
  <c r="X912" i="10"/>
  <c r="W912" i="10"/>
  <c r="P912" i="10"/>
  <c r="O912" i="10"/>
  <c r="N912" i="10"/>
  <c r="M912" i="10"/>
  <c r="L912" i="10"/>
  <c r="K912" i="10"/>
  <c r="J912" i="10"/>
  <c r="I912" i="10"/>
  <c r="Q912" i="10" s="1"/>
  <c r="X911" i="10"/>
  <c r="W911" i="10"/>
  <c r="P911" i="10"/>
  <c r="O911" i="10"/>
  <c r="N911" i="10"/>
  <c r="M911" i="10"/>
  <c r="L911" i="10"/>
  <c r="K911" i="10"/>
  <c r="J911" i="10"/>
  <c r="I911" i="10"/>
  <c r="Q911" i="10" s="1"/>
  <c r="AC910" i="10"/>
  <c r="X910" i="10"/>
  <c r="W910" i="10"/>
  <c r="T910" i="10"/>
  <c r="P910" i="10"/>
  <c r="U910" i="10" s="1"/>
  <c r="O910" i="10"/>
  <c r="N910" i="10"/>
  <c r="M910" i="10"/>
  <c r="L910" i="10"/>
  <c r="K910" i="10"/>
  <c r="J910" i="10"/>
  <c r="I910" i="10"/>
  <c r="Q910" i="10" s="1"/>
  <c r="X909" i="10"/>
  <c r="W909" i="10"/>
  <c r="P909" i="10"/>
  <c r="O909" i="10"/>
  <c r="N909" i="10"/>
  <c r="M909" i="10"/>
  <c r="L909" i="10"/>
  <c r="K909" i="10"/>
  <c r="J909" i="10"/>
  <c r="I909" i="10"/>
  <c r="Q909" i="10" s="1"/>
  <c r="X908" i="10"/>
  <c r="W908" i="10"/>
  <c r="P908" i="10"/>
  <c r="O908" i="10"/>
  <c r="N908" i="10"/>
  <c r="M908" i="10"/>
  <c r="L908" i="10"/>
  <c r="K908" i="10"/>
  <c r="J908" i="10"/>
  <c r="I908" i="10"/>
  <c r="Q908" i="10" s="1"/>
  <c r="AC907" i="10"/>
  <c r="X907" i="10"/>
  <c r="W907" i="10"/>
  <c r="T907" i="10"/>
  <c r="P907" i="10"/>
  <c r="U907" i="10" s="1"/>
  <c r="O907" i="10"/>
  <c r="N907" i="10"/>
  <c r="M907" i="10"/>
  <c r="L907" i="10"/>
  <c r="K907" i="10"/>
  <c r="J907" i="10"/>
  <c r="I907" i="10"/>
  <c r="Q907" i="10" s="1"/>
  <c r="X906" i="10"/>
  <c r="W906" i="10"/>
  <c r="U906" i="10"/>
  <c r="P906" i="10"/>
  <c r="O906" i="10"/>
  <c r="N906" i="10"/>
  <c r="M906" i="10"/>
  <c r="L906" i="10"/>
  <c r="K906" i="10"/>
  <c r="J906" i="10"/>
  <c r="I906" i="10"/>
  <c r="Q906" i="10" s="1"/>
  <c r="AB905" i="10"/>
  <c r="Z905" i="10"/>
  <c r="X905" i="10"/>
  <c r="W905" i="10"/>
  <c r="T905" i="10"/>
  <c r="P905" i="10"/>
  <c r="AC905" i="10" s="1"/>
  <c r="AA905" i="10" s="1"/>
  <c r="O905" i="10"/>
  <c r="N905" i="10"/>
  <c r="M905" i="10"/>
  <c r="L905" i="10"/>
  <c r="K905" i="10"/>
  <c r="J905" i="10"/>
  <c r="I905" i="10"/>
  <c r="Q905" i="10" s="1"/>
  <c r="X904" i="10"/>
  <c r="W904" i="10"/>
  <c r="P904" i="10"/>
  <c r="O904" i="10"/>
  <c r="N904" i="10"/>
  <c r="M904" i="10"/>
  <c r="L904" i="10"/>
  <c r="K904" i="10"/>
  <c r="J904" i="10"/>
  <c r="I904" i="10"/>
  <c r="Q904" i="10" s="1"/>
  <c r="X903" i="10"/>
  <c r="W903" i="10"/>
  <c r="P903" i="10"/>
  <c r="O903" i="10"/>
  <c r="N903" i="10"/>
  <c r="M903" i="10"/>
  <c r="L903" i="10"/>
  <c r="K903" i="10"/>
  <c r="J903" i="10"/>
  <c r="I903" i="10"/>
  <c r="Q903" i="10" s="1"/>
  <c r="AC902" i="10"/>
  <c r="X902" i="10"/>
  <c r="W902" i="10"/>
  <c r="P902" i="10"/>
  <c r="O902" i="10"/>
  <c r="N902" i="10"/>
  <c r="M902" i="10"/>
  <c r="L902" i="10"/>
  <c r="K902" i="10"/>
  <c r="J902" i="10"/>
  <c r="I902" i="10"/>
  <c r="Q902" i="10" s="1"/>
  <c r="AB901" i="10"/>
  <c r="X901" i="10"/>
  <c r="W901" i="10"/>
  <c r="U901" i="10"/>
  <c r="P901" i="10"/>
  <c r="AC901" i="10" s="1"/>
  <c r="Z901" i="10" s="1"/>
  <c r="O901" i="10"/>
  <c r="N901" i="10"/>
  <c r="M901" i="10"/>
  <c r="L901" i="10"/>
  <c r="K901" i="10"/>
  <c r="J901" i="10"/>
  <c r="I901" i="10"/>
  <c r="Q901" i="10" s="1"/>
  <c r="AC900" i="10"/>
  <c r="Z900" i="10" s="1"/>
  <c r="AB900" i="10"/>
  <c r="X900" i="10"/>
  <c r="W900" i="10"/>
  <c r="U900" i="10"/>
  <c r="P900" i="10"/>
  <c r="T900" i="10" s="1"/>
  <c r="O900" i="10"/>
  <c r="N900" i="10"/>
  <c r="M900" i="10"/>
  <c r="L900" i="10"/>
  <c r="K900" i="10"/>
  <c r="J900" i="10"/>
  <c r="I900" i="10"/>
  <c r="Q900" i="10" s="1"/>
  <c r="X899" i="10"/>
  <c r="W899" i="10"/>
  <c r="P899" i="10"/>
  <c r="O899" i="10"/>
  <c r="N899" i="10"/>
  <c r="M899" i="10"/>
  <c r="L899" i="10"/>
  <c r="K899" i="10"/>
  <c r="J899" i="10"/>
  <c r="I899" i="10"/>
  <c r="Q899" i="10" s="1"/>
  <c r="X898" i="10"/>
  <c r="W898" i="10"/>
  <c r="P898" i="10"/>
  <c r="O898" i="10"/>
  <c r="N898" i="10"/>
  <c r="M898" i="10"/>
  <c r="L898" i="10"/>
  <c r="K898" i="10"/>
  <c r="J898" i="10"/>
  <c r="I898" i="10"/>
  <c r="Q898" i="10" s="1"/>
  <c r="AB897" i="10"/>
  <c r="X897" i="10"/>
  <c r="W897" i="10"/>
  <c r="P897" i="10"/>
  <c r="AC897" i="10" s="1"/>
  <c r="Z897" i="10" s="1"/>
  <c r="O897" i="10"/>
  <c r="N897" i="10"/>
  <c r="M897" i="10"/>
  <c r="L897" i="10"/>
  <c r="K897" i="10"/>
  <c r="J897" i="10"/>
  <c r="I897" i="10"/>
  <c r="Q897" i="10" s="1"/>
  <c r="X896" i="10"/>
  <c r="W896" i="10"/>
  <c r="P896" i="10"/>
  <c r="O896" i="10"/>
  <c r="N896" i="10"/>
  <c r="M896" i="10"/>
  <c r="L896" i="10"/>
  <c r="K896" i="10"/>
  <c r="J896" i="10"/>
  <c r="I896" i="10"/>
  <c r="Q896" i="10" s="1"/>
  <c r="X895" i="10"/>
  <c r="W895" i="10"/>
  <c r="P895" i="10"/>
  <c r="O895" i="10"/>
  <c r="N895" i="10"/>
  <c r="M895" i="10"/>
  <c r="L895" i="10"/>
  <c r="K895" i="10"/>
  <c r="J895" i="10"/>
  <c r="I895" i="10"/>
  <c r="Q895" i="10" s="1"/>
  <c r="AC894" i="10"/>
  <c r="X894" i="10"/>
  <c r="W894" i="10"/>
  <c r="U894" i="10"/>
  <c r="T894" i="10"/>
  <c r="P894" i="10"/>
  <c r="O894" i="10"/>
  <c r="N894" i="10"/>
  <c r="M894" i="10"/>
  <c r="L894" i="10"/>
  <c r="K894" i="10"/>
  <c r="J894" i="10"/>
  <c r="I894" i="10"/>
  <c r="Q894" i="10" s="1"/>
  <c r="X893" i="10"/>
  <c r="W893" i="10"/>
  <c r="P893" i="10"/>
  <c r="O893" i="10"/>
  <c r="N893" i="10"/>
  <c r="M893" i="10"/>
  <c r="L893" i="10"/>
  <c r="K893" i="10"/>
  <c r="J893" i="10"/>
  <c r="I893" i="10"/>
  <c r="Q893" i="10" s="1"/>
  <c r="X892" i="10"/>
  <c r="W892" i="10"/>
  <c r="P892" i="10"/>
  <c r="O892" i="10"/>
  <c r="N892" i="10"/>
  <c r="M892" i="10"/>
  <c r="L892" i="10"/>
  <c r="K892" i="10"/>
  <c r="J892" i="10"/>
  <c r="I892" i="10"/>
  <c r="Q892" i="10" s="1"/>
  <c r="AC891" i="10"/>
  <c r="X891" i="10"/>
  <c r="W891" i="10"/>
  <c r="T891" i="10"/>
  <c r="P891" i="10"/>
  <c r="U891" i="10" s="1"/>
  <c r="O891" i="10"/>
  <c r="N891" i="10"/>
  <c r="M891" i="10"/>
  <c r="L891" i="10"/>
  <c r="K891" i="10"/>
  <c r="J891" i="10"/>
  <c r="I891" i="10"/>
  <c r="Q891" i="10" s="1"/>
  <c r="X890" i="10"/>
  <c r="W890" i="10"/>
  <c r="P890" i="10"/>
  <c r="O890" i="10"/>
  <c r="N890" i="10"/>
  <c r="M890" i="10"/>
  <c r="L890" i="10"/>
  <c r="K890" i="10"/>
  <c r="J890" i="10"/>
  <c r="I890" i="10"/>
  <c r="Q890" i="10" s="1"/>
  <c r="AB889" i="10"/>
  <c r="AA889" i="10"/>
  <c r="Z889" i="10"/>
  <c r="X889" i="10"/>
  <c r="W889" i="10"/>
  <c r="U889" i="10"/>
  <c r="T889" i="10"/>
  <c r="P889" i="10"/>
  <c r="AC889" i="10" s="1"/>
  <c r="O889" i="10"/>
  <c r="N889" i="10"/>
  <c r="M889" i="10"/>
  <c r="L889" i="10"/>
  <c r="K889" i="10"/>
  <c r="J889" i="10"/>
  <c r="I889" i="10"/>
  <c r="Q889" i="10" s="1"/>
  <c r="X888" i="10"/>
  <c r="W888" i="10"/>
  <c r="P888" i="10"/>
  <c r="O888" i="10"/>
  <c r="N888" i="10"/>
  <c r="M888" i="10"/>
  <c r="L888" i="10"/>
  <c r="K888" i="10"/>
  <c r="J888" i="10"/>
  <c r="I888" i="10"/>
  <c r="Q888" i="10" s="1"/>
  <c r="X887" i="10"/>
  <c r="W887" i="10"/>
  <c r="P887" i="10"/>
  <c r="O887" i="10"/>
  <c r="N887" i="10"/>
  <c r="M887" i="10"/>
  <c r="L887" i="10"/>
  <c r="K887" i="10"/>
  <c r="J887" i="10"/>
  <c r="I887" i="10"/>
  <c r="Q887" i="10" s="1"/>
  <c r="X886" i="10"/>
  <c r="W886" i="10"/>
  <c r="U886" i="10"/>
  <c r="P886" i="10"/>
  <c r="T886" i="10" s="1"/>
  <c r="O886" i="10"/>
  <c r="N886" i="10"/>
  <c r="M886" i="10"/>
  <c r="L886" i="10"/>
  <c r="K886" i="10"/>
  <c r="J886" i="10"/>
  <c r="I886" i="10"/>
  <c r="Q886" i="10" s="1"/>
  <c r="AB885" i="10"/>
  <c r="X885" i="10"/>
  <c r="W885" i="10"/>
  <c r="U885" i="10"/>
  <c r="P885" i="10"/>
  <c r="AC885" i="10" s="1"/>
  <c r="Z885" i="10" s="1"/>
  <c r="O885" i="10"/>
  <c r="N885" i="10"/>
  <c r="M885" i="10"/>
  <c r="L885" i="10"/>
  <c r="K885" i="10"/>
  <c r="J885" i="10"/>
  <c r="I885" i="10"/>
  <c r="Q885" i="10" s="1"/>
  <c r="X884" i="10"/>
  <c r="W884" i="10"/>
  <c r="U884" i="10"/>
  <c r="P884" i="10"/>
  <c r="T884" i="10" s="1"/>
  <c r="O884" i="10"/>
  <c r="N884" i="10"/>
  <c r="M884" i="10"/>
  <c r="L884" i="10"/>
  <c r="K884" i="10"/>
  <c r="J884" i="10"/>
  <c r="I884" i="10"/>
  <c r="Q884" i="10" s="1"/>
  <c r="X883" i="10"/>
  <c r="W883" i="10"/>
  <c r="P883" i="10"/>
  <c r="O883" i="10"/>
  <c r="N883" i="10"/>
  <c r="M883" i="10"/>
  <c r="L883" i="10"/>
  <c r="K883" i="10"/>
  <c r="J883" i="10"/>
  <c r="I883" i="10"/>
  <c r="Q883" i="10" s="1"/>
  <c r="X882" i="10"/>
  <c r="W882" i="10"/>
  <c r="P882" i="10"/>
  <c r="O882" i="10"/>
  <c r="N882" i="10"/>
  <c r="M882" i="10"/>
  <c r="L882" i="10"/>
  <c r="K882" i="10"/>
  <c r="J882" i="10"/>
  <c r="I882" i="10"/>
  <c r="Q882" i="10" s="1"/>
  <c r="AB881" i="10"/>
  <c r="X881" i="10"/>
  <c r="W881" i="10"/>
  <c r="P881" i="10"/>
  <c r="AC881" i="10" s="1"/>
  <c r="Z881" i="10" s="1"/>
  <c r="O881" i="10"/>
  <c r="N881" i="10"/>
  <c r="M881" i="10"/>
  <c r="L881" i="10"/>
  <c r="K881" i="10"/>
  <c r="J881" i="10"/>
  <c r="I881" i="10"/>
  <c r="Q881" i="10" s="1"/>
  <c r="X880" i="10"/>
  <c r="W880" i="10"/>
  <c r="P880" i="10"/>
  <c r="O880" i="10"/>
  <c r="N880" i="10"/>
  <c r="M880" i="10"/>
  <c r="L880" i="10"/>
  <c r="K880" i="10"/>
  <c r="J880" i="10"/>
  <c r="I880" i="10"/>
  <c r="Q880" i="10" s="1"/>
  <c r="AC879" i="10"/>
  <c r="X879" i="10"/>
  <c r="W879" i="10"/>
  <c r="P879" i="10"/>
  <c r="O879" i="10"/>
  <c r="N879" i="10"/>
  <c r="M879" i="10"/>
  <c r="L879" i="10"/>
  <c r="K879" i="10"/>
  <c r="J879" i="10"/>
  <c r="I879" i="10"/>
  <c r="Q879" i="10" s="1"/>
  <c r="AC878" i="10"/>
  <c r="X878" i="10"/>
  <c r="W878" i="10"/>
  <c r="T878" i="10"/>
  <c r="P878" i="10"/>
  <c r="U878" i="10" s="1"/>
  <c r="O878" i="10"/>
  <c r="N878" i="10"/>
  <c r="M878" i="10"/>
  <c r="L878" i="10"/>
  <c r="K878" i="10"/>
  <c r="J878" i="10"/>
  <c r="I878" i="10"/>
  <c r="Q878" i="10" s="1"/>
  <c r="X877" i="10"/>
  <c r="W877" i="10"/>
  <c r="P877" i="10"/>
  <c r="O877" i="10"/>
  <c r="N877" i="10"/>
  <c r="M877" i="10"/>
  <c r="L877" i="10"/>
  <c r="K877" i="10"/>
  <c r="J877" i="10"/>
  <c r="I877" i="10"/>
  <c r="Q877" i="10" s="1"/>
  <c r="X876" i="10"/>
  <c r="W876" i="10"/>
  <c r="P876" i="10"/>
  <c r="O876" i="10"/>
  <c r="N876" i="10"/>
  <c r="M876" i="10"/>
  <c r="L876" i="10"/>
  <c r="K876" i="10"/>
  <c r="J876" i="10"/>
  <c r="I876" i="10"/>
  <c r="Q876" i="10" s="1"/>
  <c r="AC875" i="10"/>
  <c r="X875" i="10"/>
  <c r="W875" i="10"/>
  <c r="T875" i="10"/>
  <c r="P875" i="10"/>
  <c r="U875" i="10" s="1"/>
  <c r="O875" i="10"/>
  <c r="N875" i="10"/>
  <c r="M875" i="10"/>
  <c r="L875" i="10"/>
  <c r="K875" i="10"/>
  <c r="J875" i="10"/>
  <c r="I875" i="10"/>
  <c r="Q875" i="10" s="1"/>
  <c r="X874" i="10"/>
  <c r="W874" i="10"/>
  <c r="U874" i="10"/>
  <c r="P874" i="10"/>
  <c r="O874" i="10"/>
  <c r="N874" i="10"/>
  <c r="M874" i="10"/>
  <c r="L874" i="10"/>
  <c r="K874" i="10"/>
  <c r="J874" i="10"/>
  <c r="I874" i="10"/>
  <c r="Q874" i="10" s="1"/>
  <c r="AB873" i="10"/>
  <c r="Z873" i="10"/>
  <c r="X873" i="10"/>
  <c r="W873" i="10"/>
  <c r="T873" i="10"/>
  <c r="P873" i="10"/>
  <c r="AC873" i="10" s="1"/>
  <c r="AA873" i="10" s="1"/>
  <c r="O873" i="10"/>
  <c r="N873" i="10"/>
  <c r="M873" i="10"/>
  <c r="L873" i="10"/>
  <c r="K873" i="10"/>
  <c r="J873" i="10"/>
  <c r="I873" i="10"/>
  <c r="Q873" i="10" s="1"/>
  <c r="X872" i="10"/>
  <c r="W872" i="10"/>
  <c r="P872" i="10"/>
  <c r="O872" i="10"/>
  <c r="N872" i="10"/>
  <c r="M872" i="10"/>
  <c r="L872" i="10"/>
  <c r="K872" i="10"/>
  <c r="J872" i="10"/>
  <c r="I872" i="10"/>
  <c r="Q872" i="10" s="1"/>
  <c r="X871" i="10"/>
  <c r="W871" i="10"/>
  <c r="P871" i="10"/>
  <c r="O871" i="10"/>
  <c r="N871" i="10"/>
  <c r="M871" i="10"/>
  <c r="L871" i="10"/>
  <c r="K871" i="10"/>
  <c r="J871" i="10"/>
  <c r="I871" i="10"/>
  <c r="Q871" i="10" s="1"/>
  <c r="X870" i="10"/>
  <c r="W870" i="10"/>
  <c r="P870" i="10"/>
  <c r="O870" i="10"/>
  <c r="N870" i="10"/>
  <c r="M870" i="10"/>
  <c r="L870" i="10"/>
  <c r="K870" i="10"/>
  <c r="J870" i="10"/>
  <c r="I870" i="10"/>
  <c r="Q870" i="10" s="1"/>
  <c r="AB869" i="10"/>
  <c r="X869" i="10"/>
  <c r="W869" i="10"/>
  <c r="U869" i="10"/>
  <c r="P869" i="10"/>
  <c r="AC869" i="10" s="1"/>
  <c r="Z869" i="10" s="1"/>
  <c r="O869" i="10"/>
  <c r="N869" i="10"/>
  <c r="M869" i="10"/>
  <c r="L869" i="10"/>
  <c r="K869" i="10"/>
  <c r="J869" i="10"/>
  <c r="I869" i="10"/>
  <c r="Q869" i="10" s="1"/>
  <c r="AC868" i="10"/>
  <c r="Z868" i="10" s="1"/>
  <c r="AB868" i="10"/>
  <c r="X868" i="10"/>
  <c r="W868" i="10"/>
  <c r="U868" i="10"/>
  <c r="P868" i="10"/>
  <c r="T868" i="10" s="1"/>
  <c r="O868" i="10"/>
  <c r="N868" i="10"/>
  <c r="M868" i="10"/>
  <c r="L868" i="10"/>
  <c r="K868" i="10"/>
  <c r="J868" i="10"/>
  <c r="I868" i="10"/>
  <c r="Q868" i="10" s="1"/>
  <c r="X867" i="10"/>
  <c r="W867" i="10"/>
  <c r="P867" i="10"/>
  <c r="O867" i="10"/>
  <c r="N867" i="10"/>
  <c r="M867" i="10"/>
  <c r="L867" i="10"/>
  <c r="K867" i="10"/>
  <c r="J867" i="10"/>
  <c r="I867" i="10"/>
  <c r="Q867" i="10" s="1"/>
  <c r="X866" i="10"/>
  <c r="W866" i="10"/>
  <c r="P866" i="10"/>
  <c r="O866" i="10"/>
  <c r="N866" i="10"/>
  <c r="M866" i="10"/>
  <c r="L866" i="10"/>
  <c r="K866" i="10"/>
  <c r="J866" i="10"/>
  <c r="I866" i="10"/>
  <c r="Q866" i="10" s="1"/>
  <c r="AB865" i="10"/>
  <c r="X865" i="10"/>
  <c r="W865" i="10"/>
  <c r="P865" i="10"/>
  <c r="AC865" i="10" s="1"/>
  <c r="Z865" i="10" s="1"/>
  <c r="O865" i="10"/>
  <c r="N865" i="10"/>
  <c r="M865" i="10"/>
  <c r="L865" i="10"/>
  <c r="K865" i="10"/>
  <c r="J865" i="10"/>
  <c r="I865" i="10"/>
  <c r="Q865" i="10" s="1"/>
  <c r="X864" i="10"/>
  <c r="W864" i="10"/>
  <c r="P864" i="10"/>
  <c r="O864" i="10"/>
  <c r="N864" i="10"/>
  <c r="M864" i="10"/>
  <c r="L864" i="10"/>
  <c r="K864" i="10"/>
  <c r="J864" i="10"/>
  <c r="I864" i="10"/>
  <c r="Q864" i="10" s="1"/>
  <c r="AC863" i="10"/>
  <c r="X863" i="10"/>
  <c r="W863" i="10"/>
  <c r="P863" i="10"/>
  <c r="O863" i="10"/>
  <c r="N863" i="10"/>
  <c r="M863" i="10"/>
  <c r="L863" i="10"/>
  <c r="K863" i="10"/>
  <c r="J863" i="10"/>
  <c r="I863" i="10"/>
  <c r="Q863" i="10" s="1"/>
  <c r="AC862" i="10"/>
  <c r="X862" i="10"/>
  <c r="W862" i="10"/>
  <c r="U862" i="10"/>
  <c r="T862" i="10"/>
  <c r="P862" i="10"/>
  <c r="O862" i="10"/>
  <c r="N862" i="10"/>
  <c r="M862" i="10"/>
  <c r="L862" i="10"/>
  <c r="K862" i="10"/>
  <c r="J862" i="10"/>
  <c r="I862" i="10"/>
  <c r="Q862" i="10" s="1"/>
  <c r="X861" i="10"/>
  <c r="W861" i="10"/>
  <c r="P861" i="10"/>
  <c r="O861" i="10"/>
  <c r="N861" i="10"/>
  <c r="M861" i="10"/>
  <c r="L861" i="10"/>
  <c r="K861" i="10"/>
  <c r="J861" i="10"/>
  <c r="I861" i="10"/>
  <c r="Q861" i="10" s="1"/>
  <c r="X860" i="10"/>
  <c r="W860" i="10"/>
  <c r="P860" i="10"/>
  <c r="O860" i="10"/>
  <c r="N860" i="10"/>
  <c r="M860" i="10"/>
  <c r="L860" i="10"/>
  <c r="K860" i="10"/>
  <c r="J860" i="10"/>
  <c r="I860" i="10"/>
  <c r="Q860" i="10" s="1"/>
  <c r="AC859" i="10"/>
  <c r="X859" i="10"/>
  <c r="W859" i="10"/>
  <c r="T859" i="10"/>
  <c r="P859" i="10"/>
  <c r="U859" i="10" s="1"/>
  <c r="O859" i="10"/>
  <c r="N859" i="10"/>
  <c r="M859" i="10"/>
  <c r="L859" i="10"/>
  <c r="K859" i="10"/>
  <c r="J859" i="10"/>
  <c r="I859" i="10"/>
  <c r="Q859" i="10" s="1"/>
  <c r="X858" i="10"/>
  <c r="W858" i="10"/>
  <c r="P858" i="10"/>
  <c r="O858" i="10"/>
  <c r="N858" i="10"/>
  <c r="M858" i="10"/>
  <c r="L858" i="10"/>
  <c r="K858" i="10"/>
  <c r="J858" i="10"/>
  <c r="I858" i="10"/>
  <c r="Q858" i="10" s="1"/>
  <c r="AB857" i="10"/>
  <c r="AA857" i="10"/>
  <c r="Z857" i="10"/>
  <c r="X857" i="10"/>
  <c r="W857" i="10"/>
  <c r="U857" i="10"/>
  <c r="T857" i="10"/>
  <c r="P857" i="10"/>
  <c r="AC857" i="10" s="1"/>
  <c r="O857" i="10"/>
  <c r="N857" i="10"/>
  <c r="M857" i="10"/>
  <c r="L857" i="10"/>
  <c r="K857" i="10"/>
  <c r="J857" i="10"/>
  <c r="I857" i="10"/>
  <c r="Q857" i="10" s="1"/>
  <c r="X856" i="10"/>
  <c r="W856" i="10"/>
  <c r="P856" i="10"/>
  <c r="O856" i="10"/>
  <c r="N856" i="10"/>
  <c r="M856" i="10"/>
  <c r="L856" i="10"/>
  <c r="K856" i="10"/>
  <c r="J856" i="10"/>
  <c r="I856" i="10"/>
  <c r="Q856" i="10" s="1"/>
  <c r="X855" i="10"/>
  <c r="W855" i="10"/>
  <c r="P855" i="10"/>
  <c r="O855" i="10"/>
  <c r="N855" i="10"/>
  <c r="M855" i="10"/>
  <c r="L855" i="10"/>
  <c r="K855" i="10"/>
  <c r="J855" i="10"/>
  <c r="I855" i="10"/>
  <c r="Q855" i="10" s="1"/>
  <c r="X854" i="10"/>
  <c r="W854" i="10"/>
  <c r="U854" i="10"/>
  <c r="P854" i="10"/>
  <c r="T854" i="10" s="1"/>
  <c r="O854" i="10"/>
  <c r="N854" i="10"/>
  <c r="M854" i="10"/>
  <c r="L854" i="10"/>
  <c r="K854" i="10"/>
  <c r="J854" i="10"/>
  <c r="I854" i="10"/>
  <c r="Q854" i="10" s="1"/>
  <c r="AB853" i="10"/>
  <c r="X853" i="10"/>
  <c r="W853" i="10"/>
  <c r="U853" i="10"/>
  <c r="P853" i="10"/>
  <c r="AC853" i="10" s="1"/>
  <c r="Z853" i="10" s="1"/>
  <c r="O853" i="10"/>
  <c r="N853" i="10"/>
  <c r="M853" i="10"/>
  <c r="L853" i="10"/>
  <c r="K853" i="10"/>
  <c r="J853" i="10"/>
  <c r="I853" i="10"/>
  <c r="Q853" i="10" s="1"/>
  <c r="X852" i="10"/>
  <c r="W852" i="10"/>
  <c r="U852" i="10"/>
  <c r="P852" i="10"/>
  <c r="T852" i="10" s="1"/>
  <c r="O852" i="10"/>
  <c r="N852" i="10"/>
  <c r="M852" i="10"/>
  <c r="L852" i="10"/>
  <c r="K852" i="10"/>
  <c r="J852" i="10"/>
  <c r="I852" i="10"/>
  <c r="Q852" i="10" s="1"/>
  <c r="X851" i="10"/>
  <c r="W851" i="10"/>
  <c r="P851" i="10"/>
  <c r="O851" i="10"/>
  <c r="N851" i="10"/>
  <c r="M851" i="10"/>
  <c r="L851" i="10"/>
  <c r="K851" i="10"/>
  <c r="J851" i="10"/>
  <c r="I851" i="10"/>
  <c r="Q851" i="10" s="1"/>
  <c r="X850" i="10"/>
  <c r="W850" i="10"/>
  <c r="P850" i="10"/>
  <c r="O850" i="10"/>
  <c r="N850" i="10"/>
  <c r="M850" i="10"/>
  <c r="L850" i="10"/>
  <c r="K850" i="10"/>
  <c r="J850" i="10"/>
  <c r="I850" i="10"/>
  <c r="Q850" i="10" s="1"/>
  <c r="X849" i="10"/>
  <c r="W849" i="10"/>
  <c r="P849" i="10"/>
  <c r="O849" i="10"/>
  <c r="N849" i="10"/>
  <c r="M849" i="10"/>
  <c r="L849" i="10"/>
  <c r="K849" i="10"/>
  <c r="J849" i="10"/>
  <c r="I849" i="10"/>
  <c r="Q849" i="10" s="1"/>
  <c r="AC848" i="10"/>
  <c r="X848" i="10"/>
  <c r="W848" i="10"/>
  <c r="U848" i="10"/>
  <c r="T848" i="10"/>
  <c r="P848" i="10"/>
  <c r="O848" i="10"/>
  <c r="N848" i="10"/>
  <c r="M848" i="10"/>
  <c r="L848" i="10"/>
  <c r="K848" i="10"/>
  <c r="J848" i="10"/>
  <c r="I848" i="10"/>
  <c r="Q848" i="10" s="1"/>
  <c r="X847" i="10"/>
  <c r="W847" i="10"/>
  <c r="P847" i="10"/>
  <c r="O847" i="10"/>
  <c r="N847" i="10"/>
  <c r="M847" i="10"/>
  <c r="L847" i="10"/>
  <c r="K847" i="10"/>
  <c r="J847" i="10"/>
  <c r="I847" i="10"/>
  <c r="Q847" i="10" s="1"/>
  <c r="X846" i="10"/>
  <c r="W846" i="10"/>
  <c r="U846" i="10"/>
  <c r="P846" i="10"/>
  <c r="AC846" i="10" s="1"/>
  <c r="O846" i="10"/>
  <c r="N846" i="10"/>
  <c r="M846" i="10"/>
  <c r="L846" i="10"/>
  <c r="K846" i="10"/>
  <c r="J846" i="10"/>
  <c r="I846" i="10"/>
  <c r="Q846" i="10" s="1"/>
  <c r="X845" i="10"/>
  <c r="W845" i="10"/>
  <c r="P845" i="10"/>
  <c r="O845" i="10"/>
  <c r="N845" i="10"/>
  <c r="M845" i="10"/>
  <c r="L845" i="10"/>
  <c r="K845" i="10"/>
  <c r="J845" i="10"/>
  <c r="I845" i="10"/>
  <c r="Q845" i="10" s="1"/>
  <c r="X844" i="10"/>
  <c r="W844" i="10"/>
  <c r="P844" i="10"/>
  <c r="O844" i="10"/>
  <c r="N844" i="10"/>
  <c r="M844" i="10"/>
  <c r="L844" i="10"/>
  <c r="K844" i="10"/>
  <c r="J844" i="10"/>
  <c r="I844" i="10"/>
  <c r="Q844" i="10" s="1"/>
  <c r="Z843" i="10"/>
  <c r="X843" i="10"/>
  <c r="W843" i="10"/>
  <c r="U843" i="10"/>
  <c r="T843" i="10"/>
  <c r="P843" i="10"/>
  <c r="AC843" i="10" s="1"/>
  <c r="O843" i="10"/>
  <c r="N843" i="10"/>
  <c r="M843" i="10"/>
  <c r="L843" i="10"/>
  <c r="K843" i="10"/>
  <c r="J843" i="10"/>
  <c r="I843" i="10"/>
  <c r="Q843" i="10" s="1"/>
  <c r="X842" i="10"/>
  <c r="W842" i="10"/>
  <c r="P842" i="10"/>
  <c r="O842" i="10"/>
  <c r="N842" i="10"/>
  <c r="M842" i="10"/>
  <c r="L842" i="10"/>
  <c r="K842" i="10"/>
  <c r="J842" i="10"/>
  <c r="I842" i="10"/>
  <c r="Q842" i="10" s="1"/>
  <c r="X841" i="10"/>
  <c r="W841" i="10"/>
  <c r="P841" i="10"/>
  <c r="O841" i="10"/>
  <c r="N841" i="10"/>
  <c r="M841" i="10"/>
  <c r="L841" i="10"/>
  <c r="K841" i="10"/>
  <c r="J841" i="10"/>
  <c r="I841" i="10"/>
  <c r="Q841" i="10" s="1"/>
  <c r="AC840" i="10"/>
  <c r="X840" i="10"/>
  <c r="W840" i="10"/>
  <c r="T840" i="10"/>
  <c r="P840" i="10"/>
  <c r="U840" i="10" s="1"/>
  <c r="O840" i="10"/>
  <c r="N840" i="10"/>
  <c r="M840" i="10"/>
  <c r="L840" i="10"/>
  <c r="K840" i="10"/>
  <c r="J840" i="10"/>
  <c r="I840" i="10"/>
  <c r="Q840" i="10" s="1"/>
  <c r="X839" i="10"/>
  <c r="W839" i="10"/>
  <c r="P839" i="10"/>
  <c r="O839" i="10"/>
  <c r="N839" i="10"/>
  <c r="M839" i="10"/>
  <c r="L839" i="10"/>
  <c r="K839" i="10"/>
  <c r="J839" i="10"/>
  <c r="I839" i="10"/>
  <c r="Q839" i="10" s="1"/>
  <c r="X838" i="10"/>
  <c r="W838" i="10"/>
  <c r="U838" i="10"/>
  <c r="P838" i="10"/>
  <c r="AC838" i="10" s="1"/>
  <c r="O838" i="10"/>
  <c r="N838" i="10"/>
  <c r="M838" i="10"/>
  <c r="L838" i="10"/>
  <c r="K838" i="10"/>
  <c r="J838" i="10"/>
  <c r="I838" i="10"/>
  <c r="Q838" i="10" s="1"/>
  <c r="X837" i="10"/>
  <c r="W837" i="10"/>
  <c r="P837" i="10"/>
  <c r="O837" i="10"/>
  <c r="N837" i="10"/>
  <c r="M837" i="10"/>
  <c r="L837" i="10"/>
  <c r="K837" i="10"/>
  <c r="J837" i="10"/>
  <c r="I837" i="10"/>
  <c r="Q837" i="10" s="1"/>
  <c r="X836" i="10"/>
  <c r="W836" i="10"/>
  <c r="P836" i="10"/>
  <c r="O836" i="10"/>
  <c r="N836" i="10"/>
  <c r="M836" i="10"/>
  <c r="L836" i="10"/>
  <c r="K836" i="10"/>
  <c r="J836" i="10"/>
  <c r="I836" i="10"/>
  <c r="Q836" i="10" s="1"/>
  <c r="X835" i="10"/>
  <c r="W835" i="10"/>
  <c r="T835" i="10"/>
  <c r="P835" i="10"/>
  <c r="AC835" i="10" s="1"/>
  <c r="Z835" i="10" s="1"/>
  <c r="O835" i="10"/>
  <c r="N835" i="10"/>
  <c r="M835" i="10"/>
  <c r="L835" i="10"/>
  <c r="K835" i="10"/>
  <c r="J835" i="10"/>
  <c r="I835" i="10"/>
  <c r="Q835" i="10" s="1"/>
  <c r="X834" i="10"/>
  <c r="W834" i="10"/>
  <c r="P834" i="10"/>
  <c r="O834" i="10"/>
  <c r="N834" i="10"/>
  <c r="M834" i="10"/>
  <c r="L834" i="10"/>
  <c r="K834" i="10"/>
  <c r="J834" i="10"/>
  <c r="I834" i="10"/>
  <c r="Q834" i="10" s="1"/>
  <c r="X833" i="10"/>
  <c r="W833" i="10"/>
  <c r="P833" i="10"/>
  <c r="O833" i="10"/>
  <c r="N833" i="10"/>
  <c r="M833" i="10"/>
  <c r="L833" i="10"/>
  <c r="K833" i="10"/>
  <c r="J833" i="10"/>
  <c r="I833" i="10"/>
  <c r="Q833" i="10" s="1"/>
  <c r="AC832" i="10"/>
  <c r="X832" i="10"/>
  <c r="W832" i="10"/>
  <c r="U832" i="10"/>
  <c r="T832" i="10"/>
  <c r="P832" i="10"/>
  <c r="O832" i="10"/>
  <c r="N832" i="10"/>
  <c r="M832" i="10"/>
  <c r="L832" i="10"/>
  <c r="K832" i="10"/>
  <c r="J832" i="10"/>
  <c r="I832" i="10"/>
  <c r="Q832" i="10" s="1"/>
  <c r="X831" i="10"/>
  <c r="W831" i="10"/>
  <c r="P831" i="10"/>
  <c r="O831" i="10"/>
  <c r="N831" i="10"/>
  <c r="M831" i="10"/>
  <c r="L831" i="10"/>
  <c r="K831" i="10"/>
  <c r="J831" i="10"/>
  <c r="I831" i="10"/>
  <c r="Q831" i="10" s="1"/>
  <c r="X830" i="10"/>
  <c r="W830" i="10"/>
  <c r="U830" i="10"/>
  <c r="P830" i="10"/>
  <c r="AC830" i="10" s="1"/>
  <c r="O830" i="10"/>
  <c r="N830" i="10"/>
  <c r="M830" i="10"/>
  <c r="L830" i="10"/>
  <c r="K830" i="10"/>
  <c r="J830" i="10"/>
  <c r="I830" i="10"/>
  <c r="Q830" i="10" s="1"/>
  <c r="X829" i="10"/>
  <c r="W829" i="10"/>
  <c r="P829" i="10"/>
  <c r="O829" i="10"/>
  <c r="N829" i="10"/>
  <c r="M829" i="10"/>
  <c r="L829" i="10"/>
  <c r="K829" i="10"/>
  <c r="J829" i="10"/>
  <c r="I829" i="10"/>
  <c r="Q829" i="10" s="1"/>
  <c r="X828" i="10"/>
  <c r="W828" i="10"/>
  <c r="U828" i="10"/>
  <c r="P828" i="10"/>
  <c r="O828" i="10"/>
  <c r="N828" i="10"/>
  <c r="M828" i="10"/>
  <c r="L828" i="10"/>
  <c r="K828" i="10"/>
  <c r="J828" i="10"/>
  <c r="I828" i="10"/>
  <c r="Q828" i="10" s="1"/>
  <c r="Z827" i="10"/>
  <c r="X827" i="10"/>
  <c r="W827" i="10"/>
  <c r="U827" i="10"/>
  <c r="T827" i="10"/>
  <c r="P827" i="10"/>
  <c r="AC827" i="10" s="1"/>
  <c r="O827" i="10"/>
  <c r="N827" i="10"/>
  <c r="M827" i="10"/>
  <c r="L827" i="10"/>
  <c r="K827" i="10"/>
  <c r="J827" i="10"/>
  <c r="I827" i="10"/>
  <c r="Q827" i="10" s="1"/>
  <c r="X826" i="10"/>
  <c r="W826" i="10"/>
  <c r="P826" i="10"/>
  <c r="O826" i="10"/>
  <c r="N826" i="10"/>
  <c r="M826" i="10"/>
  <c r="L826" i="10"/>
  <c r="K826" i="10"/>
  <c r="J826" i="10"/>
  <c r="I826" i="10"/>
  <c r="Q826" i="10" s="1"/>
  <c r="X825" i="10"/>
  <c r="W825" i="10"/>
  <c r="P825" i="10"/>
  <c r="O825" i="10"/>
  <c r="N825" i="10"/>
  <c r="M825" i="10"/>
  <c r="L825" i="10"/>
  <c r="K825" i="10"/>
  <c r="J825" i="10"/>
  <c r="I825" i="10"/>
  <c r="Q825" i="10" s="1"/>
  <c r="AC824" i="10"/>
  <c r="X824" i="10"/>
  <c r="W824" i="10"/>
  <c r="P824" i="10"/>
  <c r="O824" i="10"/>
  <c r="N824" i="10"/>
  <c r="M824" i="10"/>
  <c r="L824" i="10"/>
  <c r="K824" i="10"/>
  <c r="J824" i="10"/>
  <c r="I824" i="10"/>
  <c r="Q824" i="10" s="1"/>
  <c r="Z823" i="10"/>
  <c r="X823" i="10"/>
  <c r="W823" i="10"/>
  <c r="U823" i="10"/>
  <c r="T823" i="10"/>
  <c r="P823" i="10"/>
  <c r="AC823" i="10" s="1"/>
  <c r="O823" i="10"/>
  <c r="N823" i="10"/>
  <c r="M823" i="10"/>
  <c r="L823" i="10"/>
  <c r="K823" i="10"/>
  <c r="J823" i="10"/>
  <c r="I823" i="10"/>
  <c r="Q823" i="10" s="1"/>
  <c r="X822" i="10"/>
  <c r="W822" i="10"/>
  <c r="P822" i="10"/>
  <c r="O822" i="10"/>
  <c r="N822" i="10"/>
  <c r="M822" i="10"/>
  <c r="L822" i="10"/>
  <c r="K822" i="10"/>
  <c r="J822" i="10"/>
  <c r="I822" i="10"/>
  <c r="Q822" i="10" s="1"/>
  <c r="X821" i="10"/>
  <c r="W821" i="10"/>
  <c r="P821" i="10"/>
  <c r="O821" i="10"/>
  <c r="N821" i="10"/>
  <c r="M821" i="10"/>
  <c r="L821" i="10"/>
  <c r="K821" i="10"/>
  <c r="J821" i="10"/>
  <c r="I821" i="10"/>
  <c r="Q821" i="10" s="1"/>
  <c r="X820" i="10"/>
  <c r="W820" i="10"/>
  <c r="U820" i="10"/>
  <c r="P820" i="10"/>
  <c r="O820" i="10"/>
  <c r="N820" i="10"/>
  <c r="M820" i="10"/>
  <c r="L820" i="10"/>
  <c r="K820" i="10"/>
  <c r="J820" i="10"/>
  <c r="I820" i="10"/>
  <c r="Q820" i="10" s="1"/>
  <c r="Z819" i="10"/>
  <c r="X819" i="10"/>
  <c r="W819" i="10"/>
  <c r="T819" i="10"/>
  <c r="P819" i="10"/>
  <c r="AC819" i="10" s="1"/>
  <c r="O819" i="10"/>
  <c r="N819" i="10"/>
  <c r="M819" i="10"/>
  <c r="L819" i="10"/>
  <c r="K819" i="10"/>
  <c r="J819" i="10"/>
  <c r="I819" i="10"/>
  <c r="Q819" i="10" s="1"/>
  <c r="X818" i="10"/>
  <c r="W818" i="10"/>
  <c r="P818" i="10"/>
  <c r="O818" i="10"/>
  <c r="N818" i="10"/>
  <c r="M818" i="10"/>
  <c r="L818" i="10"/>
  <c r="K818" i="10"/>
  <c r="J818" i="10"/>
  <c r="I818" i="10"/>
  <c r="Q818" i="10" s="1"/>
  <c r="X817" i="10"/>
  <c r="W817" i="10"/>
  <c r="P817" i="10"/>
  <c r="O817" i="10"/>
  <c r="N817" i="10"/>
  <c r="M817" i="10"/>
  <c r="L817" i="10"/>
  <c r="K817" i="10"/>
  <c r="J817" i="10"/>
  <c r="I817" i="10"/>
  <c r="Q817" i="10" s="1"/>
  <c r="AC816" i="10"/>
  <c r="X816" i="10"/>
  <c r="W816" i="10"/>
  <c r="U816" i="10"/>
  <c r="T816" i="10"/>
  <c r="P816" i="10"/>
  <c r="O816" i="10"/>
  <c r="N816" i="10"/>
  <c r="M816" i="10"/>
  <c r="L816" i="10"/>
  <c r="K816" i="10"/>
  <c r="J816" i="10"/>
  <c r="I816" i="10"/>
  <c r="Q816" i="10" s="1"/>
  <c r="X815" i="10"/>
  <c r="W815" i="10"/>
  <c r="U815" i="10"/>
  <c r="P815" i="10"/>
  <c r="O815" i="10"/>
  <c r="N815" i="10"/>
  <c r="M815" i="10"/>
  <c r="L815" i="10"/>
  <c r="K815" i="10"/>
  <c r="J815" i="10"/>
  <c r="I815" i="10"/>
  <c r="Q815" i="10" s="1"/>
  <c r="X814" i="10"/>
  <c r="W814" i="10"/>
  <c r="U814" i="10"/>
  <c r="P814" i="10"/>
  <c r="AC814" i="10" s="1"/>
  <c r="O814" i="10"/>
  <c r="N814" i="10"/>
  <c r="M814" i="10"/>
  <c r="L814" i="10"/>
  <c r="K814" i="10"/>
  <c r="J814" i="10"/>
  <c r="I814" i="10"/>
  <c r="Q814" i="10" s="1"/>
  <c r="X813" i="10"/>
  <c r="W813" i="10"/>
  <c r="P813" i="10"/>
  <c r="O813" i="10"/>
  <c r="N813" i="10"/>
  <c r="M813" i="10"/>
  <c r="L813" i="10"/>
  <c r="K813" i="10"/>
  <c r="J813" i="10"/>
  <c r="I813" i="10"/>
  <c r="Q813" i="10" s="1"/>
  <c r="X812" i="10"/>
  <c r="W812" i="10"/>
  <c r="U812" i="10"/>
  <c r="P812" i="10"/>
  <c r="O812" i="10"/>
  <c r="N812" i="10"/>
  <c r="M812" i="10"/>
  <c r="L812" i="10"/>
  <c r="K812" i="10"/>
  <c r="J812" i="10"/>
  <c r="I812" i="10"/>
  <c r="Q812" i="10" s="1"/>
  <c r="Z811" i="10"/>
  <c r="X811" i="10"/>
  <c r="W811" i="10"/>
  <c r="U811" i="10"/>
  <c r="T811" i="10"/>
  <c r="P811" i="10"/>
  <c r="AC811" i="10" s="1"/>
  <c r="O811" i="10"/>
  <c r="N811" i="10"/>
  <c r="M811" i="10"/>
  <c r="L811" i="10"/>
  <c r="K811" i="10"/>
  <c r="J811" i="10"/>
  <c r="I811" i="10"/>
  <c r="Q811" i="10" s="1"/>
  <c r="X810" i="10"/>
  <c r="W810" i="10"/>
  <c r="P810" i="10"/>
  <c r="O810" i="10"/>
  <c r="N810" i="10"/>
  <c r="M810" i="10"/>
  <c r="L810" i="10"/>
  <c r="K810" i="10"/>
  <c r="J810" i="10"/>
  <c r="I810" i="10"/>
  <c r="Q810" i="10" s="1"/>
  <c r="X809" i="10"/>
  <c r="W809" i="10"/>
  <c r="P809" i="10"/>
  <c r="O809" i="10"/>
  <c r="N809" i="10"/>
  <c r="M809" i="10"/>
  <c r="L809" i="10"/>
  <c r="K809" i="10"/>
  <c r="J809" i="10"/>
  <c r="I809" i="10"/>
  <c r="Q809" i="10" s="1"/>
  <c r="AC808" i="10"/>
  <c r="X808" i="10"/>
  <c r="W808" i="10"/>
  <c r="T808" i="10"/>
  <c r="P808" i="10"/>
  <c r="U808" i="10" s="1"/>
  <c r="O808" i="10"/>
  <c r="N808" i="10"/>
  <c r="M808" i="10"/>
  <c r="L808" i="10"/>
  <c r="K808" i="10"/>
  <c r="J808" i="10"/>
  <c r="I808" i="10"/>
  <c r="Q808" i="10" s="1"/>
  <c r="X807" i="10"/>
  <c r="W807" i="10"/>
  <c r="U807" i="10"/>
  <c r="P807" i="10"/>
  <c r="O807" i="10"/>
  <c r="N807" i="10"/>
  <c r="M807" i="10"/>
  <c r="L807" i="10"/>
  <c r="K807" i="10"/>
  <c r="J807" i="10"/>
  <c r="I807" i="10"/>
  <c r="Q807" i="10" s="1"/>
  <c r="X806" i="10"/>
  <c r="W806" i="10"/>
  <c r="U806" i="10"/>
  <c r="P806" i="10"/>
  <c r="AC806" i="10" s="1"/>
  <c r="O806" i="10"/>
  <c r="N806" i="10"/>
  <c r="M806" i="10"/>
  <c r="L806" i="10"/>
  <c r="K806" i="10"/>
  <c r="J806" i="10"/>
  <c r="I806" i="10"/>
  <c r="Q806" i="10" s="1"/>
  <c r="X805" i="10"/>
  <c r="W805" i="10"/>
  <c r="P805" i="10"/>
  <c r="O805" i="10"/>
  <c r="N805" i="10"/>
  <c r="M805" i="10"/>
  <c r="L805" i="10"/>
  <c r="K805" i="10"/>
  <c r="J805" i="10"/>
  <c r="I805" i="10"/>
  <c r="Q805" i="10" s="1"/>
  <c r="X804" i="10"/>
  <c r="W804" i="10"/>
  <c r="U804" i="10"/>
  <c r="P804" i="10"/>
  <c r="O804" i="10"/>
  <c r="N804" i="10"/>
  <c r="M804" i="10"/>
  <c r="L804" i="10"/>
  <c r="K804" i="10"/>
  <c r="J804" i="10"/>
  <c r="I804" i="10"/>
  <c r="Q804" i="10" s="1"/>
  <c r="X803" i="10"/>
  <c r="W803" i="10"/>
  <c r="P803" i="10"/>
  <c r="O803" i="10"/>
  <c r="N803" i="10"/>
  <c r="M803" i="10"/>
  <c r="L803" i="10"/>
  <c r="K803" i="10"/>
  <c r="J803" i="10"/>
  <c r="I803" i="10"/>
  <c r="Q803" i="10" s="1"/>
  <c r="X802" i="10"/>
  <c r="W802" i="10"/>
  <c r="U802" i="10"/>
  <c r="P802" i="10"/>
  <c r="O802" i="10"/>
  <c r="N802" i="10"/>
  <c r="M802" i="10"/>
  <c r="L802" i="10"/>
  <c r="K802" i="10"/>
  <c r="J802" i="10"/>
  <c r="I802" i="10"/>
  <c r="Q802" i="10" s="1"/>
  <c r="X801" i="10"/>
  <c r="W801" i="10"/>
  <c r="P801" i="10"/>
  <c r="AC801" i="10" s="1"/>
  <c r="O801" i="10"/>
  <c r="N801" i="10"/>
  <c r="M801" i="10"/>
  <c r="L801" i="10"/>
  <c r="K801" i="10"/>
  <c r="J801" i="10"/>
  <c r="I801" i="10"/>
  <c r="Q801" i="10" s="1"/>
  <c r="X800" i="10"/>
  <c r="W800" i="10"/>
  <c r="P800" i="10"/>
  <c r="O800" i="10"/>
  <c r="N800" i="10"/>
  <c r="M800" i="10"/>
  <c r="L800" i="10"/>
  <c r="K800" i="10"/>
  <c r="J800" i="10"/>
  <c r="I800" i="10"/>
  <c r="Q800" i="10" s="1"/>
  <c r="X799" i="10"/>
  <c r="W799" i="10"/>
  <c r="P799" i="10"/>
  <c r="O799" i="10"/>
  <c r="N799" i="10"/>
  <c r="M799" i="10"/>
  <c r="L799" i="10"/>
  <c r="K799" i="10"/>
  <c r="J799" i="10"/>
  <c r="I799" i="10"/>
  <c r="Q799" i="10" s="1"/>
  <c r="X798" i="10"/>
  <c r="W798" i="10"/>
  <c r="P798" i="10"/>
  <c r="O798" i="10"/>
  <c r="N798" i="10"/>
  <c r="M798" i="10"/>
  <c r="L798" i="10"/>
  <c r="K798" i="10"/>
  <c r="J798" i="10"/>
  <c r="I798" i="10"/>
  <c r="Q798" i="10" s="1"/>
  <c r="AC797" i="10"/>
  <c r="X797" i="10"/>
  <c r="W797" i="10"/>
  <c r="P797" i="10"/>
  <c r="O797" i="10"/>
  <c r="N797" i="10"/>
  <c r="M797" i="10"/>
  <c r="L797" i="10"/>
  <c r="K797" i="10"/>
  <c r="J797" i="10"/>
  <c r="I797" i="10"/>
  <c r="Q797" i="10" s="1"/>
  <c r="X796" i="10"/>
  <c r="W796" i="10"/>
  <c r="T796" i="10"/>
  <c r="P796" i="10"/>
  <c r="AC796" i="10" s="1"/>
  <c r="Z796" i="10" s="1"/>
  <c r="O796" i="10"/>
  <c r="N796" i="10"/>
  <c r="M796" i="10"/>
  <c r="L796" i="10"/>
  <c r="K796" i="10"/>
  <c r="J796" i="10"/>
  <c r="I796" i="10"/>
  <c r="Q796" i="10" s="1"/>
  <c r="X795" i="10"/>
  <c r="W795" i="10"/>
  <c r="P795" i="10"/>
  <c r="O795" i="10"/>
  <c r="N795" i="10"/>
  <c r="M795" i="10"/>
  <c r="L795" i="10"/>
  <c r="K795" i="10"/>
  <c r="J795" i="10"/>
  <c r="I795" i="10"/>
  <c r="Q795" i="10" s="1"/>
  <c r="X794" i="10"/>
  <c r="W794" i="10"/>
  <c r="U794" i="10"/>
  <c r="P794" i="10"/>
  <c r="O794" i="10"/>
  <c r="N794" i="10"/>
  <c r="M794" i="10"/>
  <c r="L794" i="10"/>
  <c r="K794" i="10"/>
  <c r="J794" i="10"/>
  <c r="I794" i="10"/>
  <c r="Q794" i="10" s="1"/>
  <c r="X793" i="10"/>
  <c r="W793" i="10"/>
  <c r="P793" i="10"/>
  <c r="O793" i="10"/>
  <c r="N793" i="10"/>
  <c r="M793" i="10"/>
  <c r="L793" i="10"/>
  <c r="K793" i="10"/>
  <c r="J793" i="10"/>
  <c r="I793" i="10"/>
  <c r="Q793" i="10" s="1"/>
  <c r="X792" i="10"/>
  <c r="W792" i="10"/>
  <c r="P792" i="10"/>
  <c r="O792" i="10"/>
  <c r="N792" i="10"/>
  <c r="M792" i="10"/>
  <c r="L792" i="10"/>
  <c r="K792" i="10"/>
  <c r="J792" i="10"/>
  <c r="I792" i="10"/>
  <c r="Q792" i="10" s="1"/>
  <c r="Z791" i="10"/>
  <c r="X791" i="10"/>
  <c r="W791" i="10"/>
  <c r="T791" i="10"/>
  <c r="P791" i="10"/>
  <c r="AC791" i="10" s="1"/>
  <c r="AB791" i="10" s="1"/>
  <c r="O791" i="10"/>
  <c r="N791" i="10"/>
  <c r="M791" i="10"/>
  <c r="L791" i="10"/>
  <c r="K791" i="10"/>
  <c r="J791" i="10"/>
  <c r="I791" i="10"/>
  <c r="Q791" i="10" s="1"/>
  <c r="X790" i="10"/>
  <c r="W790" i="10"/>
  <c r="P790" i="10"/>
  <c r="U790" i="10" s="1"/>
  <c r="O790" i="10"/>
  <c r="N790" i="10"/>
  <c r="M790" i="10"/>
  <c r="L790" i="10"/>
  <c r="K790" i="10"/>
  <c r="J790" i="10"/>
  <c r="I790" i="10"/>
  <c r="Q790" i="10" s="1"/>
  <c r="X789" i="10"/>
  <c r="W789" i="10"/>
  <c r="P789" i="10"/>
  <c r="AC789" i="10" s="1"/>
  <c r="O789" i="10"/>
  <c r="N789" i="10"/>
  <c r="M789" i="10"/>
  <c r="L789" i="10"/>
  <c r="K789" i="10"/>
  <c r="J789" i="10"/>
  <c r="I789" i="10"/>
  <c r="Q789" i="10" s="1"/>
  <c r="X788" i="10"/>
  <c r="W788" i="10"/>
  <c r="P788" i="10"/>
  <c r="O788" i="10"/>
  <c r="N788" i="10"/>
  <c r="M788" i="10"/>
  <c r="L788" i="10"/>
  <c r="K788" i="10"/>
  <c r="J788" i="10"/>
  <c r="I788" i="10"/>
  <c r="Q788" i="10" s="1"/>
  <c r="X787" i="10"/>
  <c r="W787" i="10"/>
  <c r="U787" i="10"/>
  <c r="P787" i="10"/>
  <c r="O787" i="10"/>
  <c r="N787" i="10"/>
  <c r="M787" i="10"/>
  <c r="L787" i="10"/>
  <c r="K787" i="10"/>
  <c r="J787" i="10"/>
  <c r="I787" i="10"/>
  <c r="Q787" i="10" s="1"/>
  <c r="X786" i="10"/>
  <c r="W786" i="10"/>
  <c r="U786" i="10"/>
  <c r="P786" i="10"/>
  <c r="O786" i="10"/>
  <c r="N786" i="10"/>
  <c r="M786" i="10"/>
  <c r="L786" i="10"/>
  <c r="K786" i="10"/>
  <c r="J786" i="10"/>
  <c r="I786" i="10"/>
  <c r="Q786" i="10" s="1"/>
  <c r="X785" i="10"/>
  <c r="W785" i="10"/>
  <c r="P785" i="10"/>
  <c r="AC785" i="10" s="1"/>
  <c r="O785" i="10"/>
  <c r="N785" i="10"/>
  <c r="M785" i="10"/>
  <c r="L785" i="10"/>
  <c r="K785" i="10"/>
  <c r="J785" i="10"/>
  <c r="I785" i="10"/>
  <c r="Q785" i="10" s="1"/>
  <c r="X784" i="10"/>
  <c r="W784" i="10"/>
  <c r="U784" i="10"/>
  <c r="P784" i="10"/>
  <c r="O784" i="10"/>
  <c r="N784" i="10"/>
  <c r="M784" i="10"/>
  <c r="L784" i="10"/>
  <c r="K784" i="10"/>
  <c r="J784" i="10"/>
  <c r="I784" i="10"/>
  <c r="Q784" i="10" s="1"/>
  <c r="X783" i="10"/>
  <c r="W783" i="10"/>
  <c r="P783" i="10"/>
  <c r="O783" i="10"/>
  <c r="N783" i="10"/>
  <c r="M783" i="10"/>
  <c r="L783" i="10"/>
  <c r="K783" i="10"/>
  <c r="J783" i="10"/>
  <c r="I783" i="10"/>
  <c r="Q783" i="10" s="1"/>
  <c r="X782" i="10"/>
  <c r="W782" i="10"/>
  <c r="P782" i="10"/>
  <c r="O782" i="10"/>
  <c r="N782" i="10"/>
  <c r="M782" i="10"/>
  <c r="L782" i="10"/>
  <c r="K782" i="10"/>
  <c r="J782" i="10"/>
  <c r="I782" i="10"/>
  <c r="Q782" i="10" s="1"/>
  <c r="X781" i="10"/>
  <c r="W781" i="10"/>
  <c r="T781" i="10"/>
  <c r="P781" i="10"/>
  <c r="U781" i="10" s="1"/>
  <c r="O781" i="10"/>
  <c r="N781" i="10"/>
  <c r="M781" i="10"/>
  <c r="L781" i="10"/>
  <c r="K781" i="10"/>
  <c r="J781" i="10"/>
  <c r="I781" i="10"/>
  <c r="Q781" i="10" s="1"/>
  <c r="X780" i="10"/>
  <c r="W780" i="10"/>
  <c r="T780" i="10"/>
  <c r="P780" i="10"/>
  <c r="AC780" i="10" s="1"/>
  <c r="AB780" i="10" s="1"/>
  <c r="O780" i="10"/>
  <c r="N780" i="10"/>
  <c r="M780" i="10"/>
  <c r="L780" i="10"/>
  <c r="K780" i="10"/>
  <c r="J780" i="10"/>
  <c r="I780" i="10"/>
  <c r="Q780" i="10" s="1"/>
  <c r="X779" i="10"/>
  <c r="W779" i="10"/>
  <c r="P779" i="10"/>
  <c r="O779" i="10"/>
  <c r="N779" i="10"/>
  <c r="M779" i="10"/>
  <c r="L779" i="10"/>
  <c r="K779" i="10"/>
  <c r="J779" i="10"/>
  <c r="I779" i="10"/>
  <c r="Q779" i="10" s="1"/>
  <c r="X778" i="10"/>
  <c r="W778" i="10"/>
  <c r="P778" i="10"/>
  <c r="O778" i="10"/>
  <c r="N778" i="10"/>
  <c r="M778" i="10"/>
  <c r="L778" i="10"/>
  <c r="K778" i="10"/>
  <c r="J778" i="10"/>
  <c r="I778" i="10"/>
  <c r="Q778" i="10" s="1"/>
  <c r="AC777" i="10"/>
  <c r="X777" i="10"/>
  <c r="W777" i="10"/>
  <c r="P777" i="10"/>
  <c r="O777" i="10"/>
  <c r="N777" i="10"/>
  <c r="M777" i="10"/>
  <c r="L777" i="10"/>
  <c r="K777" i="10"/>
  <c r="J777" i="10"/>
  <c r="I777" i="10"/>
  <c r="Q777" i="10" s="1"/>
  <c r="AC776" i="10"/>
  <c r="Z776" i="10"/>
  <c r="X776" i="10"/>
  <c r="W776" i="10"/>
  <c r="U776" i="10"/>
  <c r="T776" i="10"/>
  <c r="P776" i="10"/>
  <c r="O776" i="10"/>
  <c r="N776" i="10"/>
  <c r="M776" i="10"/>
  <c r="L776" i="10"/>
  <c r="K776" i="10"/>
  <c r="J776" i="10"/>
  <c r="I776" i="10"/>
  <c r="Q776" i="10" s="1"/>
  <c r="X775" i="10"/>
  <c r="W775" i="10"/>
  <c r="U775" i="10"/>
  <c r="P775" i="10"/>
  <c r="AC775" i="10" s="1"/>
  <c r="AB775" i="10" s="1"/>
  <c r="O775" i="10"/>
  <c r="N775" i="10"/>
  <c r="M775" i="10"/>
  <c r="L775" i="10"/>
  <c r="K775" i="10"/>
  <c r="J775" i="10"/>
  <c r="I775" i="10"/>
  <c r="Q775" i="10" s="1"/>
  <c r="X774" i="10"/>
  <c r="W774" i="10"/>
  <c r="P774" i="10"/>
  <c r="T774" i="10" s="1"/>
  <c r="O774" i="10"/>
  <c r="N774" i="10"/>
  <c r="M774" i="10"/>
  <c r="L774" i="10"/>
  <c r="K774" i="10"/>
  <c r="J774" i="10"/>
  <c r="I774" i="10"/>
  <c r="Q774" i="10" s="1"/>
  <c r="X773" i="10"/>
  <c r="W773" i="10"/>
  <c r="P773" i="10"/>
  <c r="O773" i="10"/>
  <c r="N773" i="10"/>
  <c r="M773" i="10"/>
  <c r="L773" i="10"/>
  <c r="K773" i="10"/>
  <c r="J773" i="10"/>
  <c r="I773" i="10"/>
  <c r="Q773" i="10" s="1"/>
  <c r="X772" i="10"/>
  <c r="W772" i="10"/>
  <c r="P772" i="10"/>
  <c r="O772" i="10"/>
  <c r="N772" i="10"/>
  <c r="M772" i="10"/>
  <c r="L772" i="10"/>
  <c r="K772" i="10"/>
  <c r="J772" i="10"/>
  <c r="I772" i="10"/>
  <c r="Q772" i="10" s="1"/>
  <c r="AB771" i="10"/>
  <c r="Z771" i="10"/>
  <c r="X771" i="10"/>
  <c r="W771" i="10"/>
  <c r="T771" i="10"/>
  <c r="P771" i="10"/>
  <c r="AC771" i="10" s="1"/>
  <c r="AA771" i="10" s="1"/>
  <c r="O771" i="10"/>
  <c r="N771" i="10"/>
  <c r="M771" i="10"/>
  <c r="L771" i="10"/>
  <c r="K771" i="10"/>
  <c r="J771" i="10"/>
  <c r="I771" i="10"/>
  <c r="Q771" i="10" s="1"/>
  <c r="X770" i="10"/>
  <c r="W770" i="10"/>
  <c r="P770" i="10"/>
  <c r="O770" i="10"/>
  <c r="N770" i="10"/>
  <c r="M770" i="10"/>
  <c r="L770" i="10"/>
  <c r="K770" i="10"/>
  <c r="J770" i="10"/>
  <c r="I770" i="10"/>
  <c r="Q770" i="10" s="1"/>
  <c r="X769" i="10"/>
  <c r="W769" i="10"/>
  <c r="P769" i="10"/>
  <c r="O769" i="10"/>
  <c r="N769" i="10"/>
  <c r="M769" i="10"/>
  <c r="L769" i="10"/>
  <c r="K769" i="10"/>
  <c r="J769" i="10"/>
  <c r="I769" i="10"/>
  <c r="Q769" i="10" s="1"/>
  <c r="X768" i="10"/>
  <c r="W768" i="10"/>
  <c r="P768" i="10"/>
  <c r="O768" i="10"/>
  <c r="N768" i="10"/>
  <c r="M768" i="10"/>
  <c r="L768" i="10"/>
  <c r="K768" i="10"/>
  <c r="J768" i="10"/>
  <c r="I768" i="10"/>
  <c r="Q768" i="10" s="1"/>
  <c r="X767" i="10"/>
  <c r="W767" i="10"/>
  <c r="P767" i="10"/>
  <c r="O767" i="10"/>
  <c r="N767" i="10"/>
  <c r="M767" i="10"/>
  <c r="L767" i="10"/>
  <c r="K767" i="10"/>
  <c r="J767" i="10"/>
  <c r="I767" i="10"/>
  <c r="Q767" i="10" s="1"/>
  <c r="AC766" i="10"/>
  <c r="X766" i="10"/>
  <c r="W766" i="10"/>
  <c r="P766" i="10"/>
  <c r="O766" i="10"/>
  <c r="N766" i="10"/>
  <c r="M766" i="10"/>
  <c r="L766" i="10"/>
  <c r="K766" i="10"/>
  <c r="J766" i="10"/>
  <c r="I766" i="10"/>
  <c r="Q766" i="10" s="1"/>
  <c r="X765" i="10"/>
  <c r="W765" i="10"/>
  <c r="T765" i="10"/>
  <c r="P765" i="10"/>
  <c r="U765" i="10" s="1"/>
  <c r="O765" i="10"/>
  <c r="N765" i="10"/>
  <c r="M765" i="10"/>
  <c r="L765" i="10"/>
  <c r="K765" i="10"/>
  <c r="J765" i="10"/>
  <c r="I765" i="10"/>
  <c r="Q765" i="10" s="1"/>
  <c r="X764" i="10"/>
  <c r="W764" i="10"/>
  <c r="T764" i="10"/>
  <c r="P764" i="10"/>
  <c r="AC764" i="10" s="1"/>
  <c r="AB764" i="10" s="1"/>
  <c r="O764" i="10"/>
  <c r="N764" i="10"/>
  <c r="M764" i="10"/>
  <c r="L764" i="10"/>
  <c r="K764" i="10"/>
  <c r="J764" i="10"/>
  <c r="I764" i="10"/>
  <c r="Q764" i="10" s="1"/>
  <c r="X763" i="10"/>
  <c r="W763" i="10"/>
  <c r="P763" i="10"/>
  <c r="O763" i="10"/>
  <c r="N763" i="10"/>
  <c r="M763" i="10"/>
  <c r="L763" i="10"/>
  <c r="K763" i="10"/>
  <c r="J763" i="10"/>
  <c r="I763" i="10"/>
  <c r="Q763" i="10" s="1"/>
  <c r="X762" i="10"/>
  <c r="W762" i="10"/>
  <c r="P762" i="10"/>
  <c r="O762" i="10"/>
  <c r="N762" i="10"/>
  <c r="M762" i="10"/>
  <c r="L762" i="10"/>
  <c r="K762" i="10"/>
  <c r="J762" i="10"/>
  <c r="I762" i="10"/>
  <c r="Q762" i="10" s="1"/>
  <c r="X761" i="10"/>
  <c r="W761" i="10"/>
  <c r="P761" i="10"/>
  <c r="O761" i="10"/>
  <c r="N761" i="10"/>
  <c r="M761" i="10"/>
  <c r="L761" i="10"/>
  <c r="K761" i="10"/>
  <c r="J761" i="10"/>
  <c r="I761" i="10"/>
  <c r="Q761" i="10" s="1"/>
  <c r="AC760" i="10"/>
  <c r="X760" i="10"/>
  <c r="W760" i="10"/>
  <c r="U760" i="10"/>
  <c r="T760" i="10"/>
  <c r="P760" i="10"/>
  <c r="O760" i="10"/>
  <c r="N760" i="10"/>
  <c r="M760" i="10"/>
  <c r="L760" i="10"/>
  <c r="K760" i="10"/>
  <c r="J760" i="10"/>
  <c r="I760" i="10"/>
  <c r="Q760" i="10" s="1"/>
  <c r="X759" i="10"/>
  <c r="W759" i="10"/>
  <c r="U759" i="10"/>
  <c r="P759" i="10"/>
  <c r="AC759" i="10" s="1"/>
  <c r="AB759" i="10" s="1"/>
  <c r="O759" i="10"/>
  <c r="N759" i="10"/>
  <c r="M759" i="10"/>
  <c r="L759" i="10"/>
  <c r="K759" i="10"/>
  <c r="J759" i="10"/>
  <c r="I759" i="10"/>
  <c r="Q759" i="10" s="1"/>
  <c r="X758" i="10"/>
  <c r="W758" i="10"/>
  <c r="P758" i="10"/>
  <c r="T758" i="10" s="1"/>
  <c r="O758" i="10"/>
  <c r="N758" i="10"/>
  <c r="M758" i="10"/>
  <c r="L758" i="10"/>
  <c r="K758" i="10"/>
  <c r="J758" i="10"/>
  <c r="I758" i="10"/>
  <c r="Q758" i="10" s="1"/>
  <c r="X757" i="10"/>
  <c r="W757" i="10"/>
  <c r="P757" i="10"/>
  <c r="O757" i="10"/>
  <c r="N757" i="10"/>
  <c r="M757" i="10"/>
  <c r="L757" i="10"/>
  <c r="K757" i="10"/>
  <c r="J757" i="10"/>
  <c r="I757" i="10"/>
  <c r="Q757" i="10" s="1"/>
  <c r="X756" i="10"/>
  <c r="W756" i="10"/>
  <c r="U756" i="10"/>
  <c r="P756" i="10"/>
  <c r="O756" i="10"/>
  <c r="N756" i="10"/>
  <c r="M756" i="10"/>
  <c r="L756" i="10"/>
  <c r="K756" i="10"/>
  <c r="J756" i="10"/>
  <c r="I756" i="10"/>
  <c r="Q756" i="10" s="1"/>
  <c r="AB755" i="10"/>
  <c r="Z755" i="10"/>
  <c r="X755" i="10"/>
  <c r="W755" i="10"/>
  <c r="T755" i="10"/>
  <c r="P755" i="10"/>
  <c r="AC755" i="10" s="1"/>
  <c r="AA755" i="10" s="1"/>
  <c r="O755" i="10"/>
  <c r="N755" i="10"/>
  <c r="M755" i="10"/>
  <c r="L755" i="10"/>
  <c r="K755" i="10"/>
  <c r="J755" i="10"/>
  <c r="I755" i="10"/>
  <c r="Q755" i="10" s="1"/>
  <c r="X754" i="10"/>
  <c r="W754" i="10"/>
  <c r="P754" i="10"/>
  <c r="O754" i="10"/>
  <c r="N754" i="10"/>
  <c r="M754" i="10"/>
  <c r="L754" i="10"/>
  <c r="K754" i="10"/>
  <c r="J754" i="10"/>
  <c r="I754" i="10"/>
  <c r="Q754" i="10" s="1"/>
  <c r="AC753" i="10"/>
  <c r="X753" i="10"/>
  <c r="W753" i="10"/>
  <c r="P753" i="10"/>
  <c r="U753" i="10" s="1"/>
  <c r="O753" i="10"/>
  <c r="N753" i="10"/>
  <c r="M753" i="10"/>
  <c r="L753" i="10"/>
  <c r="K753" i="10"/>
  <c r="J753" i="10"/>
  <c r="I753" i="10"/>
  <c r="Q753" i="10" s="1"/>
  <c r="AC752" i="10"/>
  <c r="AB752" i="10" s="1"/>
  <c r="X752" i="10"/>
  <c r="W752" i="10"/>
  <c r="T752" i="10"/>
  <c r="P752" i="10"/>
  <c r="U752" i="10" s="1"/>
  <c r="O752" i="10"/>
  <c r="N752" i="10"/>
  <c r="M752" i="10"/>
  <c r="L752" i="10"/>
  <c r="K752" i="10"/>
  <c r="J752" i="10"/>
  <c r="I752" i="10"/>
  <c r="Q752" i="10" s="1"/>
  <c r="X751" i="10"/>
  <c r="W751" i="10"/>
  <c r="P751" i="10"/>
  <c r="O751" i="10"/>
  <c r="N751" i="10"/>
  <c r="M751" i="10"/>
  <c r="L751" i="10"/>
  <c r="K751" i="10"/>
  <c r="J751" i="10"/>
  <c r="I751" i="10"/>
  <c r="Q751" i="10" s="1"/>
  <c r="X750" i="10"/>
  <c r="W750" i="10"/>
  <c r="U750" i="10"/>
  <c r="P750" i="10"/>
  <c r="T750" i="10" s="1"/>
  <c r="O750" i="10"/>
  <c r="N750" i="10"/>
  <c r="M750" i="10"/>
  <c r="L750" i="10"/>
  <c r="K750" i="10"/>
  <c r="J750" i="10"/>
  <c r="I750" i="10"/>
  <c r="Q750" i="10" s="1"/>
  <c r="X749" i="10"/>
  <c r="W749" i="10"/>
  <c r="P749" i="10"/>
  <c r="O749" i="10"/>
  <c r="N749" i="10"/>
  <c r="M749" i="10"/>
  <c r="L749" i="10"/>
  <c r="K749" i="10"/>
  <c r="J749" i="10"/>
  <c r="I749" i="10"/>
  <c r="Q749" i="10" s="1"/>
  <c r="AC748" i="10"/>
  <c r="X748" i="10"/>
  <c r="W748" i="10"/>
  <c r="P748" i="10"/>
  <c r="O748" i="10"/>
  <c r="N748" i="10"/>
  <c r="M748" i="10"/>
  <c r="L748" i="10"/>
  <c r="K748" i="10"/>
  <c r="J748" i="10"/>
  <c r="I748" i="10"/>
  <c r="Q748" i="10" s="1"/>
  <c r="AB747" i="10"/>
  <c r="X747" i="10"/>
  <c r="W747" i="10"/>
  <c r="T747" i="10"/>
  <c r="P747" i="10"/>
  <c r="AC747" i="10" s="1"/>
  <c r="AA747" i="10" s="1"/>
  <c r="O747" i="10"/>
  <c r="N747" i="10"/>
  <c r="M747" i="10"/>
  <c r="L747" i="10"/>
  <c r="K747" i="10"/>
  <c r="J747" i="10"/>
  <c r="I747" i="10"/>
  <c r="Q747" i="10" s="1"/>
  <c r="X746" i="10"/>
  <c r="W746" i="10"/>
  <c r="P746" i="10"/>
  <c r="O746" i="10"/>
  <c r="N746" i="10"/>
  <c r="M746" i="10"/>
  <c r="L746" i="10"/>
  <c r="K746" i="10"/>
  <c r="J746" i="10"/>
  <c r="I746" i="10"/>
  <c r="Q746" i="10" s="1"/>
  <c r="X745" i="10"/>
  <c r="W745" i="10"/>
  <c r="T745" i="10"/>
  <c r="P745" i="10"/>
  <c r="U745" i="10" s="1"/>
  <c r="O745" i="10"/>
  <c r="N745" i="10"/>
  <c r="M745" i="10"/>
  <c r="L745" i="10"/>
  <c r="K745" i="10"/>
  <c r="J745" i="10"/>
  <c r="I745" i="10"/>
  <c r="Q745" i="10" s="1"/>
  <c r="X744" i="10"/>
  <c r="W744" i="10"/>
  <c r="U744" i="10"/>
  <c r="P744" i="10"/>
  <c r="O744" i="10"/>
  <c r="N744" i="10"/>
  <c r="M744" i="10"/>
  <c r="L744" i="10"/>
  <c r="K744" i="10"/>
  <c r="J744" i="10"/>
  <c r="I744" i="10"/>
  <c r="Q744" i="10" s="1"/>
  <c r="X743" i="10"/>
  <c r="W743" i="10"/>
  <c r="P743" i="10"/>
  <c r="O743" i="10"/>
  <c r="N743" i="10"/>
  <c r="M743" i="10"/>
  <c r="L743" i="10"/>
  <c r="K743" i="10"/>
  <c r="J743" i="10"/>
  <c r="I743" i="10"/>
  <c r="Q743" i="10" s="1"/>
  <c r="AC742" i="10"/>
  <c r="X742" i="10"/>
  <c r="W742" i="10"/>
  <c r="P742" i="10"/>
  <c r="T742" i="10" s="1"/>
  <c r="O742" i="10"/>
  <c r="N742" i="10"/>
  <c r="M742" i="10"/>
  <c r="L742" i="10"/>
  <c r="K742" i="10"/>
  <c r="J742" i="10"/>
  <c r="I742" i="10"/>
  <c r="Q742" i="10" s="1"/>
  <c r="X741" i="10"/>
  <c r="W741" i="10"/>
  <c r="P741" i="10"/>
  <c r="O741" i="10"/>
  <c r="N741" i="10"/>
  <c r="M741" i="10"/>
  <c r="L741" i="10"/>
  <c r="K741" i="10"/>
  <c r="J741" i="10"/>
  <c r="I741" i="10"/>
  <c r="Q741" i="10" s="1"/>
  <c r="AC740" i="10"/>
  <c r="X740" i="10"/>
  <c r="W740" i="10"/>
  <c r="T740" i="10"/>
  <c r="P740" i="10"/>
  <c r="U740" i="10" s="1"/>
  <c r="O740" i="10"/>
  <c r="N740" i="10"/>
  <c r="M740" i="10"/>
  <c r="L740" i="10"/>
  <c r="K740" i="10"/>
  <c r="J740" i="10"/>
  <c r="I740" i="10"/>
  <c r="Q740" i="10" s="1"/>
  <c r="X739" i="10"/>
  <c r="W739" i="10"/>
  <c r="U739" i="10"/>
  <c r="P739" i="10"/>
  <c r="O739" i="10"/>
  <c r="N739" i="10"/>
  <c r="M739" i="10"/>
  <c r="L739" i="10"/>
  <c r="K739" i="10"/>
  <c r="J739" i="10"/>
  <c r="I739" i="10"/>
  <c r="Q739" i="10" s="1"/>
  <c r="X738" i="10"/>
  <c r="W738" i="10"/>
  <c r="U738" i="10"/>
  <c r="P738" i="10"/>
  <c r="T738" i="10" s="1"/>
  <c r="O738" i="10"/>
  <c r="N738" i="10"/>
  <c r="M738" i="10"/>
  <c r="L738" i="10"/>
  <c r="K738" i="10"/>
  <c r="J738" i="10"/>
  <c r="I738" i="10"/>
  <c r="Q738" i="10" s="1"/>
  <c r="X737" i="10"/>
  <c r="W737" i="10"/>
  <c r="P737" i="10"/>
  <c r="U737" i="10" s="1"/>
  <c r="O737" i="10"/>
  <c r="N737" i="10"/>
  <c r="M737" i="10"/>
  <c r="L737" i="10"/>
  <c r="K737" i="10"/>
  <c r="J737" i="10"/>
  <c r="I737" i="10"/>
  <c r="Q737" i="10" s="1"/>
  <c r="X736" i="10"/>
  <c r="W736" i="10"/>
  <c r="U736" i="10"/>
  <c r="P736" i="10"/>
  <c r="O736" i="10"/>
  <c r="N736" i="10"/>
  <c r="M736" i="10"/>
  <c r="L736" i="10"/>
  <c r="K736" i="10"/>
  <c r="J736" i="10"/>
  <c r="I736" i="10"/>
  <c r="Q736" i="10" s="1"/>
  <c r="X735" i="10"/>
  <c r="W735" i="10"/>
  <c r="P735" i="10"/>
  <c r="O735" i="10"/>
  <c r="N735" i="10"/>
  <c r="M735" i="10"/>
  <c r="L735" i="10"/>
  <c r="K735" i="10"/>
  <c r="J735" i="10"/>
  <c r="I735" i="10"/>
  <c r="Q735" i="10" s="1"/>
  <c r="X734" i="10"/>
  <c r="W734" i="10"/>
  <c r="P734" i="10"/>
  <c r="O734" i="10"/>
  <c r="N734" i="10"/>
  <c r="M734" i="10"/>
  <c r="L734" i="10"/>
  <c r="K734" i="10"/>
  <c r="J734" i="10"/>
  <c r="I734" i="10"/>
  <c r="Q734" i="10" s="1"/>
  <c r="X733" i="10"/>
  <c r="W733" i="10"/>
  <c r="T733" i="10"/>
  <c r="P733" i="10"/>
  <c r="U733" i="10" s="1"/>
  <c r="O733" i="10"/>
  <c r="N733" i="10"/>
  <c r="M733" i="10"/>
  <c r="L733" i="10"/>
  <c r="K733" i="10"/>
  <c r="J733" i="10"/>
  <c r="I733" i="10"/>
  <c r="Q733" i="10" s="1"/>
  <c r="X732" i="10"/>
  <c r="W732" i="10"/>
  <c r="T732" i="10"/>
  <c r="P732" i="10"/>
  <c r="AC732" i="10" s="1"/>
  <c r="AB732" i="10" s="1"/>
  <c r="O732" i="10"/>
  <c r="N732" i="10"/>
  <c r="M732" i="10"/>
  <c r="L732" i="10"/>
  <c r="K732" i="10"/>
  <c r="J732" i="10"/>
  <c r="I732" i="10"/>
  <c r="Q732" i="10" s="1"/>
  <c r="X731" i="10"/>
  <c r="W731" i="10"/>
  <c r="T731" i="10"/>
  <c r="P731" i="10"/>
  <c r="AC731" i="10" s="1"/>
  <c r="AA731" i="10" s="1"/>
  <c r="O731" i="10"/>
  <c r="N731" i="10"/>
  <c r="M731" i="10"/>
  <c r="L731" i="10"/>
  <c r="K731" i="10"/>
  <c r="J731" i="10"/>
  <c r="I731" i="10"/>
  <c r="Q731" i="10" s="1"/>
  <c r="X730" i="10"/>
  <c r="W730" i="10"/>
  <c r="P730" i="10"/>
  <c r="O730" i="10"/>
  <c r="N730" i="10"/>
  <c r="M730" i="10"/>
  <c r="L730" i="10"/>
  <c r="K730" i="10"/>
  <c r="J730" i="10"/>
  <c r="I730" i="10"/>
  <c r="Q730" i="10" s="1"/>
  <c r="X729" i="10"/>
  <c r="W729" i="10"/>
  <c r="T729" i="10"/>
  <c r="P729" i="10"/>
  <c r="U729" i="10" s="1"/>
  <c r="O729" i="10"/>
  <c r="N729" i="10"/>
  <c r="M729" i="10"/>
  <c r="L729" i="10"/>
  <c r="K729" i="10"/>
  <c r="J729" i="10"/>
  <c r="I729" i="10"/>
  <c r="Q729" i="10" s="1"/>
  <c r="AA728" i="10"/>
  <c r="Z728" i="10"/>
  <c r="X728" i="10"/>
  <c r="W728" i="10"/>
  <c r="U728" i="10"/>
  <c r="T728" i="10"/>
  <c r="P728" i="10"/>
  <c r="AC728" i="10" s="1"/>
  <c r="AB728" i="10" s="1"/>
  <c r="O728" i="10"/>
  <c r="N728" i="10"/>
  <c r="M728" i="10"/>
  <c r="L728" i="10"/>
  <c r="K728" i="10"/>
  <c r="J728" i="10"/>
  <c r="I728" i="10"/>
  <c r="Q728" i="10" s="1"/>
  <c r="X727" i="10"/>
  <c r="W727" i="10"/>
  <c r="U727" i="10"/>
  <c r="P727" i="10"/>
  <c r="O727" i="10"/>
  <c r="N727" i="10"/>
  <c r="M727" i="10"/>
  <c r="L727" i="10"/>
  <c r="K727" i="10"/>
  <c r="J727" i="10"/>
  <c r="I727" i="10"/>
  <c r="Q727" i="10" s="1"/>
  <c r="X726" i="10"/>
  <c r="W726" i="10"/>
  <c r="P726" i="10"/>
  <c r="T726" i="10" s="1"/>
  <c r="O726" i="10"/>
  <c r="N726" i="10"/>
  <c r="M726" i="10"/>
  <c r="L726" i="10"/>
  <c r="K726" i="10"/>
  <c r="J726" i="10"/>
  <c r="I726" i="10"/>
  <c r="Q726" i="10" s="1"/>
  <c r="X725" i="10"/>
  <c r="W725" i="10"/>
  <c r="P725" i="10"/>
  <c r="O725" i="10"/>
  <c r="N725" i="10"/>
  <c r="M725" i="10"/>
  <c r="L725" i="10"/>
  <c r="K725" i="10"/>
  <c r="J725" i="10"/>
  <c r="I725" i="10"/>
  <c r="Q725" i="10" s="1"/>
  <c r="X724" i="10"/>
  <c r="W724" i="10"/>
  <c r="T724" i="10"/>
  <c r="P724" i="10"/>
  <c r="U724" i="10" s="1"/>
  <c r="O724" i="10"/>
  <c r="N724" i="10"/>
  <c r="M724" i="10"/>
  <c r="L724" i="10"/>
  <c r="K724" i="10"/>
  <c r="J724" i="10"/>
  <c r="I724" i="10"/>
  <c r="Q724" i="10" s="1"/>
  <c r="X723" i="10"/>
  <c r="W723" i="10"/>
  <c r="P723" i="10"/>
  <c r="O723" i="10"/>
  <c r="N723" i="10"/>
  <c r="M723" i="10"/>
  <c r="L723" i="10"/>
  <c r="K723" i="10"/>
  <c r="J723" i="10"/>
  <c r="I723" i="10"/>
  <c r="Q723" i="10" s="1"/>
  <c r="X722" i="10"/>
  <c r="W722" i="10"/>
  <c r="P722" i="10"/>
  <c r="U722" i="10" s="1"/>
  <c r="O722" i="10"/>
  <c r="N722" i="10"/>
  <c r="M722" i="10"/>
  <c r="L722" i="10"/>
  <c r="K722" i="10"/>
  <c r="J722" i="10"/>
  <c r="I722" i="10"/>
  <c r="Q722" i="10" s="1"/>
  <c r="X721" i="10"/>
  <c r="W721" i="10"/>
  <c r="P721" i="10"/>
  <c r="O721" i="10"/>
  <c r="N721" i="10"/>
  <c r="M721" i="10"/>
  <c r="L721" i="10"/>
  <c r="K721" i="10"/>
  <c r="J721" i="10"/>
  <c r="I721" i="10"/>
  <c r="Q721" i="10" s="1"/>
  <c r="X720" i="10"/>
  <c r="W720" i="10"/>
  <c r="P720" i="10"/>
  <c r="O720" i="10"/>
  <c r="N720" i="10"/>
  <c r="M720" i="10"/>
  <c r="L720" i="10"/>
  <c r="K720" i="10"/>
  <c r="J720" i="10"/>
  <c r="I720" i="10"/>
  <c r="Q720" i="10" s="1"/>
  <c r="X719" i="10"/>
  <c r="W719" i="10"/>
  <c r="P719" i="10"/>
  <c r="O719" i="10"/>
  <c r="N719" i="10"/>
  <c r="M719" i="10"/>
  <c r="L719" i="10"/>
  <c r="K719" i="10"/>
  <c r="J719" i="10"/>
  <c r="I719" i="10"/>
  <c r="Q719" i="10" s="1"/>
  <c r="X718" i="10"/>
  <c r="W718" i="10"/>
  <c r="U718" i="10"/>
  <c r="P718" i="10"/>
  <c r="O718" i="10"/>
  <c r="N718" i="10"/>
  <c r="M718" i="10"/>
  <c r="L718" i="10"/>
  <c r="K718" i="10"/>
  <c r="J718" i="10"/>
  <c r="I718" i="10"/>
  <c r="Q718" i="10" s="1"/>
  <c r="X717" i="10"/>
  <c r="W717" i="10"/>
  <c r="P717" i="10"/>
  <c r="T717" i="10" s="1"/>
  <c r="O717" i="10"/>
  <c r="N717" i="10"/>
  <c r="M717" i="10"/>
  <c r="L717" i="10"/>
  <c r="K717" i="10"/>
  <c r="J717" i="10"/>
  <c r="I717" i="10"/>
  <c r="Q717" i="10" s="1"/>
  <c r="X716" i="10"/>
  <c r="W716" i="10"/>
  <c r="P716" i="10"/>
  <c r="AC716" i="10" s="1"/>
  <c r="Z716" i="10" s="1"/>
  <c r="O716" i="10"/>
  <c r="N716" i="10"/>
  <c r="M716" i="10"/>
  <c r="L716" i="10"/>
  <c r="K716" i="10"/>
  <c r="J716" i="10"/>
  <c r="I716" i="10"/>
  <c r="Q716" i="10" s="1"/>
  <c r="X715" i="10"/>
  <c r="W715" i="10"/>
  <c r="T715" i="10"/>
  <c r="P715" i="10"/>
  <c r="O715" i="10"/>
  <c r="N715" i="10"/>
  <c r="M715" i="10"/>
  <c r="L715" i="10"/>
  <c r="K715" i="10"/>
  <c r="J715" i="10"/>
  <c r="I715" i="10"/>
  <c r="Q715" i="10" s="1"/>
  <c r="X714" i="10"/>
  <c r="W714" i="10"/>
  <c r="P714" i="10"/>
  <c r="T714" i="10" s="1"/>
  <c r="O714" i="10"/>
  <c r="N714" i="10"/>
  <c r="M714" i="10"/>
  <c r="L714" i="10"/>
  <c r="K714" i="10"/>
  <c r="J714" i="10"/>
  <c r="I714" i="10"/>
  <c r="Q714" i="10" s="1"/>
  <c r="X713" i="10"/>
  <c r="W713" i="10"/>
  <c r="T713" i="10"/>
  <c r="P713" i="10"/>
  <c r="U713" i="10" s="1"/>
  <c r="O713" i="10"/>
  <c r="N713" i="10"/>
  <c r="M713" i="10"/>
  <c r="L713" i="10"/>
  <c r="K713" i="10"/>
  <c r="J713" i="10"/>
  <c r="I713" i="10"/>
  <c r="Q713" i="10" s="1"/>
  <c r="X712" i="10"/>
  <c r="W712" i="10"/>
  <c r="U712" i="10"/>
  <c r="P712" i="10"/>
  <c r="O712" i="10"/>
  <c r="N712" i="10"/>
  <c r="M712" i="10"/>
  <c r="L712" i="10"/>
  <c r="K712" i="10"/>
  <c r="J712" i="10"/>
  <c r="I712" i="10"/>
  <c r="Q712" i="10" s="1"/>
  <c r="X711" i="10"/>
  <c r="W711" i="10"/>
  <c r="P711" i="10"/>
  <c r="AC711" i="10" s="1"/>
  <c r="AB711" i="10" s="1"/>
  <c r="O711" i="10"/>
  <c r="N711" i="10"/>
  <c r="M711" i="10"/>
  <c r="L711" i="10"/>
  <c r="K711" i="10"/>
  <c r="J711" i="10"/>
  <c r="I711" i="10"/>
  <c r="Q711" i="10" s="1"/>
  <c r="X710" i="10"/>
  <c r="W710" i="10"/>
  <c r="P710" i="10"/>
  <c r="O710" i="10"/>
  <c r="N710" i="10"/>
  <c r="M710" i="10"/>
  <c r="L710" i="10"/>
  <c r="K710" i="10"/>
  <c r="J710" i="10"/>
  <c r="I710" i="10"/>
  <c r="Q710" i="10" s="1"/>
  <c r="X709" i="10"/>
  <c r="W709" i="10"/>
  <c r="P709" i="10"/>
  <c r="AC709" i="10" s="1"/>
  <c r="O709" i="10"/>
  <c r="N709" i="10"/>
  <c r="M709" i="10"/>
  <c r="L709" i="10"/>
  <c r="K709" i="10"/>
  <c r="J709" i="10"/>
  <c r="I709" i="10"/>
  <c r="Q709" i="10" s="1"/>
  <c r="AC708" i="10"/>
  <c r="Z708" i="10" s="1"/>
  <c r="X708" i="10"/>
  <c r="W708" i="10"/>
  <c r="U708" i="10"/>
  <c r="T708" i="10"/>
  <c r="P708" i="10"/>
  <c r="O708" i="10"/>
  <c r="N708" i="10"/>
  <c r="M708" i="10"/>
  <c r="L708" i="10"/>
  <c r="K708" i="10"/>
  <c r="J708" i="10"/>
  <c r="I708" i="10"/>
  <c r="Q708" i="10" s="1"/>
  <c r="X707" i="10"/>
  <c r="W707" i="10"/>
  <c r="U707" i="10"/>
  <c r="P707" i="10"/>
  <c r="O707" i="10"/>
  <c r="N707" i="10"/>
  <c r="M707" i="10"/>
  <c r="L707" i="10"/>
  <c r="K707" i="10"/>
  <c r="J707" i="10"/>
  <c r="I707" i="10"/>
  <c r="Q707" i="10" s="1"/>
  <c r="X706" i="10"/>
  <c r="W706" i="10"/>
  <c r="U706" i="10"/>
  <c r="P706" i="10"/>
  <c r="O706" i="10"/>
  <c r="N706" i="10"/>
  <c r="M706" i="10"/>
  <c r="L706" i="10"/>
  <c r="K706" i="10"/>
  <c r="J706" i="10"/>
  <c r="I706" i="10"/>
  <c r="Q706" i="10" s="1"/>
  <c r="X705" i="10"/>
  <c r="W705" i="10"/>
  <c r="P705" i="10"/>
  <c r="AC705" i="10" s="1"/>
  <c r="O705" i="10"/>
  <c r="N705" i="10"/>
  <c r="M705" i="10"/>
  <c r="L705" i="10"/>
  <c r="K705" i="10"/>
  <c r="J705" i="10"/>
  <c r="I705" i="10"/>
  <c r="Q705" i="10" s="1"/>
  <c r="X704" i="10"/>
  <c r="W704" i="10"/>
  <c r="T704" i="10"/>
  <c r="P704" i="10"/>
  <c r="AC704" i="10" s="1"/>
  <c r="AA704" i="10" s="1"/>
  <c r="O704" i="10"/>
  <c r="N704" i="10"/>
  <c r="M704" i="10"/>
  <c r="L704" i="10"/>
  <c r="K704" i="10"/>
  <c r="J704" i="10"/>
  <c r="I704" i="10"/>
  <c r="Q704" i="10" s="1"/>
  <c r="X703" i="10"/>
  <c r="W703" i="10"/>
  <c r="P703" i="10"/>
  <c r="U703" i="10" s="1"/>
  <c r="O703" i="10"/>
  <c r="N703" i="10"/>
  <c r="M703" i="10"/>
  <c r="L703" i="10"/>
  <c r="K703" i="10"/>
  <c r="J703" i="10"/>
  <c r="I703" i="10"/>
  <c r="Q703" i="10" s="1"/>
  <c r="X702" i="10"/>
  <c r="W702" i="10"/>
  <c r="U702" i="10"/>
  <c r="P702" i="10"/>
  <c r="T702" i="10" s="1"/>
  <c r="O702" i="10"/>
  <c r="N702" i="10"/>
  <c r="M702" i="10"/>
  <c r="L702" i="10"/>
  <c r="K702" i="10"/>
  <c r="J702" i="10"/>
  <c r="I702" i="10"/>
  <c r="Q702" i="10" s="1"/>
  <c r="X701" i="10"/>
  <c r="W701" i="10"/>
  <c r="P701" i="10"/>
  <c r="T701" i="10" s="1"/>
  <c r="O701" i="10"/>
  <c r="N701" i="10"/>
  <c r="M701" i="10"/>
  <c r="L701" i="10"/>
  <c r="K701" i="10"/>
  <c r="J701" i="10"/>
  <c r="I701" i="10"/>
  <c r="Q701" i="10" s="1"/>
  <c r="X700" i="10"/>
  <c r="W700" i="10"/>
  <c r="T700" i="10"/>
  <c r="P700" i="10"/>
  <c r="AC700" i="10" s="1"/>
  <c r="Z700" i="10" s="1"/>
  <c r="O700" i="10"/>
  <c r="N700" i="10"/>
  <c r="M700" i="10"/>
  <c r="L700" i="10"/>
  <c r="K700" i="10"/>
  <c r="J700" i="10"/>
  <c r="I700" i="10"/>
  <c r="Q700" i="10" s="1"/>
  <c r="X699" i="10"/>
  <c r="W699" i="10"/>
  <c r="P699" i="10"/>
  <c r="T699" i="10" s="1"/>
  <c r="O699" i="10"/>
  <c r="N699" i="10"/>
  <c r="M699" i="10"/>
  <c r="L699" i="10"/>
  <c r="K699" i="10"/>
  <c r="J699" i="10"/>
  <c r="I699" i="10"/>
  <c r="Q699" i="10" s="1"/>
  <c r="X698" i="10"/>
  <c r="W698" i="10"/>
  <c r="P698" i="10"/>
  <c r="O698" i="10"/>
  <c r="N698" i="10"/>
  <c r="M698" i="10"/>
  <c r="L698" i="10"/>
  <c r="K698" i="10"/>
  <c r="J698" i="10"/>
  <c r="I698" i="10"/>
  <c r="Q698" i="10" s="1"/>
  <c r="X697" i="10"/>
  <c r="W697" i="10"/>
  <c r="T697" i="10"/>
  <c r="P697" i="10"/>
  <c r="U697" i="10" s="1"/>
  <c r="O697" i="10"/>
  <c r="N697" i="10"/>
  <c r="M697" i="10"/>
  <c r="L697" i="10"/>
  <c r="K697" i="10"/>
  <c r="J697" i="10"/>
  <c r="I697" i="10"/>
  <c r="Q697" i="10" s="1"/>
  <c r="X696" i="10"/>
  <c r="W696" i="10"/>
  <c r="U696" i="10"/>
  <c r="P696" i="10"/>
  <c r="O696" i="10"/>
  <c r="N696" i="10"/>
  <c r="M696" i="10"/>
  <c r="L696" i="10"/>
  <c r="K696" i="10"/>
  <c r="J696" i="10"/>
  <c r="I696" i="10"/>
  <c r="Q696" i="10" s="1"/>
  <c r="X695" i="10"/>
  <c r="W695" i="10"/>
  <c r="U695" i="10"/>
  <c r="P695" i="10"/>
  <c r="O695" i="10"/>
  <c r="N695" i="10"/>
  <c r="M695" i="10"/>
  <c r="L695" i="10"/>
  <c r="K695" i="10"/>
  <c r="J695" i="10"/>
  <c r="I695" i="10"/>
  <c r="Q695" i="10" s="1"/>
  <c r="X694" i="10"/>
  <c r="W694" i="10"/>
  <c r="P694" i="10"/>
  <c r="AC694" i="10" s="1"/>
  <c r="O694" i="10"/>
  <c r="N694" i="10"/>
  <c r="M694" i="10"/>
  <c r="L694" i="10"/>
  <c r="K694" i="10"/>
  <c r="J694" i="10"/>
  <c r="I694" i="10"/>
  <c r="Q694" i="10" s="1"/>
  <c r="X693" i="10"/>
  <c r="W693" i="10"/>
  <c r="P693" i="10"/>
  <c r="U693" i="10" s="1"/>
  <c r="O693" i="10"/>
  <c r="N693" i="10"/>
  <c r="M693" i="10"/>
  <c r="L693" i="10"/>
  <c r="K693" i="10"/>
  <c r="J693" i="10"/>
  <c r="I693" i="10"/>
  <c r="Q693" i="10" s="1"/>
  <c r="X692" i="10"/>
  <c r="W692" i="10"/>
  <c r="U692" i="10"/>
  <c r="P692" i="10"/>
  <c r="T692" i="10" s="1"/>
  <c r="O692" i="10"/>
  <c r="N692" i="10"/>
  <c r="M692" i="10"/>
  <c r="L692" i="10"/>
  <c r="K692" i="10"/>
  <c r="J692" i="10"/>
  <c r="I692" i="10"/>
  <c r="Q692" i="10" s="1"/>
  <c r="AB691" i="10"/>
  <c r="AA691" i="10"/>
  <c r="Z691" i="10"/>
  <c r="X691" i="10"/>
  <c r="W691" i="10"/>
  <c r="U691" i="10"/>
  <c r="T691" i="10"/>
  <c r="P691" i="10"/>
  <c r="AC691" i="10" s="1"/>
  <c r="O691" i="10"/>
  <c r="N691" i="10"/>
  <c r="M691" i="10"/>
  <c r="L691" i="10"/>
  <c r="K691" i="10"/>
  <c r="J691" i="10"/>
  <c r="I691" i="10"/>
  <c r="Q691" i="10" s="1"/>
  <c r="X690" i="10"/>
  <c r="W690" i="10"/>
  <c r="P690" i="10"/>
  <c r="U690" i="10" s="1"/>
  <c r="O690" i="10"/>
  <c r="N690" i="10"/>
  <c r="M690" i="10"/>
  <c r="L690" i="10"/>
  <c r="K690" i="10"/>
  <c r="J690" i="10"/>
  <c r="I690" i="10"/>
  <c r="Q690" i="10" s="1"/>
  <c r="X689" i="10"/>
  <c r="W689" i="10"/>
  <c r="P689" i="10"/>
  <c r="O689" i="10"/>
  <c r="N689" i="10"/>
  <c r="M689" i="10"/>
  <c r="L689" i="10"/>
  <c r="K689" i="10"/>
  <c r="J689" i="10"/>
  <c r="I689" i="10"/>
  <c r="Q689" i="10" s="1"/>
  <c r="X688" i="10"/>
  <c r="W688" i="10"/>
  <c r="P688" i="10"/>
  <c r="O688" i="10"/>
  <c r="N688" i="10"/>
  <c r="M688" i="10"/>
  <c r="L688" i="10"/>
  <c r="K688" i="10"/>
  <c r="J688" i="10"/>
  <c r="I688" i="10"/>
  <c r="Q688" i="10" s="1"/>
  <c r="X687" i="10"/>
  <c r="W687" i="10"/>
  <c r="P687" i="10"/>
  <c r="O687" i="10"/>
  <c r="N687" i="10"/>
  <c r="M687" i="10"/>
  <c r="L687" i="10"/>
  <c r="K687" i="10"/>
  <c r="J687" i="10"/>
  <c r="I687" i="10"/>
  <c r="Q687" i="10" s="1"/>
  <c r="X686" i="10"/>
  <c r="W686" i="10"/>
  <c r="P686" i="10"/>
  <c r="O686" i="10"/>
  <c r="N686" i="10"/>
  <c r="M686" i="10"/>
  <c r="L686" i="10"/>
  <c r="K686" i="10"/>
  <c r="J686" i="10"/>
  <c r="I686" i="10"/>
  <c r="Q686" i="10" s="1"/>
  <c r="X685" i="10"/>
  <c r="W685" i="10"/>
  <c r="T685" i="10"/>
  <c r="P685" i="10"/>
  <c r="O685" i="10"/>
  <c r="N685" i="10"/>
  <c r="M685" i="10"/>
  <c r="L685" i="10"/>
  <c r="K685" i="10"/>
  <c r="J685" i="10"/>
  <c r="I685" i="10"/>
  <c r="Q685" i="10" s="1"/>
  <c r="AC684" i="10"/>
  <c r="Z684" i="10"/>
  <c r="X684" i="10"/>
  <c r="W684" i="10"/>
  <c r="U684" i="10"/>
  <c r="T684" i="10"/>
  <c r="P684" i="10"/>
  <c r="O684" i="10"/>
  <c r="N684" i="10"/>
  <c r="M684" i="10"/>
  <c r="L684" i="10"/>
  <c r="K684" i="10"/>
  <c r="J684" i="10"/>
  <c r="I684" i="10"/>
  <c r="Q684" i="10" s="1"/>
  <c r="X683" i="10"/>
  <c r="W683" i="10"/>
  <c r="P683" i="10"/>
  <c r="T683" i="10" s="1"/>
  <c r="O683" i="10"/>
  <c r="N683" i="10"/>
  <c r="M683" i="10"/>
  <c r="L683" i="10"/>
  <c r="K683" i="10"/>
  <c r="J683" i="10"/>
  <c r="I683" i="10"/>
  <c r="Q683" i="10" s="1"/>
  <c r="X682" i="10"/>
  <c r="W682" i="10"/>
  <c r="P682" i="10"/>
  <c r="T682" i="10" s="1"/>
  <c r="O682" i="10"/>
  <c r="N682" i="10"/>
  <c r="M682" i="10"/>
  <c r="L682" i="10"/>
  <c r="K682" i="10"/>
  <c r="J682" i="10"/>
  <c r="I682" i="10"/>
  <c r="Q682" i="10" s="1"/>
  <c r="X681" i="10"/>
  <c r="W681" i="10"/>
  <c r="P681" i="10"/>
  <c r="O681" i="10"/>
  <c r="N681" i="10"/>
  <c r="M681" i="10"/>
  <c r="L681" i="10"/>
  <c r="K681" i="10"/>
  <c r="J681" i="10"/>
  <c r="I681" i="10"/>
  <c r="Q681" i="10" s="1"/>
  <c r="AC680" i="10"/>
  <c r="Z680" i="10"/>
  <c r="X680" i="10"/>
  <c r="W680" i="10"/>
  <c r="T680" i="10"/>
  <c r="P680" i="10"/>
  <c r="U680" i="10" s="1"/>
  <c r="O680" i="10"/>
  <c r="N680" i="10"/>
  <c r="M680" i="10"/>
  <c r="L680" i="10"/>
  <c r="K680" i="10"/>
  <c r="J680" i="10"/>
  <c r="I680" i="10"/>
  <c r="Q680" i="10" s="1"/>
  <c r="X679" i="10"/>
  <c r="W679" i="10"/>
  <c r="P679" i="10"/>
  <c r="AC679" i="10" s="1"/>
  <c r="AB679" i="10" s="1"/>
  <c r="O679" i="10"/>
  <c r="N679" i="10"/>
  <c r="M679" i="10"/>
  <c r="L679" i="10"/>
  <c r="K679" i="10"/>
  <c r="J679" i="10"/>
  <c r="I679" i="10"/>
  <c r="Q679" i="10" s="1"/>
  <c r="X678" i="10"/>
  <c r="W678" i="10"/>
  <c r="P678" i="10"/>
  <c r="O678" i="10"/>
  <c r="N678" i="10"/>
  <c r="M678" i="10"/>
  <c r="L678" i="10"/>
  <c r="K678" i="10"/>
  <c r="J678" i="10"/>
  <c r="I678" i="10"/>
  <c r="Q678" i="10" s="1"/>
  <c r="X677" i="10"/>
  <c r="W677" i="10"/>
  <c r="T677" i="10"/>
  <c r="P677" i="10"/>
  <c r="U677" i="10" s="1"/>
  <c r="O677" i="10"/>
  <c r="N677" i="10"/>
  <c r="M677" i="10"/>
  <c r="L677" i="10"/>
  <c r="K677" i="10"/>
  <c r="J677" i="10"/>
  <c r="I677" i="10"/>
  <c r="Q677" i="10" s="1"/>
  <c r="X676" i="10"/>
  <c r="W676" i="10"/>
  <c r="U676" i="10"/>
  <c r="P676" i="10"/>
  <c r="O676" i="10"/>
  <c r="N676" i="10"/>
  <c r="M676" i="10"/>
  <c r="L676" i="10"/>
  <c r="K676" i="10"/>
  <c r="J676" i="10"/>
  <c r="I676" i="10"/>
  <c r="Q676" i="10" s="1"/>
  <c r="AB675" i="10"/>
  <c r="AA675" i="10"/>
  <c r="Z675" i="10"/>
  <c r="X675" i="10"/>
  <c r="W675" i="10"/>
  <c r="U675" i="10"/>
  <c r="T675" i="10"/>
  <c r="P675" i="10"/>
  <c r="AC675" i="10" s="1"/>
  <c r="O675" i="10"/>
  <c r="N675" i="10"/>
  <c r="M675" i="10"/>
  <c r="L675" i="10"/>
  <c r="K675" i="10"/>
  <c r="J675" i="10"/>
  <c r="I675" i="10"/>
  <c r="Q675" i="10" s="1"/>
  <c r="X674" i="10"/>
  <c r="W674" i="10"/>
  <c r="P674" i="10"/>
  <c r="U674" i="10" s="1"/>
  <c r="O674" i="10"/>
  <c r="N674" i="10"/>
  <c r="M674" i="10"/>
  <c r="L674" i="10"/>
  <c r="K674" i="10"/>
  <c r="J674" i="10"/>
  <c r="I674" i="10"/>
  <c r="Q674" i="10" s="1"/>
  <c r="X673" i="10"/>
  <c r="W673" i="10"/>
  <c r="P673" i="10"/>
  <c r="AC673" i="10" s="1"/>
  <c r="O673" i="10"/>
  <c r="N673" i="10"/>
  <c r="M673" i="10"/>
  <c r="L673" i="10"/>
  <c r="K673" i="10"/>
  <c r="J673" i="10"/>
  <c r="I673" i="10"/>
  <c r="Q673" i="10" s="1"/>
  <c r="X672" i="10"/>
  <c r="W672" i="10"/>
  <c r="P672" i="10"/>
  <c r="T672" i="10" s="1"/>
  <c r="O672" i="10"/>
  <c r="N672" i="10"/>
  <c r="M672" i="10"/>
  <c r="L672" i="10"/>
  <c r="K672" i="10"/>
  <c r="J672" i="10"/>
  <c r="I672" i="10"/>
  <c r="Q672" i="10" s="1"/>
  <c r="X671" i="10"/>
  <c r="W671" i="10"/>
  <c r="P671" i="10"/>
  <c r="U671" i="10" s="1"/>
  <c r="O671" i="10"/>
  <c r="N671" i="10"/>
  <c r="M671" i="10"/>
  <c r="L671" i="10"/>
  <c r="K671" i="10"/>
  <c r="J671" i="10"/>
  <c r="I671" i="10"/>
  <c r="Q671" i="10" s="1"/>
  <c r="X670" i="10"/>
  <c r="W670" i="10"/>
  <c r="P670" i="10"/>
  <c r="O670" i="10"/>
  <c r="N670" i="10"/>
  <c r="M670" i="10"/>
  <c r="L670" i="10"/>
  <c r="K670" i="10"/>
  <c r="J670" i="10"/>
  <c r="I670" i="10"/>
  <c r="Q670" i="10" s="1"/>
  <c r="X669" i="10"/>
  <c r="W669" i="10"/>
  <c r="P669" i="10"/>
  <c r="T669" i="10" s="1"/>
  <c r="O669" i="10"/>
  <c r="N669" i="10"/>
  <c r="M669" i="10"/>
  <c r="L669" i="10"/>
  <c r="K669" i="10"/>
  <c r="J669" i="10"/>
  <c r="I669" i="10"/>
  <c r="Q669" i="10" s="1"/>
  <c r="X668" i="10"/>
  <c r="W668" i="10"/>
  <c r="U668" i="10"/>
  <c r="P668" i="10"/>
  <c r="T668" i="10" s="1"/>
  <c r="O668" i="10"/>
  <c r="N668" i="10"/>
  <c r="M668" i="10"/>
  <c r="L668" i="10"/>
  <c r="K668" i="10"/>
  <c r="J668" i="10"/>
  <c r="I668" i="10"/>
  <c r="Q668" i="10" s="1"/>
  <c r="X667" i="10"/>
  <c r="W667" i="10"/>
  <c r="P667" i="10"/>
  <c r="T667" i="10" s="1"/>
  <c r="O667" i="10"/>
  <c r="N667" i="10"/>
  <c r="M667" i="10"/>
  <c r="L667" i="10"/>
  <c r="K667" i="10"/>
  <c r="J667" i="10"/>
  <c r="I667" i="10"/>
  <c r="Q667" i="10" s="1"/>
  <c r="X666" i="10"/>
  <c r="W666" i="10"/>
  <c r="P666" i="10"/>
  <c r="O666" i="10"/>
  <c r="N666" i="10"/>
  <c r="M666" i="10"/>
  <c r="L666" i="10"/>
  <c r="K666" i="10"/>
  <c r="J666" i="10"/>
  <c r="I666" i="10"/>
  <c r="Q666" i="10" s="1"/>
  <c r="X665" i="10"/>
  <c r="W665" i="10"/>
  <c r="P665" i="10"/>
  <c r="AC665" i="10" s="1"/>
  <c r="O665" i="10"/>
  <c r="N665" i="10"/>
  <c r="M665" i="10"/>
  <c r="L665" i="10"/>
  <c r="K665" i="10"/>
  <c r="J665" i="10"/>
  <c r="I665" i="10"/>
  <c r="Q665" i="10" s="1"/>
  <c r="AC664" i="10"/>
  <c r="Z664" i="10" s="1"/>
  <c r="X664" i="10"/>
  <c r="W664" i="10"/>
  <c r="T664" i="10"/>
  <c r="P664" i="10"/>
  <c r="U664" i="10" s="1"/>
  <c r="O664" i="10"/>
  <c r="N664" i="10"/>
  <c r="M664" i="10"/>
  <c r="L664" i="10"/>
  <c r="K664" i="10"/>
  <c r="J664" i="10"/>
  <c r="I664" i="10"/>
  <c r="Q664" i="10" s="1"/>
  <c r="AA663" i="10"/>
  <c r="Z663" i="10"/>
  <c r="X663" i="10"/>
  <c r="W663" i="10"/>
  <c r="U663" i="10"/>
  <c r="T663" i="10"/>
  <c r="P663" i="10"/>
  <c r="AC663" i="10" s="1"/>
  <c r="AB663" i="10" s="1"/>
  <c r="O663" i="10"/>
  <c r="N663" i="10"/>
  <c r="M663" i="10"/>
  <c r="L663" i="10"/>
  <c r="K663" i="10"/>
  <c r="J663" i="10"/>
  <c r="I663" i="10"/>
  <c r="Q663" i="10" s="1"/>
  <c r="X662" i="10"/>
  <c r="W662" i="10"/>
  <c r="P662" i="10"/>
  <c r="AC662" i="10" s="1"/>
  <c r="O662" i="10"/>
  <c r="N662" i="10"/>
  <c r="M662" i="10"/>
  <c r="L662" i="10"/>
  <c r="K662" i="10"/>
  <c r="J662" i="10"/>
  <c r="I662" i="10"/>
  <c r="Q662" i="10" s="1"/>
  <c r="X661" i="10"/>
  <c r="W661" i="10"/>
  <c r="P661" i="10"/>
  <c r="U661" i="10" s="1"/>
  <c r="O661" i="10"/>
  <c r="N661" i="10"/>
  <c r="M661" i="10"/>
  <c r="L661" i="10"/>
  <c r="K661" i="10"/>
  <c r="J661" i="10"/>
  <c r="I661" i="10"/>
  <c r="Q661" i="10" s="1"/>
  <c r="X660" i="10"/>
  <c r="W660" i="10"/>
  <c r="T660" i="10"/>
  <c r="P660" i="10"/>
  <c r="AC660" i="10" s="1"/>
  <c r="AB660" i="10" s="1"/>
  <c r="O660" i="10"/>
  <c r="N660" i="10"/>
  <c r="M660" i="10"/>
  <c r="L660" i="10"/>
  <c r="K660" i="10"/>
  <c r="J660" i="10"/>
  <c r="I660" i="10"/>
  <c r="Q660" i="10" s="1"/>
  <c r="X659" i="10"/>
  <c r="W659" i="10"/>
  <c r="P659" i="10"/>
  <c r="O659" i="10"/>
  <c r="N659" i="10"/>
  <c r="M659" i="10"/>
  <c r="L659" i="10"/>
  <c r="K659" i="10"/>
  <c r="J659" i="10"/>
  <c r="I659" i="10"/>
  <c r="Q659" i="10" s="1"/>
  <c r="X658" i="10"/>
  <c r="W658" i="10"/>
  <c r="P658" i="10"/>
  <c r="U658" i="10" s="1"/>
  <c r="O658" i="10"/>
  <c r="N658" i="10"/>
  <c r="M658" i="10"/>
  <c r="L658" i="10"/>
  <c r="K658" i="10"/>
  <c r="J658" i="10"/>
  <c r="I658" i="10"/>
  <c r="Q658" i="10" s="1"/>
  <c r="X657" i="10"/>
  <c r="W657" i="10"/>
  <c r="P657" i="10"/>
  <c r="O657" i="10"/>
  <c r="N657" i="10"/>
  <c r="M657" i="10"/>
  <c r="L657" i="10"/>
  <c r="K657" i="10"/>
  <c r="J657" i="10"/>
  <c r="I657" i="10"/>
  <c r="Q657" i="10" s="1"/>
  <c r="AC656" i="10"/>
  <c r="X656" i="10"/>
  <c r="W656" i="10"/>
  <c r="T656" i="10"/>
  <c r="P656" i="10"/>
  <c r="U656" i="10" s="1"/>
  <c r="O656" i="10"/>
  <c r="N656" i="10"/>
  <c r="M656" i="10"/>
  <c r="L656" i="10"/>
  <c r="K656" i="10"/>
  <c r="J656" i="10"/>
  <c r="I656" i="10"/>
  <c r="Q656" i="10" s="1"/>
  <c r="X655" i="10"/>
  <c r="W655" i="10"/>
  <c r="P655" i="10"/>
  <c r="O655" i="10"/>
  <c r="N655" i="10"/>
  <c r="M655" i="10"/>
  <c r="L655" i="10"/>
  <c r="K655" i="10"/>
  <c r="J655" i="10"/>
  <c r="I655" i="10"/>
  <c r="Q655" i="10" s="1"/>
  <c r="X654" i="10"/>
  <c r="W654" i="10"/>
  <c r="U654" i="10"/>
  <c r="P654" i="10"/>
  <c r="T654" i="10" s="1"/>
  <c r="O654" i="10"/>
  <c r="N654" i="10"/>
  <c r="M654" i="10"/>
  <c r="L654" i="10"/>
  <c r="K654" i="10"/>
  <c r="J654" i="10"/>
  <c r="I654" i="10"/>
  <c r="Q654" i="10" s="1"/>
  <c r="X653" i="10"/>
  <c r="W653" i="10"/>
  <c r="P653" i="10"/>
  <c r="T653" i="10" s="1"/>
  <c r="O653" i="10"/>
  <c r="N653" i="10"/>
  <c r="M653" i="10"/>
  <c r="L653" i="10"/>
  <c r="K653" i="10"/>
  <c r="J653" i="10"/>
  <c r="I653" i="10"/>
  <c r="Q653" i="10" s="1"/>
  <c r="X652" i="10"/>
  <c r="W652" i="10"/>
  <c r="U652" i="10"/>
  <c r="P652" i="10"/>
  <c r="T652" i="10" s="1"/>
  <c r="O652" i="10"/>
  <c r="N652" i="10"/>
  <c r="M652" i="10"/>
  <c r="L652" i="10"/>
  <c r="K652" i="10"/>
  <c r="J652" i="10"/>
  <c r="I652" i="10"/>
  <c r="Q652" i="10" s="1"/>
  <c r="X651" i="10"/>
  <c r="W651" i="10"/>
  <c r="T651" i="10"/>
  <c r="P651" i="10"/>
  <c r="O651" i="10"/>
  <c r="N651" i="10"/>
  <c r="M651" i="10"/>
  <c r="L651" i="10"/>
  <c r="K651" i="10"/>
  <c r="J651" i="10"/>
  <c r="I651" i="10"/>
  <c r="Q651" i="10" s="1"/>
  <c r="X650" i="10"/>
  <c r="W650" i="10"/>
  <c r="P650" i="10"/>
  <c r="T650" i="10" s="1"/>
  <c r="O650" i="10"/>
  <c r="N650" i="10"/>
  <c r="M650" i="10"/>
  <c r="L650" i="10"/>
  <c r="K650" i="10"/>
  <c r="J650" i="10"/>
  <c r="I650" i="10"/>
  <c r="Q650" i="10" s="1"/>
  <c r="AC649" i="10"/>
  <c r="AA649" i="10" s="1"/>
  <c r="AB649" i="10"/>
  <c r="X649" i="10"/>
  <c r="W649" i="10"/>
  <c r="T649" i="10"/>
  <c r="P649" i="10"/>
  <c r="U649" i="10" s="1"/>
  <c r="O649" i="10"/>
  <c r="N649" i="10"/>
  <c r="M649" i="10"/>
  <c r="L649" i="10"/>
  <c r="K649" i="10"/>
  <c r="J649" i="10"/>
  <c r="I649" i="10"/>
  <c r="Q649" i="10" s="1"/>
  <c r="X648" i="10"/>
  <c r="W648" i="10"/>
  <c r="P648" i="10"/>
  <c r="O648" i="10"/>
  <c r="N648" i="10"/>
  <c r="M648" i="10"/>
  <c r="L648" i="10"/>
  <c r="K648" i="10"/>
  <c r="J648" i="10"/>
  <c r="I648" i="10"/>
  <c r="Q648" i="10" s="1"/>
  <c r="X647" i="10"/>
  <c r="W647" i="10"/>
  <c r="P647" i="10"/>
  <c r="AC647" i="10" s="1"/>
  <c r="AB647" i="10" s="1"/>
  <c r="O647" i="10"/>
  <c r="N647" i="10"/>
  <c r="M647" i="10"/>
  <c r="L647" i="10"/>
  <c r="K647" i="10"/>
  <c r="J647" i="10"/>
  <c r="I647" i="10"/>
  <c r="Q647" i="10" s="1"/>
  <c r="X646" i="10"/>
  <c r="W646" i="10"/>
  <c r="P646" i="10"/>
  <c r="O646" i="10"/>
  <c r="N646" i="10"/>
  <c r="M646" i="10"/>
  <c r="L646" i="10"/>
  <c r="K646" i="10"/>
  <c r="J646" i="10"/>
  <c r="I646" i="10"/>
  <c r="Q646" i="10" s="1"/>
  <c r="AC645" i="10"/>
  <c r="X645" i="10"/>
  <c r="W645" i="10"/>
  <c r="P645" i="10"/>
  <c r="O645" i="10"/>
  <c r="N645" i="10"/>
  <c r="M645" i="10"/>
  <c r="L645" i="10"/>
  <c r="K645" i="10"/>
  <c r="J645" i="10"/>
  <c r="I645" i="10"/>
  <c r="Q645" i="10" s="1"/>
  <c r="AC644" i="10"/>
  <c r="Z644" i="10"/>
  <c r="X644" i="10"/>
  <c r="W644" i="10"/>
  <c r="T644" i="10"/>
  <c r="P644" i="10"/>
  <c r="U644" i="10" s="1"/>
  <c r="O644" i="10"/>
  <c r="N644" i="10"/>
  <c r="M644" i="10"/>
  <c r="L644" i="10"/>
  <c r="K644" i="10"/>
  <c r="J644" i="10"/>
  <c r="I644" i="10"/>
  <c r="Q644" i="10" s="1"/>
  <c r="X643" i="10"/>
  <c r="W643" i="10"/>
  <c r="P643" i="10"/>
  <c r="O643" i="10"/>
  <c r="N643" i="10"/>
  <c r="M643" i="10"/>
  <c r="L643" i="10"/>
  <c r="K643" i="10"/>
  <c r="J643" i="10"/>
  <c r="I643" i="10"/>
  <c r="Q643" i="10" s="1"/>
  <c r="X642" i="10"/>
  <c r="W642" i="10"/>
  <c r="U642" i="10"/>
  <c r="P642" i="10"/>
  <c r="O642" i="10"/>
  <c r="N642" i="10"/>
  <c r="M642" i="10"/>
  <c r="L642" i="10"/>
  <c r="K642" i="10"/>
  <c r="J642" i="10"/>
  <c r="I642" i="10"/>
  <c r="Q642" i="10" s="1"/>
  <c r="X641" i="10"/>
  <c r="W641" i="10"/>
  <c r="P641" i="10"/>
  <c r="AC641" i="10" s="1"/>
  <c r="O641" i="10"/>
  <c r="N641" i="10"/>
  <c r="M641" i="10"/>
  <c r="L641" i="10"/>
  <c r="K641" i="10"/>
  <c r="J641" i="10"/>
  <c r="I641" i="10"/>
  <c r="Q641" i="10" s="1"/>
  <c r="AC640" i="10"/>
  <c r="AA640" i="10"/>
  <c r="X640" i="10"/>
  <c r="W640" i="10"/>
  <c r="U640" i="10"/>
  <c r="T640" i="10"/>
  <c r="P640" i="10"/>
  <c r="O640" i="10"/>
  <c r="N640" i="10"/>
  <c r="M640" i="10"/>
  <c r="L640" i="10"/>
  <c r="K640" i="10"/>
  <c r="J640" i="10"/>
  <c r="I640" i="10"/>
  <c r="Q640" i="10" s="1"/>
  <c r="X639" i="10"/>
  <c r="W639" i="10"/>
  <c r="P639" i="10"/>
  <c r="U639" i="10" s="1"/>
  <c r="O639" i="10"/>
  <c r="N639" i="10"/>
  <c r="M639" i="10"/>
  <c r="L639" i="10"/>
  <c r="K639" i="10"/>
  <c r="J639" i="10"/>
  <c r="I639" i="10"/>
  <c r="Q639" i="10" s="1"/>
  <c r="AC638" i="10"/>
  <c r="Z638" i="10" s="1"/>
  <c r="AB638" i="10"/>
  <c r="X638" i="10"/>
  <c r="W638" i="10"/>
  <c r="U638" i="10"/>
  <c r="P638" i="10"/>
  <c r="T638" i="10" s="1"/>
  <c r="O638" i="10"/>
  <c r="N638" i="10"/>
  <c r="M638" i="10"/>
  <c r="L638" i="10"/>
  <c r="K638" i="10"/>
  <c r="J638" i="10"/>
  <c r="I638" i="10"/>
  <c r="Q638" i="10" s="1"/>
  <c r="X637" i="10"/>
  <c r="W637" i="10"/>
  <c r="P637" i="10"/>
  <c r="T637" i="10" s="1"/>
  <c r="O637" i="10"/>
  <c r="N637" i="10"/>
  <c r="M637" i="10"/>
  <c r="L637" i="10"/>
  <c r="K637" i="10"/>
  <c r="J637" i="10"/>
  <c r="I637" i="10"/>
  <c r="Q637" i="10" s="1"/>
  <c r="AC636" i="10"/>
  <c r="Z636" i="10"/>
  <c r="X636" i="10"/>
  <c r="W636" i="10"/>
  <c r="U636" i="10"/>
  <c r="T636" i="10"/>
  <c r="P636" i="10"/>
  <c r="O636" i="10"/>
  <c r="N636" i="10"/>
  <c r="M636" i="10"/>
  <c r="L636" i="10"/>
  <c r="K636" i="10"/>
  <c r="J636" i="10"/>
  <c r="I636" i="10"/>
  <c r="Q636" i="10" s="1"/>
  <c r="X635" i="10"/>
  <c r="W635" i="10"/>
  <c r="P635" i="10"/>
  <c r="T635" i="10" s="1"/>
  <c r="O635" i="10"/>
  <c r="N635" i="10"/>
  <c r="M635" i="10"/>
  <c r="L635" i="10"/>
  <c r="K635" i="10"/>
  <c r="J635" i="10"/>
  <c r="I635" i="10"/>
  <c r="Q635" i="10" s="1"/>
  <c r="X634" i="10"/>
  <c r="W634" i="10"/>
  <c r="P634" i="10"/>
  <c r="O634" i="10"/>
  <c r="N634" i="10"/>
  <c r="M634" i="10"/>
  <c r="L634" i="10"/>
  <c r="K634" i="10"/>
  <c r="J634" i="10"/>
  <c r="I634" i="10"/>
  <c r="Q634" i="10" s="1"/>
  <c r="X633" i="10"/>
  <c r="W633" i="10"/>
  <c r="T633" i="10"/>
  <c r="P633" i="10"/>
  <c r="U633" i="10" s="1"/>
  <c r="O633" i="10"/>
  <c r="N633" i="10"/>
  <c r="M633" i="10"/>
  <c r="L633" i="10"/>
  <c r="K633" i="10"/>
  <c r="J633" i="10"/>
  <c r="I633" i="10"/>
  <c r="Q633" i="10" s="1"/>
  <c r="X632" i="10"/>
  <c r="W632" i="10"/>
  <c r="P632" i="10"/>
  <c r="O632" i="10"/>
  <c r="N632" i="10"/>
  <c r="M632" i="10"/>
  <c r="L632" i="10"/>
  <c r="K632" i="10"/>
  <c r="J632" i="10"/>
  <c r="I632" i="10"/>
  <c r="Q632" i="10" s="1"/>
  <c r="X631" i="10"/>
  <c r="W631" i="10"/>
  <c r="P631" i="10"/>
  <c r="O631" i="10"/>
  <c r="N631" i="10"/>
  <c r="M631" i="10"/>
  <c r="L631" i="10"/>
  <c r="K631" i="10"/>
  <c r="J631" i="10"/>
  <c r="I631" i="10"/>
  <c r="Q631" i="10" s="1"/>
  <c r="X630" i="10"/>
  <c r="W630" i="10"/>
  <c r="P630" i="10"/>
  <c r="AC630" i="10" s="1"/>
  <c r="O630" i="10"/>
  <c r="N630" i="10"/>
  <c r="M630" i="10"/>
  <c r="L630" i="10"/>
  <c r="K630" i="10"/>
  <c r="J630" i="10"/>
  <c r="I630" i="10"/>
  <c r="Q630" i="10" s="1"/>
  <c r="X629" i="10"/>
  <c r="W629" i="10"/>
  <c r="P629" i="10"/>
  <c r="U629" i="10" s="1"/>
  <c r="O629" i="10"/>
  <c r="N629" i="10"/>
  <c r="M629" i="10"/>
  <c r="L629" i="10"/>
  <c r="K629" i="10"/>
  <c r="J629" i="10"/>
  <c r="I629" i="10"/>
  <c r="Q629" i="10" s="1"/>
  <c r="X628" i="10"/>
  <c r="W628" i="10"/>
  <c r="P628" i="10"/>
  <c r="T628" i="10" s="1"/>
  <c r="O628" i="10"/>
  <c r="N628" i="10"/>
  <c r="M628" i="10"/>
  <c r="L628" i="10"/>
  <c r="K628" i="10"/>
  <c r="J628" i="10"/>
  <c r="I628" i="10"/>
  <c r="Q628" i="10" s="1"/>
  <c r="AB627" i="10"/>
  <c r="Z627" i="10"/>
  <c r="X627" i="10"/>
  <c r="W627" i="10"/>
  <c r="T627" i="10"/>
  <c r="P627" i="10"/>
  <c r="AC627" i="10" s="1"/>
  <c r="AA627" i="10" s="1"/>
  <c r="O627" i="10"/>
  <c r="N627" i="10"/>
  <c r="M627" i="10"/>
  <c r="L627" i="10"/>
  <c r="K627" i="10"/>
  <c r="J627" i="10"/>
  <c r="I627" i="10"/>
  <c r="Q627" i="10" s="1"/>
  <c r="X626" i="10"/>
  <c r="W626" i="10"/>
  <c r="P626" i="10"/>
  <c r="U626" i="10" s="1"/>
  <c r="O626" i="10"/>
  <c r="N626" i="10"/>
  <c r="M626" i="10"/>
  <c r="L626" i="10"/>
  <c r="K626" i="10"/>
  <c r="J626" i="10"/>
  <c r="I626" i="10"/>
  <c r="Q626" i="10" s="1"/>
  <c r="X625" i="10"/>
  <c r="W625" i="10"/>
  <c r="P625" i="10"/>
  <c r="O625" i="10"/>
  <c r="N625" i="10"/>
  <c r="M625" i="10"/>
  <c r="L625" i="10"/>
  <c r="K625" i="10"/>
  <c r="J625" i="10"/>
  <c r="I625" i="10"/>
  <c r="Q625" i="10" s="1"/>
  <c r="X624" i="10"/>
  <c r="W624" i="10"/>
  <c r="P624" i="10"/>
  <c r="O624" i="10"/>
  <c r="N624" i="10"/>
  <c r="M624" i="10"/>
  <c r="L624" i="10"/>
  <c r="K624" i="10"/>
  <c r="J624" i="10"/>
  <c r="I624" i="10"/>
  <c r="Q624" i="10" s="1"/>
  <c r="X623" i="10"/>
  <c r="W623" i="10"/>
  <c r="P623" i="10"/>
  <c r="O623" i="10"/>
  <c r="N623" i="10"/>
  <c r="M623" i="10"/>
  <c r="L623" i="10"/>
  <c r="K623" i="10"/>
  <c r="J623" i="10"/>
  <c r="I623" i="10"/>
  <c r="Q623" i="10" s="1"/>
  <c r="AC622" i="10"/>
  <c r="X622" i="10"/>
  <c r="W622" i="10"/>
  <c r="P622" i="10"/>
  <c r="O622" i="10"/>
  <c r="N622" i="10"/>
  <c r="M622" i="10"/>
  <c r="L622" i="10"/>
  <c r="K622" i="10"/>
  <c r="J622" i="10"/>
  <c r="I622" i="10"/>
  <c r="Q622" i="10" s="1"/>
  <c r="X621" i="10"/>
  <c r="W621" i="10"/>
  <c r="T621" i="10"/>
  <c r="P621" i="10"/>
  <c r="O621" i="10"/>
  <c r="N621" i="10"/>
  <c r="M621" i="10"/>
  <c r="L621" i="10"/>
  <c r="K621" i="10"/>
  <c r="J621" i="10"/>
  <c r="I621" i="10"/>
  <c r="Q621" i="10" s="1"/>
  <c r="X620" i="10"/>
  <c r="W620" i="10"/>
  <c r="T620" i="10"/>
  <c r="P620" i="10"/>
  <c r="AC620" i="10" s="1"/>
  <c r="Z620" i="10" s="1"/>
  <c r="O620" i="10"/>
  <c r="N620" i="10"/>
  <c r="M620" i="10"/>
  <c r="L620" i="10"/>
  <c r="K620" i="10"/>
  <c r="J620" i="10"/>
  <c r="I620" i="10"/>
  <c r="Q620" i="10" s="1"/>
  <c r="X619" i="10"/>
  <c r="W619" i="10"/>
  <c r="P619" i="10"/>
  <c r="T619" i="10" s="1"/>
  <c r="O619" i="10"/>
  <c r="N619" i="10"/>
  <c r="M619" i="10"/>
  <c r="L619" i="10"/>
  <c r="K619" i="10"/>
  <c r="J619" i="10"/>
  <c r="I619" i="10"/>
  <c r="Q619" i="10" s="1"/>
  <c r="X618" i="10"/>
  <c r="W618" i="10"/>
  <c r="P618" i="10"/>
  <c r="T618" i="10" s="1"/>
  <c r="O618" i="10"/>
  <c r="N618" i="10"/>
  <c r="M618" i="10"/>
  <c r="L618" i="10"/>
  <c r="K618" i="10"/>
  <c r="J618" i="10"/>
  <c r="I618" i="10"/>
  <c r="Q618" i="10" s="1"/>
  <c r="AC617" i="10"/>
  <c r="X617" i="10"/>
  <c r="W617" i="10"/>
  <c r="P617" i="10"/>
  <c r="O617" i="10"/>
  <c r="N617" i="10"/>
  <c r="M617" i="10"/>
  <c r="L617" i="10"/>
  <c r="K617" i="10"/>
  <c r="J617" i="10"/>
  <c r="I617" i="10"/>
  <c r="Q617" i="10" s="1"/>
  <c r="AC616" i="10"/>
  <c r="X616" i="10"/>
  <c r="W616" i="10"/>
  <c r="U616" i="10"/>
  <c r="T616" i="10"/>
  <c r="P616" i="10"/>
  <c r="O616" i="10"/>
  <c r="N616" i="10"/>
  <c r="M616" i="10"/>
  <c r="L616" i="10"/>
  <c r="K616" i="10"/>
  <c r="J616" i="10"/>
  <c r="I616" i="10"/>
  <c r="Q616" i="10" s="1"/>
  <c r="X615" i="10"/>
  <c r="W615" i="10"/>
  <c r="P615" i="10"/>
  <c r="AC615" i="10" s="1"/>
  <c r="AB615" i="10" s="1"/>
  <c r="O615" i="10"/>
  <c r="N615" i="10"/>
  <c r="M615" i="10"/>
  <c r="L615" i="10"/>
  <c r="K615" i="10"/>
  <c r="J615" i="10"/>
  <c r="I615" i="10"/>
  <c r="Q615" i="10" s="1"/>
  <c r="X614" i="10"/>
  <c r="W614" i="10"/>
  <c r="P614" i="10"/>
  <c r="O614" i="10"/>
  <c r="N614" i="10"/>
  <c r="M614" i="10"/>
  <c r="L614" i="10"/>
  <c r="K614" i="10"/>
  <c r="J614" i="10"/>
  <c r="I614" i="10"/>
  <c r="Q614" i="10" s="1"/>
  <c r="X613" i="10"/>
  <c r="W613" i="10"/>
  <c r="T613" i="10"/>
  <c r="P613" i="10"/>
  <c r="U613" i="10" s="1"/>
  <c r="O613" i="10"/>
  <c r="N613" i="10"/>
  <c r="M613" i="10"/>
  <c r="L613" i="10"/>
  <c r="K613" i="10"/>
  <c r="J613" i="10"/>
  <c r="I613" i="10"/>
  <c r="Q613" i="10" s="1"/>
  <c r="X612" i="10"/>
  <c r="W612" i="10"/>
  <c r="U612" i="10"/>
  <c r="P612" i="10"/>
  <c r="O612" i="10"/>
  <c r="N612" i="10"/>
  <c r="M612" i="10"/>
  <c r="L612" i="10"/>
  <c r="K612" i="10"/>
  <c r="J612" i="10"/>
  <c r="I612" i="10"/>
  <c r="Q612" i="10" s="1"/>
  <c r="AB611" i="10"/>
  <c r="Z611" i="10"/>
  <c r="X611" i="10"/>
  <c r="W611" i="10"/>
  <c r="T611" i="10"/>
  <c r="P611" i="10"/>
  <c r="AC611" i="10" s="1"/>
  <c r="AA611" i="10" s="1"/>
  <c r="O611" i="10"/>
  <c r="N611" i="10"/>
  <c r="M611" i="10"/>
  <c r="L611" i="10"/>
  <c r="K611" i="10"/>
  <c r="J611" i="10"/>
  <c r="I611" i="10"/>
  <c r="Q611" i="10" s="1"/>
  <c r="X610" i="10"/>
  <c r="W610" i="10"/>
  <c r="P610" i="10"/>
  <c r="U610" i="10" s="1"/>
  <c r="O610" i="10"/>
  <c r="N610" i="10"/>
  <c r="M610" i="10"/>
  <c r="L610" i="10"/>
  <c r="K610" i="10"/>
  <c r="J610" i="10"/>
  <c r="I610" i="10"/>
  <c r="Q610" i="10" s="1"/>
  <c r="AC609" i="10"/>
  <c r="X609" i="10"/>
  <c r="W609" i="10"/>
  <c r="U609" i="10"/>
  <c r="T609" i="10"/>
  <c r="P609" i="10"/>
  <c r="O609" i="10"/>
  <c r="N609" i="10"/>
  <c r="M609" i="10"/>
  <c r="L609" i="10"/>
  <c r="K609" i="10"/>
  <c r="J609" i="10"/>
  <c r="I609" i="10"/>
  <c r="Q609" i="10" s="1"/>
  <c r="X608" i="10"/>
  <c r="W608" i="10"/>
  <c r="P608" i="10"/>
  <c r="O608" i="10"/>
  <c r="N608" i="10"/>
  <c r="M608" i="10"/>
  <c r="L608" i="10"/>
  <c r="K608" i="10"/>
  <c r="J608" i="10"/>
  <c r="I608" i="10"/>
  <c r="Q608" i="10" s="1"/>
  <c r="X607" i="10"/>
  <c r="W607" i="10"/>
  <c r="P607" i="10"/>
  <c r="O607" i="10"/>
  <c r="N607" i="10"/>
  <c r="M607" i="10"/>
  <c r="L607" i="10"/>
  <c r="K607" i="10"/>
  <c r="J607" i="10"/>
  <c r="I607" i="10"/>
  <c r="Q607" i="10" s="1"/>
  <c r="AC606" i="10"/>
  <c r="X606" i="10"/>
  <c r="W606" i="10"/>
  <c r="T606" i="10"/>
  <c r="P606" i="10"/>
  <c r="U606" i="10" s="1"/>
  <c r="O606" i="10"/>
  <c r="N606" i="10"/>
  <c r="M606" i="10"/>
  <c r="L606" i="10"/>
  <c r="K606" i="10"/>
  <c r="J606" i="10"/>
  <c r="I606" i="10"/>
  <c r="Q606" i="10" s="1"/>
  <c r="X605" i="10"/>
  <c r="W605" i="10"/>
  <c r="P605" i="10"/>
  <c r="O605" i="10"/>
  <c r="N605" i="10"/>
  <c r="M605" i="10"/>
  <c r="L605" i="10"/>
  <c r="K605" i="10"/>
  <c r="J605" i="10"/>
  <c r="I605" i="10"/>
  <c r="Q605" i="10" s="1"/>
  <c r="AB604" i="10"/>
  <c r="AA604" i="10"/>
  <c r="Z604" i="10"/>
  <c r="X604" i="10"/>
  <c r="W604" i="10"/>
  <c r="U604" i="10"/>
  <c r="T604" i="10"/>
  <c r="P604" i="10"/>
  <c r="AC604" i="10" s="1"/>
  <c r="O604" i="10"/>
  <c r="N604" i="10"/>
  <c r="M604" i="10"/>
  <c r="L604" i="10"/>
  <c r="K604" i="10"/>
  <c r="J604" i="10"/>
  <c r="I604" i="10"/>
  <c r="Q604" i="10" s="1"/>
  <c r="X603" i="10"/>
  <c r="W603" i="10"/>
  <c r="P603" i="10"/>
  <c r="O603" i="10"/>
  <c r="N603" i="10"/>
  <c r="M603" i="10"/>
  <c r="L603" i="10"/>
  <c r="K603" i="10"/>
  <c r="J603" i="10"/>
  <c r="I603" i="10"/>
  <c r="Q603" i="10" s="1"/>
  <c r="X602" i="10"/>
  <c r="W602" i="10"/>
  <c r="P602" i="10"/>
  <c r="O602" i="10"/>
  <c r="N602" i="10"/>
  <c r="M602" i="10"/>
  <c r="L602" i="10"/>
  <c r="K602" i="10"/>
  <c r="J602" i="10"/>
  <c r="I602" i="10"/>
  <c r="Q602" i="10" s="1"/>
  <c r="X601" i="10"/>
  <c r="W601" i="10"/>
  <c r="U601" i="10"/>
  <c r="P601" i="10"/>
  <c r="T601" i="10" s="1"/>
  <c r="O601" i="10"/>
  <c r="N601" i="10"/>
  <c r="M601" i="10"/>
  <c r="L601" i="10"/>
  <c r="K601" i="10"/>
  <c r="J601" i="10"/>
  <c r="I601" i="10"/>
  <c r="Q601" i="10" s="1"/>
  <c r="AB600" i="10"/>
  <c r="X600" i="10"/>
  <c r="W600" i="10"/>
  <c r="U600" i="10"/>
  <c r="P600" i="10"/>
  <c r="AC600" i="10" s="1"/>
  <c r="Z600" i="10" s="1"/>
  <c r="O600" i="10"/>
  <c r="N600" i="10"/>
  <c r="M600" i="10"/>
  <c r="L600" i="10"/>
  <c r="K600" i="10"/>
  <c r="J600" i="10"/>
  <c r="I600" i="10"/>
  <c r="Q600" i="10" s="1"/>
  <c r="X599" i="10"/>
  <c r="W599" i="10"/>
  <c r="U599" i="10"/>
  <c r="P599" i="10"/>
  <c r="T599" i="10" s="1"/>
  <c r="O599" i="10"/>
  <c r="N599" i="10"/>
  <c r="M599" i="10"/>
  <c r="L599" i="10"/>
  <c r="K599" i="10"/>
  <c r="J599" i="10"/>
  <c r="I599" i="10"/>
  <c r="Q599" i="10" s="1"/>
  <c r="X598" i="10"/>
  <c r="W598" i="10"/>
  <c r="P598" i="10"/>
  <c r="O598" i="10"/>
  <c r="N598" i="10"/>
  <c r="M598" i="10"/>
  <c r="L598" i="10"/>
  <c r="K598" i="10"/>
  <c r="J598" i="10"/>
  <c r="I598" i="10"/>
  <c r="Q598" i="10" s="1"/>
  <c r="X597" i="10"/>
  <c r="W597" i="10"/>
  <c r="P597" i="10"/>
  <c r="O597" i="10"/>
  <c r="N597" i="10"/>
  <c r="M597" i="10"/>
  <c r="L597" i="10"/>
  <c r="K597" i="10"/>
  <c r="J597" i="10"/>
  <c r="I597" i="10"/>
  <c r="Q597" i="10" s="1"/>
  <c r="AB596" i="10"/>
  <c r="X596" i="10"/>
  <c r="W596" i="10"/>
  <c r="P596" i="10"/>
  <c r="AC596" i="10" s="1"/>
  <c r="Z596" i="10" s="1"/>
  <c r="O596" i="10"/>
  <c r="N596" i="10"/>
  <c r="M596" i="10"/>
  <c r="L596" i="10"/>
  <c r="K596" i="10"/>
  <c r="J596" i="10"/>
  <c r="I596" i="10"/>
  <c r="Q596" i="10" s="1"/>
  <c r="X595" i="10"/>
  <c r="W595" i="10"/>
  <c r="P595" i="10"/>
  <c r="O595" i="10"/>
  <c r="N595" i="10"/>
  <c r="M595" i="10"/>
  <c r="L595" i="10"/>
  <c r="K595" i="10"/>
  <c r="J595" i="10"/>
  <c r="I595" i="10"/>
  <c r="Q595" i="10" s="1"/>
  <c r="X594" i="10"/>
  <c r="W594" i="10"/>
  <c r="P594" i="10"/>
  <c r="O594" i="10"/>
  <c r="N594" i="10"/>
  <c r="M594" i="10"/>
  <c r="L594" i="10"/>
  <c r="K594" i="10"/>
  <c r="J594" i="10"/>
  <c r="I594" i="10"/>
  <c r="Q594" i="10" s="1"/>
  <c r="X593" i="10"/>
  <c r="W593" i="10"/>
  <c r="U593" i="10"/>
  <c r="P593" i="10"/>
  <c r="AC593" i="10" s="1"/>
  <c r="O593" i="10"/>
  <c r="N593" i="10"/>
  <c r="M593" i="10"/>
  <c r="L593" i="10"/>
  <c r="K593" i="10"/>
  <c r="J593" i="10"/>
  <c r="I593" i="10"/>
  <c r="Q593" i="10" s="1"/>
  <c r="X592" i="10"/>
  <c r="W592" i="10"/>
  <c r="P592" i="10"/>
  <c r="O592" i="10"/>
  <c r="N592" i="10"/>
  <c r="M592" i="10"/>
  <c r="L592" i="10"/>
  <c r="K592" i="10"/>
  <c r="J592" i="10"/>
  <c r="I592" i="10"/>
  <c r="Q592" i="10" s="1"/>
  <c r="X591" i="10"/>
  <c r="W591" i="10"/>
  <c r="P591" i="10"/>
  <c r="O591" i="10"/>
  <c r="N591" i="10"/>
  <c r="M591" i="10"/>
  <c r="L591" i="10"/>
  <c r="K591" i="10"/>
  <c r="J591" i="10"/>
  <c r="I591" i="10"/>
  <c r="Q591" i="10" s="1"/>
  <c r="X590" i="10"/>
  <c r="W590" i="10"/>
  <c r="P590" i="10"/>
  <c r="O590" i="10"/>
  <c r="N590" i="10"/>
  <c r="M590" i="10"/>
  <c r="L590" i="10"/>
  <c r="K590" i="10"/>
  <c r="J590" i="10"/>
  <c r="I590" i="10"/>
  <c r="Q590" i="10" s="1"/>
  <c r="X589" i="10"/>
  <c r="W589" i="10"/>
  <c r="U589" i="10"/>
  <c r="P589" i="10"/>
  <c r="AC589" i="10" s="1"/>
  <c r="O589" i="10"/>
  <c r="N589" i="10"/>
  <c r="M589" i="10"/>
  <c r="L589" i="10"/>
  <c r="K589" i="10"/>
  <c r="J589" i="10"/>
  <c r="I589" i="10"/>
  <c r="Q589" i="10" s="1"/>
  <c r="X588" i="10"/>
  <c r="W588" i="10"/>
  <c r="P588" i="10"/>
  <c r="O588" i="10"/>
  <c r="N588" i="10"/>
  <c r="M588" i="10"/>
  <c r="L588" i="10"/>
  <c r="K588" i="10"/>
  <c r="J588" i="10"/>
  <c r="I588" i="10"/>
  <c r="Q588" i="10" s="1"/>
  <c r="X587" i="10"/>
  <c r="W587" i="10"/>
  <c r="P587" i="10"/>
  <c r="O587" i="10"/>
  <c r="N587" i="10"/>
  <c r="M587" i="10"/>
  <c r="L587" i="10"/>
  <c r="K587" i="10"/>
  <c r="J587" i="10"/>
  <c r="I587" i="10"/>
  <c r="Q587" i="10" s="1"/>
  <c r="X586" i="10"/>
  <c r="W586" i="10"/>
  <c r="U586" i="10"/>
  <c r="P586" i="10"/>
  <c r="O586" i="10"/>
  <c r="N586" i="10"/>
  <c r="M586" i="10"/>
  <c r="L586" i="10"/>
  <c r="K586" i="10"/>
  <c r="J586" i="10"/>
  <c r="I586" i="10"/>
  <c r="Q586" i="10" s="1"/>
  <c r="X585" i="10"/>
  <c r="W585" i="10"/>
  <c r="U585" i="10"/>
  <c r="P585" i="10"/>
  <c r="AC585" i="10" s="1"/>
  <c r="O585" i="10"/>
  <c r="N585" i="10"/>
  <c r="M585" i="10"/>
  <c r="L585" i="10"/>
  <c r="K585" i="10"/>
  <c r="J585" i="10"/>
  <c r="I585" i="10"/>
  <c r="Q585" i="10" s="1"/>
  <c r="X584" i="10"/>
  <c r="W584" i="10"/>
  <c r="P584" i="10"/>
  <c r="O584" i="10"/>
  <c r="N584" i="10"/>
  <c r="M584" i="10"/>
  <c r="L584" i="10"/>
  <c r="K584" i="10"/>
  <c r="J584" i="10"/>
  <c r="I584" i="10"/>
  <c r="Q584" i="10" s="1"/>
  <c r="X583" i="10"/>
  <c r="W583" i="10"/>
  <c r="U583" i="10"/>
  <c r="P583" i="10"/>
  <c r="O583" i="10"/>
  <c r="N583" i="10"/>
  <c r="M583" i="10"/>
  <c r="L583" i="10"/>
  <c r="K583" i="10"/>
  <c r="J583" i="10"/>
  <c r="I583" i="10"/>
  <c r="Q583" i="10" s="1"/>
  <c r="X582" i="10"/>
  <c r="W582" i="10"/>
  <c r="U582" i="10"/>
  <c r="P582" i="10"/>
  <c r="O582" i="10"/>
  <c r="N582" i="10"/>
  <c r="M582" i="10"/>
  <c r="L582" i="10"/>
  <c r="K582" i="10"/>
  <c r="J582" i="10"/>
  <c r="I582" i="10"/>
  <c r="Q582" i="10" s="1"/>
  <c r="X581" i="10"/>
  <c r="W581" i="10"/>
  <c r="U581" i="10"/>
  <c r="P581" i="10"/>
  <c r="AC581" i="10" s="1"/>
  <c r="O581" i="10"/>
  <c r="N581" i="10"/>
  <c r="M581" i="10"/>
  <c r="L581" i="10"/>
  <c r="K581" i="10"/>
  <c r="J581" i="10"/>
  <c r="I581" i="10"/>
  <c r="Q581" i="10" s="1"/>
  <c r="X580" i="10"/>
  <c r="W580" i="10"/>
  <c r="P580" i="10"/>
  <c r="O580" i="10"/>
  <c r="N580" i="10"/>
  <c r="M580" i="10"/>
  <c r="L580" i="10"/>
  <c r="K580" i="10"/>
  <c r="J580" i="10"/>
  <c r="I580" i="10"/>
  <c r="Q580" i="10" s="1"/>
  <c r="X579" i="10"/>
  <c r="W579" i="10"/>
  <c r="U579" i="10"/>
  <c r="P579" i="10"/>
  <c r="O579" i="10"/>
  <c r="N579" i="10"/>
  <c r="M579" i="10"/>
  <c r="L579" i="10"/>
  <c r="K579" i="10"/>
  <c r="J579" i="10"/>
  <c r="I579" i="10"/>
  <c r="Q579" i="10" s="1"/>
  <c r="X578" i="10"/>
  <c r="W578" i="10"/>
  <c r="P578" i="10"/>
  <c r="O578" i="10"/>
  <c r="N578" i="10"/>
  <c r="M578" i="10"/>
  <c r="L578" i="10"/>
  <c r="K578" i="10"/>
  <c r="J578" i="10"/>
  <c r="I578" i="10"/>
  <c r="Q578" i="10" s="1"/>
  <c r="X577" i="10"/>
  <c r="W577" i="10"/>
  <c r="U577" i="10"/>
  <c r="P577" i="10"/>
  <c r="AC577" i="10" s="1"/>
  <c r="O577" i="10"/>
  <c r="N577" i="10"/>
  <c r="M577" i="10"/>
  <c r="L577" i="10"/>
  <c r="K577" i="10"/>
  <c r="J577" i="10"/>
  <c r="I577" i="10"/>
  <c r="Q577" i="10" s="1"/>
  <c r="X576" i="10"/>
  <c r="W576" i="10"/>
  <c r="P576" i="10"/>
  <c r="O576" i="10"/>
  <c r="N576" i="10"/>
  <c r="M576" i="10"/>
  <c r="L576" i="10"/>
  <c r="K576" i="10"/>
  <c r="J576" i="10"/>
  <c r="I576" i="10"/>
  <c r="Q576" i="10" s="1"/>
  <c r="X575" i="10"/>
  <c r="W575" i="10"/>
  <c r="P575" i="10"/>
  <c r="O575" i="10"/>
  <c r="N575" i="10"/>
  <c r="M575" i="10"/>
  <c r="L575" i="10"/>
  <c r="K575" i="10"/>
  <c r="J575" i="10"/>
  <c r="I575" i="10"/>
  <c r="Q575" i="10" s="1"/>
  <c r="X574" i="10"/>
  <c r="W574" i="10"/>
  <c r="P574" i="10"/>
  <c r="O574" i="10"/>
  <c r="N574" i="10"/>
  <c r="M574" i="10"/>
  <c r="L574" i="10"/>
  <c r="K574" i="10"/>
  <c r="J574" i="10"/>
  <c r="I574" i="10"/>
  <c r="Q574" i="10" s="1"/>
  <c r="X573" i="10"/>
  <c r="W573" i="10"/>
  <c r="U573" i="10"/>
  <c r="P573" i="10"/>
  <c r="AC573" i="10" s="1"/>
  <c r="O573" i="10"/>
  <c r="N573" i="10"/>
  <c r="M573" i="10"/>
  <c r="L573" i="10"/>
  <c r="K573" i="10"/>
  <c r="J573" i="10"/>
  <c r="I573" i="10"/>
  <c r="Q573" i="10" s="1"/>
  <c r="X572" i="10"/>
  <c r="W572" i="10"/>
  <c r="P572" i="10"/>
  <c r="O572" i="10"/>
  <c r="N572" i="10"/>
  <c r="M572" i="10"/>
  <c r="L572" i="10"/>
  <c r="K572" i="10"/>
  <c r="J572" i="10"/>
  <c r="I572" i="10"/>
  <c r="Q572" i="10" s="1"/>
  <c r="X571" i="10"/>
  <c r="W571" i="10"/>
  <c r="P571" i="10"/>
  <c r="O571" i="10"/>
  <c r="N571" i="10"/>
  <c r="M571" i="10"/>
  <c r="L571" i="10"/>
  <c r="K571" i="10"/>
  <c r="J571" i="10"/>
  <c r="I571" i="10"/>
  <c r="Q571" i="10" s="1"/>
  <c r="X570" i="10"/>
  <c r="W570" i="10"/>
  <c r="U570" i="10"/>
  <c r="P570" i="10"/>
  <c r="O570" i="10"/>
  <c r="N570" i="10"/>
  <c r="M570" i="10"/>
  <c r="L570" i="10"/>
  <c r="K570" i="10"/>
  <c r="J570" i="10"/>
  <c r="I570" i="10"/>
  <c r="Q570" i="10" s="1"/>
  <c r="X569" i="10"/>
  <c r="W569" i="10"/>
  <c r="U569" i="10"/>
  <c r="P569" i="10"/>
  <c r="AC569" i="10" s="1"/>
  <c r="O569" i="10"/>
  <c r="N569" i="10"/>
  <c r="M569" i="10"/>
  <c r="L569" i="10"/>
  <c r="K569" i="10"/>
  <c r="J569" i="10"/>
  <c r="I569" i="10"/>
  <c r="Q569" i="10" s="1"/>
  <c r="X568" i="10"/>
  <c r="W568" i="10"/>
  <c r="P568" i="10"/>
  <c r="O568" i="10"/>
  <c r="N568" i="10"/>
  <c r="M568" i="10"/>
  <c r="L568" i="10"/>
  <c r="K568" i="10"/>
  <c r="J568" i="10"/>
  <c r="I568" i="10"/>
  <c r="Q568" i="10" s="1"/>
  <c r="X567" i="10"/>
  <c r="W567" i="10"/>
  <c r="U567" i="10"/>
  <c r="P567" i="10"/>
  <c r="O567" i="10"/>
  <c r="N567" i="10"/>
  <c r="M567" i="10"/>
  <c r="L567" i="10"/>
  <c r="K567" i="10"/>
  <c r="J567" i="10"/>
  <c r="I567" i="10"/>
  <c r="Q567" i="10" s="1"/>
  <c r="X566" i="10"/>
  <c r="W566" i="10"/>
  <c r="U566" i="10"/>
  <c r="P566" i="10"/>
  <c r="O566" i="10"/>
  <c r="N566" i="10"/>
  <c r="M566" i="10"/>
  <c r="L566" i="10"/>
  <c r="K566" i="10"/>
  <c r="J566" i="10"/>
  <c r="I566" i="10"/>
  <c r="Q566" i="10" s="1"/>
  <c r="X565" i="10"/>
  <c r="W565" i="10"/>
  <c r="U565" i="10"/>
  <c r="P565" i="10"/>
  <c r="AC565" i="10" s="1"/>
  <c r="O565" i="10"/>
  <c r="N565" i="10"/>
  <c r="M565" i="10"/>
  <c r="L565" i="10"/>
  <c r="K565" i="10"/>
  <c r="J565" i="10"/>
  <c r="I565" i="10"/>
  <c r="Q565" i="10" s="1"/>
  <c r="X564" i="10"/>
  <c r="W564" i="10"/>
  <c r="P564" i="10"/>
  <c r="O564" i="10"/>
  <c r="N564" i="10"/>
  <c r="M564" i="10"/>
  <c r="L564" i="10"/>
  <c r="K564" i="10"/>
  <c r="J564" i="10"/>
  <c r="I564" i="10"/>
  <c r="Q564" i="10" s="1"/>
  <c r="X563" i="10"/>
  <c r="W563" i="10"/>
  <c r="U563" i="10"/>
  <c r="P563" i="10"/>
  <c r="O563" i="10"/>
  <c r="N563" i="10"/>
  <c r="M563" i="10"/>
  <c r="L563" i="10"/>
  <c r="K563" i="10"/>
  <c r="J563" i="10"/>
  <c r="I563" i="10"/>
  <c r="Q563" i="10" s="1"/>
  <c r="X562" i="10"/>
  <c r="W562" i="10"/>
  <c r="P562" i="10"/>
  <c r="O562" i="10"/>
  <c r="N562" i="10"/>
  <c r="M562" i="10"/>
  <c r="L562" i="10"/>
  <c r="K562" i="10"/>
  <c r="J562" i="10"/>
  <c r="I562" i="10"/>
  <c r="Q562" i="10" s="1"/>
  <c r="X561" i="10"/>
  <c r="W561" i="10"/>
  <c r="U561" i="10"/>
  <c r="P561" i="10"/>
  <c r="AC561" i="10" s="1"/>
  <c r="O561" i="10"/>
  <c r="N561" i="10"/>
  <c r="M561" i="10"/>
  <c r="L561" i="10"/>
  <c r="K561" i="10"/>
  <c r="J561" i="10"/>
  <c r="I561" i="10"/>
  <c r="Q561" i="10" s="1"/>
  <c r="X560" i="10"/>
  <c r="W560" i="10"/>
  <c r="P560" i="10"/>
  <c r="O560" i="10"/>
  <c r="N560" i="10"/>
  <c r="M560" i="10"/>
  <c r="L560" i="10"/>
  <c r="K560" i="10"/>
  <c r="J560" i="10"/>
  <c r="I560" i="10"/>
  <c r="Q560" i="10" s="1"/>
  <c r="X559" i="10"/>
  <c r="W559" i="10"/>
  <c r="P559" i="10"/>
  <c r="O559" i="10"/>
  <c r="N559" i="10"/>
  <c r="M559" i="10"/>
  <c r="L559" i="10"/>
  <c r="K559" i="10"/>
  <c r="J559" i="10"/>
  <c r="I559" i="10"/>
  <c r="Q559" i="10" s="1"/>
  <c r="X558" i="10"/>
  <c r="W558" i="10"/>
  <c r="P558" i="10"/>
  <c r="O558" i="10"/>
  <c r="N558" i="10"/>
  <c r="M558" i="10"/>
  <c r="L558" i="10"/>
  <c r="K558" i="10"/>
  <c r="J558" i="10"/>
  <c r="I558" i="10"/>
  <c r="Q558" i="10" s="1"/>
  <c r="X557" i="10"/>
  <c r="W557" i="10"/>
  <c r="U557" i="10"/>
  <c r="P557" i="10"/>
  <c r="AC557" i="10" s="1"/>
  <c r="O557" i="10"/>
  <c r="N557" i="10"/>
  <c r="M557" i="10"/>
  <c r="L557" i="10"/>
  <c r="K557" i="10"/>
  <c r="J557" i="10"/>
  <c r="I557" i="10"/>
  <c r="Q557" i="10" s="1"/>
  <c r="X556" i="10"/>
  <c r="W556" i="10"/>
  <c r="P556" i="10"/>
  <c r="O556" i="10"/>
  <c r="N556" i="10"/>
  <c r="M556" i="10"/>
  <c r="L556" i="10"/>
  <c r="K556" i="10"/>
  <c r="J556" i="10"/>
  <c r="I556" i="10"/>
  <c r="Q556" i="10" s="1"/>
  <c r="X555" i="10"/>
  <c r="W555" i="10"/>
  <c r="P555" i="10"/>
  <c r="O555" i="10"/>
  <c r="N555" i="10"/>
  <c r="M555" i="10"/>
  <c r="L555" i="10"/>
  <c r="K555" i="10"/>
  <c r="J555" i="10"/>
  <c r="I555" i="10"/>
  <c r="Q555" i="10" s="1"/>
  <c r="X554" i="10"/>
  <c r="W554" i="10"/>
  <c r="U554" i="10"/>
  <c r="P554" i="10"/>
  <c r="O554" i="10"/>
  <c r="N554" i="10"/>
  <c r="M554" i="10"/>
  <c r="L554" i="10"/>
  <c r="K554" i="10"/>
  <c r="J554" i="10"/>
  <c r="I554" i="10"/>
  <c r="Q554" i="10" s="1"/>
  <c r="X553" i="10"/>
  <c r="W553" i="10"/>
  <c r="U553" i="10"/>
  <c r="P553" i="10"/>
  <c r="AC553" i="10" s="1"/>
  <c r="O553" i="10"/>
  <c r="N553" i="10"/>
  <c r="M553" i="10"/>
  <c r="L553" i="10"/>
  <c r="K553" i="10"/>
  <c r="J553" i="10"/>
  <c r="I553" i="10"/>
  <c r="Q553" i="10" s="1"/>
  <c r="X552" i="10"/>
  <c r="W552" i="10"/>
  <c r="P552" i="10"/>
  <c r="O552" i="10"/>
  <c r="N552" i="10"/>
  <c r="M552" i="10"/>
  <c r="L552" i="10"/>
  <c r="K552" i="10"/>
  <c r="J552" i="10"/>
  <c r="I552" i="10"/>
  <c r="Q552" i="10" s="1"/>
  <c r="X551" i="10"/>
  <c r="W551" i="10"/>
  <c r="U551" i="10"/>
  <c r="P551" i="10"/>
  <c r="O551" i="10"/>
  <c r="N551" i="10"/>
  <c r="M551" i="10"/>
  <c r="L551" i="10"/>
  <c r="K551" i="10"/>
  <c r="J551" i="10"/>
  <c r="I551" i="10"/>
  <c r="Q551" i="10" s="1"/>
  <c r="X550" i="10"/>
  <c r="W550" i="10"/>
  <c r="U550" i="10"/>
  <c r="P550" i="10"/>
  <c r="O550" i="10"/>
  <c r="N550" i="10"/>
  <c r="M550" i="10"/>
  <c r="L550" i="10"/>
  <c r="K550" i="10"/>
  <c r="J550" i="10"/>
  <c r="I550" i="10"/>
  <c r="Q550" i="10" s="1"/>
  <c r="X549" i="10"/>
  <c r="W549" i="10"/>
  <c r="U549" i="10"/>
  <c r="P549" i="10"/>
  <c r="AC549" i="10" s="1"/>
  <c r="O549" i="10"/>
  <c r="N549" i="10"/>
  <c r="M549" i="10"/>
  <c r="L549" i="10"/>
  <c r="K549" i="10"/>
  <c r="J549" i="10"/>
  <c r="I549" i="10"/>
  <c r="Q549" i="10" s="1"/>
  <c r="X548" i="10"/>
  <c r="W548" i="10"/>
  <c r="P548" i="10"/>
  <c r="O548" i="10"/>
  <c r="N548" i="10"/>
  <c r="M548" i="10"/>
  <c r="L548" i="10"/>
  <c r="K548" i="10"/>
  <c r="J548" i="10"/>
  <c r="I548" i="10"/>
  <c r="Q548" i="10" s="1"/>
  <c r="X547" i="10"/>
  <c r="W547" i="10"/>
  <c r="U547" i="10"/>
  <c r="P547" i="10"/>
  <c r="O547" i="10"/>
  <c r="N547" i="10"/>
  <c r="M547" i="10"/>
  <c r="L547" i="10"/>
  <c r="K547" i="10"/>
  <c r="J547" i="10"/>
  <c r="I547" i="10"/>
  <c r="Q547" i="10" s="1"/>
  <c r="X546" i="10"/>
  <c r="W546" i="10"/>
  <c r="P546" i="10"/>
  <c r="O546" i="10"/>
  <c r="N546" i="10"/>
  <c r="M546" i="10"/>
  <c r="L546" i="10"/>
  <c r="K546" i="10"/>
  <c r="J546" i="10"/>
  <c r="I546" i="10"/>
  <c r="Q546" i="10" s="1"/>
  <c r="X545" i="10"/>
  <c r="W545" i="10"/>
  <c r="U545" i="10"/>
  <c r="P545" i="10"/>
  <c r="AC545" i="10" s="1"/>
  <c r="O545" i="10"/>
  <c r="N545" i="10"/>
  <c r="M545" i="10"/>
  <c r="L545" i="10"/>
  <c r="K545" i="10"/>
  <c r="J545" i="10"/>
  <c r="I545" i="10"/>
  <c r="Q545" i="10" s="1"/>
  <c r="X544" i="10"/>
  <c r="W544" i="10"/>
  <c r="P544" i="10"/>
  <c r="O544" i="10"/>
  <c r="N544" i="10"/>
  <c r="M544" i="10"/>
  <c r="L544" i="10"/>
  <c r="K544" i="10"/>
  <c r="J544" i="10"/>
  <c r="I544" i="10"/>
  <c r="Q544" i="10" s="1"/>
  <c r="X543" i="10"/>
  <c r="W543" i="10"/>
  <c r="P543" i="10"/>
  <c r="O543" i="10"/>
  <c r="N543" i="10"/>
  <c r="M543" i="10"/>
  <c r="L543" i="10"/>
  <c r="K543" i="10"/>
  <c r="J543" i="10"/>
  <c r="I543" i="10"/>
  <c r="Q543" i="10" s="1"/>
  <c r="X542" i="10"/>
  <c r="W542" i="10"/>
  <c r="P542" i="10"/>
  <c r="O542" i="10"/>
  <c r="N542" i="10"/>
  <c r="M542" i="10"/>
  <c r="L542" i="10"/>
  <c r="K542" i="10"/>
  <c r="J542" i="10"/>
  <c r="I542" i="10"/>
  <c r="Q542" i="10" s="1"/>
  <c r="X541" i="10"/>
  <c r="W541" i="10"/>
  <c r="U541" i="10"/>
  <c r="P541" i="10"/>
  <c r="AC541" i="10" s="1"/>
  <c r="O541" i="10"/>
  <c r="N541" i="10"/>
  <c r="M541" i="10"/>
  <c r="L541" i="10"/>
  <c r="K541" i="10"/>
  <c r="J541" i="10"/>
  <c r="I541" i="10"/>
  <c r="Q541" i="10" s="1"/>
  <c r="X540" i="10"/>
  <c r="W540" i="10"/>
  <c r="P540" i="10"/>
  <c r="O540" i="10"/>
  <c r="N540" i="10"/>
  <c r="M540" i="10"/>
  <c r="L540" i="10"/>
  <c r="K540" i="10"/>
  <c r="J540" i="10"/>
  <c r="I540" i="10"/>
  <c r="Q540" i="10" s="1"/>
  <c r="X539" i="10"/>
  <c r="W539" i="10"/>
  <c r="P539" i="10"/>
  <c r="O539" i="10"/>
  <c r="N539" i="10"/>
  <c r="M539" i="10"/>
  <c r="L539" i="10"/>
  <c r="K539" i="10"/>
  <c r="J539" i="10"/>
  <c r="I539" i="10"/>
  <c r="Q539" i="10" s="1"/>
  <c r="X538" i="10"/>
  <c r="W538" i="10"/>
  <c r="U538" i="10"/>
  <c r="P538" i="10"/>
  <c r="O538" i="10"/>
  <c r="N538" i="10"/>
  <c r="M538" i="10"/>
  <c r="L538" i="10"/>
  <c r="K538" i="10"/>
  <c r="J538" i="10"/>
  <c r="I538" i="10"/>
  <c r="Q538" i="10" s="1"/>
  <c r="X537" i="10"/>
  <c r="W537" i="10"/>
  <c r="U537" i="10"/>
  <c r="P537" i="10"/>
  <c r="AC537" i="10" s="1"/>
  <c r="O537" i="10"/>
  <c r="N537" i="10"/>
  <c r="M537" i="10"/>
  <c r="L537" i="10"/>
  <c r="K537" i="10"/>
  <c r="J537" i="10"/>
  <c r="I537" i="10"/>
  <c r="Q537" i="10" s="1"/>
  <c r="X536" i="10"/>
  <c r="W536" i="10"/>
  <c r="P536" i="10"/>
  <c r="O536" i="10"/>
  <c r="N536" i="10"/>
  <c r="M536" i="10"/>
  <c r="L536" i="10"/>
  <c r="K536" i="10"/>
  <c r="J536" i="10"/>
  <c r="I536" i="10"/>
  <c r="Q536" i="10" s="1"/>
  <c r="X535" i="10"/>
  <c r="W535" i="10"/>
  <c r="U535" i="10"/>
  <c r="P535" i="10"/>
  <c r="O535" i="10"/>
  <c r="N535" i="10"/>
  <c r="M535" i="10"/>
  <c r="L535" i="10"/>
  <c r="K535" i="10"/>
  <c r="J535" i="10"/>
  <c r="I535" i="10"/>
  <c r="Q535" i="10" s="1"/>
  <c r="X534" i="10"/>
  <c r="W534" i="10"/>
  <c r="U534" i="10"/>
  <c r="P534" i="10"/>
  <c r="O534" i="10"/>
  <c r="N534" i="10"/>
  <c r="M534" i="10"/>
  <c r="L534" i="10"/>
  <c r="K534" i="10"/>
  <c r="J534" i="10"/>
  <c r="I534" i="10"/>
  <c r="Q534" i="10" s="1"/>
  <c r="X533" i="10"/>
  <c r="W533" i="10"/>
  <c r="U533" i="10"/>
  <c r="P533" i="10"/>
  <c r="AC533" i="10" s="1"/>
  <c r="O533" i="10"/>
  <c r="N533" i="10"/>
  <c r="M533" i="10"/>
  <c r="L533" i="10"/>
  <c r="K533" i="10"/>
  <c r="J533" i="10"/>
  <c r="I533" i="10"/>
  <c r="Q533" i="10" s="1"/>
  <c r="X532" i="10"/>
  <c r="W532" i="10"/>
  <c r="P532" i="10"/>
  <c r="O532" i="10"/>
  <c r="N532" i="10"/>
  <c r="M532" i="10"/>
  <c r="L532" i="10"/>
  <c r="K532" i="10"/>
  <c r="J532" i="10"/>
  <c r="I532" i="10"/>
  <c r="Q532" i="10" s="1"/>
  <c r="X531" i="10"/>
  <c r="W531" i="10"/>
  <c r="U531" i="10"/>
  <c r="P531" i="10"/>
  <c r="O531" i="10"/>
  <c r="N531" i="10"/>
  <c r="M531" i="10"/>
  <c r="L531" i="10"/>
  <c r="K531" i="10"/>
  <c r="J531" i="10"/>
  <c r="I531" i="10"/>
  <c r="Q531" i="10" s="1"/>
  <c r="X530" i="10"/>
  <c r="W530" i="10"/>
  <c r="P530" i="10"/>
  <c r="O530" i="10"/>
  <c r="N530" i="10"/>
  <c r="M530" i="10"/>
  <c r="L530" i="10"/>
  <c r="K530" i="10"/>
  <c r="J530" i="10"/>
  <c r="I530" i="10"/>
  <c r="Q530" i="10" s="1"/>
  <c r="X529" i="10"/>
  <c r="W529" i="10"/>
  <c r="U529" i="10"/>
  <c r="P529" i="10"/>
  <c r="AC529" i="10" s="1"/>
  <c r="O529" i="10"/>
  <c r="N529" i="10"/>
  <c r="M529" i="10"/>
  <c r="L529" i="10"/>
  <c r="K529" i="10"/>
  <c r="J529" i="10"/>
  <c r="I529" i="10"/>
  <c r="Q529" i="10" s="1"/>
  <c r="X528" i="10"/>
  <c r="W528" i="10"/>
  <c r="P528" i="10"/>
  <c r="O528" i="10"/>
  <c r="N528" i="10"/>
  <c r="M528" i="10"/>
  <c r="L528" i="10"/>
  <c r="K528" i="10"/>
  <c r="J528" i="10"/>
  <c r="I528" i="10"/>
  <c r="Q528" i="10" s="1"/>
  <c r="X527" i="10"/>
  <c r="W527" i="10"/>
  <c r="P527" i="10"/>
  <c r="O527" i="10"/>
  <c r="N527" i="10"/>
  <c r="M527" i="10"/>
  <c r="L527" i="10"/>
  <c r="K527" i="10"/>
  <c r="J527" i="10"/>
  <c r="I527" i="10"/>
  <c r="Q527" i="10" s="1"/>
  <c r="X526" i="10"/>
  <c r="W526" i="10"/>
  <c r="P526" i="10"/>
  <c r="O526" i="10"/>
  <c r="N526" i="10"/>
  <c r="M526" i="10"/>
  <c r="L526" i="10"/>
  <c r="K526" i="10"/>
  <c r="J526" i="10"/>
  <c r="I526" i="10"/>
  <c r="Q526" i="10" s="1"/>
  <c r="X525" i="10"/>
  <c r="W525" i="10"/>
  <c r="U525" i="10"/>
  <c r="P525" i="10"/>
  <c r="AC525" i="10" s="1"/>
  <c r="O525" i="10"/>
  <c r="N525" i="10"/>
  <c r="M525" i="10"/>
  <c r="L525" i="10"/>
  <c r="K525" i="10"/>
  <c r="J525" i="10"/>
  <c r="I525" i="10"/>
  <c r="Q525" i="10" s="1"/>
  <c r="X524" i="10"/>
  <c r="W524" i="10"/>
  <c r="P524" i="10"/>
  <c r="O524" i="10"/>
  <c r="N524" i="10"/>
  <c r="M524" i="10"/>
  <c r="L524" i="10"/>
  <c r="K524" i="10"/>
  <c r="J524" i="10"/>
  <c r="I524" i="10"/>
  <c r="Q524" i="10" s="1"/>
  <c r="X523" i="10"/>
  <c r="W523" i="10"/>
  <c r="P523" i="10"/>
  <c r="O523" i="10"/>
  <c r="N523" i="10"/>
  <c r="M523" i="10"/>
  <c r="L523" i="10"/>
  <c r="K523" i="10"/>
  <c r="J523" i="10"/>
  <c r="I523" i="10"/>
  <c r="Q523" i="10" s="1"/>
  <c r="X522" i="10"/>
  <c r="W522" i="10"/>
  <c r="U522" i="10"/>
  <c r="P522" i="10"/>
  <c r="O522" i="10"/>
  <c r="N522" i="10"/>
  <c r="M522" i="10"/>
  <c r="L522" i="10"/>
  <c r="K522" i="10"/>
  <c r="J522" i="10"/>
  <c r="I522" i="10"/>
  <c r="Q522" i="10" s="1"/>
  <c r="X521" i="10"/>
  <c r="W521" i="10"/>
  <c r="U521" i="10"/>
  <c r="P521" i="10"/>
  <c r="AC521" i="10" s="1"/>
  <c r="O521" i="10"/>
  <c r="N521" i="10"/>
  <c r="M521" i="10"/>
  <c r="L521" i="10"/>
  <c r="K521" i="10"/>
  <c r="J521" i="10"/>
  <c r="I521" i="10"/>
  <c r="Q521" i="10" s="1"/>
  <c r="X520" i="10"/>
  <c r="W520" i="10"/>
  <c r="P520" i="10"/>
  <c r="O520" i="10"/>
  <c r="N520" i="10"/>
  <c r="M520" i="10"/>
  <c r="L520" i="10"/>
  <c r="K520" i="10"/>
  <c r="J520" i="10"/>
  <c r="I520" i="10"/>
  <c r="Q520" i="10" s="1"/>
  <c r="X519" i="10"/>
  <c r="W519" i="10"/>
  <c r="U519" i="10"/>
  <c r="P519" i="10"/>
  <c r="O519" i="10"/>
  <c r="N519" i="10"/>
  <c r="M519" i="10"/>
  <c r="L519" i="10"/>
  <c r="K519" i="10"/>
  <c r="J519" i="10"/>
  <c r="I519" i="10"/>
  <c r="Q519" i="10" s="1"/>
  <c r="X518" i="10"/>
  <c r="W518" i="10"/>
  <c r="U518" i="10"/>
  <c r="P518" i="10"/>
  <c r="O518" i="10"/>
  <c r="N518" i="10"/>
  <c r="M518" i="10"/>
  <c r="L518" i="10"/>
  <c r="K518" i="10"/>
  <c r="J518" i="10"/>
  <c r="I518" i="10"/>
  <c r="Q518" i="10" s="1"/>
  <c r="X517" i="10"/>
  <c r="W517" i="10"/>
  <c r="U517" i="10"/>
  <c r="P517" i="10"/>
  <c r="AC517" i="10" s="1"/>
  <c r="O517" i="10"/>
  <c r="N517" i="10"/>
  <c r="M517" i="10"/>
  <c r="L517" i="10"/>
  <c r="K517" i="10"/>
  <c r="J517" i="10"/>
  <c r="I517" i="10"/>
  <c r="Q517" i="10" s="1"/>
  <c r="X516" i="10"/>
  <c r="W516" i="10"/>
  <c r="P516" i="10"/>
  <c r="O516" i="10"/>
  <c r="N516" i="10"/>
  <c r="M516" i="10"/>
  <c r="L516" i="10"/>
  <c r="K516" i="10"/>
  <c r="J516" i="10"/>
  <c r="I516" i="10"/>
  <c r="Q516" i="10" s="1"/>
  <c r="X515" i="10"/>
  <c r="W515" i="10"/>
  <c r="P515" i="10"/>
  <c r="O515" i="10"/>
  <c r="N515" i="10"/>
  <c r="M515" i="10"/>
  <c r="L515" i="10"/>
  <c r="K515" i="10"/>
  <c r="J515" i="10"/>
  <c r="I515" i="10"/>
  <c r="Q515" i="10" s="1"/>
  <c r="X514" i="10"/>
  <c r="W514" i="10"/>
  <c r="P514" i="10"/>
  <c r="O514" i="10"/>
  <c r="N514" i="10"/>
  <c r="M514" i="10"/>
  <c r="L514" i="10"/>
  <c r="K514" i="10"/>
  <c r="J514" i="10"/>
  <c r="I514" i="10"/>
  <c r="Q514" i="10" s="1"/>
  <c r="X513" i="10"/>
  <c r="W513" i="10"/>
  <c r="U513" i="10"/>
  <c r="P513" i="10"/>
  <c r="AC513" i="10" s="1"/>
  <c r="O513" i="10"/>
  <c r="N513" i="10"/>
  <c r="M513" i="10"/>
  <c r="L513" i="10"/>
  <c r="K513" i="10"/>
  <c r="J513" i="10"/>
  <c r="I513" i="10"/>
  <c r="Q513" i="10" s="1"/>
  <c r="X512" i="10"/>
  <c r="W512" i="10"/>
  <c r="P512" i="10"/>
  <c r="O512" i="10"/>
  <c r="N512" i="10"/>
  <c r="M512" i="10"/>
  <c r="L512" i="10"/>
  <c r="K512" i="10"/>
  <c r="J512" i="10"/>
  <c r="I512" i="10"/>
  <c r="Q512" i="10" s="1"/>
  <c r="X511" i="10"/>
  <c r="W511" i="10"/>
  <c r="P511" i="10"/>
  <c r="O511" i="10"/>
  <c r="N511" i="10"/>
  <c r="M511" i="10"/>
  <c r="L511" i="10"/>
  <c r="K511" i="10"/>
  <c r="J511" i="10"/>
  <c r="I511" i="10"/>
  <c r="Q511" i="10" s="1"/>
  <c r="X510" i="10"/>
  <c r="W510" i="10"/>
  <c r="P510" i="10"/>
  <c r="O510" i="10"/>
  <c r="N510" i="10"/>
  <c r="M510" i="10"/>
  <c r="L510" i="10"/>
  <c r="K510" i="10"/>
  <c r="J510" i="10"/>
  <c r="I510" i="10"/>
  <c r="Q510" i="10" s="1"/>
  <c r="X509" i="10"/>
  <c r="W509" i="10"/>
  <c r="U509" i="10"/>
  <c r="P509" i="10"/>
  <c r="AC509" i="10" s="1"/>
  <c r="O509" i="10"/>
  <c r="N509" i="10"/>
  <c r="M509" i="10"/>
  <c r="L509" i="10"/>
  <c r="K509" i="10"/>
  <c r="J509" i="10"/>
  <c r="I509" i="10"/>
  <c r="Q509" i="10" s="1"/>
  <c r="X508" i="10"/>
  <c r="W508" i="10"/>
  <c r="P508" i="10"/>
  <c r="O508" i="10"/>
  <c r="N508" i="10"/>
  <c r="M508" i="10"/>
  <c r="L508" i="10"/>
  <c r="K508" i="10"/>
  <c r="J508" i="10"/>
  <c r="I508" i="10"/>
  <c r="Q508" i="10" s="1"/>
  <c r="X507" i="10"/>
  <c r="W507" i="10"/>
  <c r="T507" i="10"/>
  <c r="P507" i="10"/>
  <c r="AC507" i="10" s="1"/>
  <c r="Z507" i="10" s="1"/>
  <c r="O507" i="10"/>
  <c r="N507" i="10"/>
  <c r="M507" i="10"/>
  <c r="L507" i="10"/>
  <c r="K507" i="10"/>
  <c r="J507" i="10"/>
  <c r="I507" i="10"/>
  <c r="Q507" i="10" s="1"/>
  <c r="X506" i="10"/>
  <c r="W506" i="10"/>
  <c r="T506" i="10"/>
  <c r="P506" i="10"/>
  <c r="AC506" i="10" s="1"/>
  <c r="AB506" i="10" s="1"/>
  <c r="O506" i="10"/>
  <c r="N506" i="10"/>
  <c r="M506" i="10"/>
  <c r="L506" i="10"/>
  <c r="K506" i="10"/>
  <c r="J506" i="10"/>
  <c r="I506" i="10"/>
  <c r="Q506" i="10" s="1"/>
  <c r="X505" i="10"/>
  <c r="W505" i="10"/>
  <c r="P505" i="10"/>
  <c r="O505" i="10"/>
  <c r="N505" i="10"/>
  <c r="M505" i="10"/>
  <c r="L505" i="10"/>
  <c r="K505" i="10"/>
  <c r="J505" i="10"/>
  <c r="I505" i="10"/>
  <c r="Q505" i="10" s="1"/>
  <c r="X504" i="10"/>
  <c r="W504" i="10"/>
  <c r="P504" i="10"/>
  <c r="AC504" i="10" s="1"/>
  <c r="O504" i="10"/>
  <c r="N504" i="10"/>
  <c r="M504" i="10"/>
  <c r="L504" i="10"/>
  <c r="K504" i="10"/>
  <c r="J504" i="10"/>
  <c r="I504" i="10"/>
  <c r="Q504" i="10" s="1"/>
  <c r="X503" i="10"/>
  <c r="W503" i="10"/>
  <c r="P503" i="10"/>
  <c r="T503" i="10" s="1"/>
  <c r="O503" i="10"/>
  <c r="N503" i="10"/>
  <c r="M503" i="10"/>
  <c r="L503" i="10"/>
  <c r="K503" i="10"/>
  <c r="J503" i="10"/>
  <c r="I503" i="10"/>
  <c r="Q503" i="10" s="1"/>
  <c r="AA502" i="10"/>
  <c r="X502" i="10"/>
  <c r="W502" i="10"/>
  <c r="T502" i="10"/>
  <c r="P502" i="10"/>
  <c r="AC502" i="10" s="1"/>
  <c r="AB502" i="10" s="1"/>
  <c r="O502" i="10"/>
  <c r="N502" i="10"/>
  <c r="M502" i="10"/>
  <c r="L502" i="10"/>
  <c r="K502" i="10"/>
  <c r="J502" i="10"/>
  <c r="I502" i="10"/>
  <c r="Q502" i="10" s="1"/>
  <c r="X501" i="10"/>
  <c r="W501" i="10"/>
  <c r="P501" i="10"/>
  <c r="U501" i="10" s="1"/>
  <c r="O501" i="10"/>
  <c r="N501" i="10"/>
  <c r="M501" i="10"/>
  <c r="L501" i="10"/>
  <c r="K501" i="10"/>
  <c r="J501" i="10"/>
  <c r="I501" i="10"/>
  <c r="Q501" i="10" s="1"/>
  <c r="X500" i="10"/>
  <c r="W500" i="10"/>
  <c r="P500" i="10"/>
  <c r="O500" i="10"/>
  <c r="N500" i="10"/>
  <c r="M500" i="10"/>
  <c r="L500" i="10"/>
  <c r="K500" i="10"/>
  <c r="J500" i="10"/>
  <c r="I500" i="10"/>
  <c r="Q500" i="10" s="1"/>
  <c r="X499" i="10"/>
  <c r="W499" i="10"/>
  <c r="U499" i="10"/>
  <c r="P499" i="10"/>
  <c r="O499" i="10"/>
  <c r="N499" i="10"/>
  <c r="M499" i="10"/>
  <c r="L499" i="10"/>
  <c r="K499" i="10"/>
  <c r="J499" i="10"/>
  <c r="I499" i="10"/>
  <c r="Q499" i="10" s="1"/>
  <c r="X498" i="10"/>
  <c r="W498" i="10"/>
  <c r="U498" i="10"/>
  <c r="P498" i="10"/>
  <c r="O498" i="10"/>
  <c r="N498" i="10"/>
  <c r="M498" i="10"/>
  <c r="L498" i="10"/>
  <c r="K498" i="10"/>
  <c r="J498" i="10"/>
  <c r="I498" i="10"/>
  <c r="Q498" i="10" s="1"/>
  <c r="X497" i="10"/>
  <c r="W497" i="10"/>
  <c r="P497" i="10"/>
  <c r="U497" i="10" s="1"/>
  <c r="O497" i="10"/>
  <c r="N497" i="10"/>
  <c r="M497" i="10"/>
  <c r="L497" i="10"/>
  <c r="K497" i="10"/>
  <c r="J497" i="10"/>
  <c r="I497" i="10"/>
  <c r="Q497" i="10" s="1"/>
  <c r="X496" i="10"/>
  <c r="W496" i="10"/>
  <c r="P496" i="10"/>
  <c r="AC496" i="10" s="1"/>
  <c r="O496" i="10"/>
  <c r="N496" i="10"/>
  <c r="M496" i="10"/>
  <c r="L496" i="10"/>
  <c r="K496" i="10"/>
  <c r="J496" i="10"/>
  <c r="I496" i="10"/>
  <c r="Q496" i="10" s="1"/>
  <c r="X495" i="10"/>
  <c r="W495" i="10"/>
  <c r="U495" i="10"/>
  <c r="P495" i="10"/>
  <c r="T495" i="10" s="1"/>
  <c r="O495" i="10"/>
  <c r="N495" i="10"/>
  <c r="M495" i="10"/>
  <c r="L495" i="10"/>
  <c r="K495" i="10"/>
  <c r="J495" i="10"/>
  <c r="I495" i="10"/>
  <c r="Q495" i="10" s="1"/>
  <c r="X494" i="10"/>
  <c r="W494" i="10"/>
  <c r="P494" i="10"/>
  <c r="O494" i="10"/>
  <c r="N494" i="10"/>
  <c r="M494" i="10"/>
  <c r="L494" i="10"/>
  <c r="K494" i="10"/>
  <c r="J494" i="10"/>
  <c r="I494" i="10"/>
  <c r="Q494" i="10" s="1"/>
  <c r="X493" i="10"/>
  <c r="W493" i="10"/>
  <c r="U493" i="10"/>
  <c r="P493" i="10"/>
  <c r="O493" i="10"/>
  <c r="N493" i="10"/>
  <c r="M493" i="10"/>
  <c r="L493" i="10"/>
  <c r="K493" i="10"/>
  <c r="J493" i="10"/>
  <c r="I493" i="10"/>
  <c r="Q493" i="10" s="1"/>
  <c r="X492" i="10"/>
  <c r="W492" i="10"/>
  <c r="P492" i="10"/>
  <c r="AC492" i="10" s="1"/>
  <c r="O492" i="10"/>
  <c r="N492" i="10"/>
  <c r="M492" i="10"/>
  <c r="L492" i="10"/>
  <c r="K492" i="10"/>
  <c r="J492" i="10"/>
  <c r="I492" i="10"/>
  <c r="Q492" i="10" s="1"/>
  <c r="X491" i="10"/>
  <c r="W491" i="10"/>
  <c r="P491" i="10"/>
  <c r="O491" i="10"/>
  <c r="N491" i="10"/>
  <c r="M491" i="10"/>
  <c r="L491" i="10"/>
  <c r="K491" i="10"/>
  <c r="J491" i="10"/>
  <c r="I491" i="10"/>
  <c r="Q491" i="10" s="1"/>
  <c r="X490" i="10"/>
  <c r="W490" i="10"/>
  <c r="P490" i="10"/>
  <c r="O490" i="10"/>
  <c r="N490" i="10"/>
  <c r="M490" i="10"/>
  <c r="L490" i="10"/>
  <c r="K490" i="10"/>
  <c r="J490" i="10"/>
  <c r="I490" i="10"/>
  <c r="Q490" i="10" s="1"/>
  <c r="X489" i="10"/>
  <c r="W489" i="10"/>
  <c r="P489" i="10"/>
  <c r="O489" i="10"/>
  <c r="N489" i="10"/>
  <c r="M489" i="10"/>
  <c r="L489" i="10"/>
  <c r="K489" i="10"/>
  <c r="J489" i="10"/>
  <c r="I489" i="10"/>
  <c r="Q489" i="10" s="1"/>
  <c r="AC488" i="10"/>
  <c r="X488" i="10"/>
  <c r="W488" i="10"/>
  <c r="P488" i="10"/>
  <c r="O488" i="10"/>
  <c r="N488" i="10"/>
  <c r="M488" i="10"/>
  <c r="L488" i="10"/>
  <c r="K488" i="10"/>
  <c r="J488" i="10"/>
  <c r="I488" i="10"/>
  <c r="Q488" i="10" s="1"/>
  <c r="AC487" i="10"/>
  <c r="Z487" i="10"/>
  <c r="X487" i="10"/>
  <c r="W487" i="10"/>
  <c r="U487" i="10"/>
  <c r="T487" i="10"/>
  <c r="P487" i="10"/>
  <c r="O487" i="10"/>
  <c r="N487" i="10"/>
  <c r="M487" i="10"/>
  <c r="L487" i="10"/>
  <c r="K487" i="10"/>
  <c r="J487" i="10"/>
  <c r="I487" i="10"/>
  <c r="Q487" i="10" s="1"/>
  <c r="X486" i="10"/>
  <c r="W486" i="10"/>
  <c r="U486" i="10"/>
  <c r="P486" i="10"/>
  <c r="O486" i="10"/>
  <c r="N486" i="10"/>
  <c r="M486" i="10"/>
  <c r="L486" i="10"/>
  <c r="K486" i="10"/>
  <c r="J486" i="10"/>
  <c r="I486" i="10"/>
  <c r="Q486" i="10" s="1"/>
  <c r="X485" i="10"/>
  <c r="W485" i="10"/>
  <c r="U485" i="10"/>
  <c r="P485" i="10"/>
  <c r="O485" i="10"/>
  <c r="N485" i="10"/>
  <c r="M485" i="10"/>
  <c r="L485" i="10"/>
  <c r="K485" i="10"/>
  <c r="J485" i="10"/>
  <c r="I485" i="10"/>
  <c r="Q485" i="10" s="1"/>
  <c r="X484" i="10"/>
  <c r="W484" i="10"/>
  <c r="P484" i="10"/>
  <c r="O484" i="10"/>
  <c r="N484" i="10"/>
  <c r="M484" i="10"/>
  <c r="L484" i="10"/>
  <c r="K484" i="10"/>
  <c r="J484" i="10"/>
  <c r="I484" i="10"/>
  <c r="Q484" i="10" s="1"/>
  <c r="AC483" i="10"/>
  <c r="Z483" i="10" s="1"/>
  <c r="X483" i="10"/>
  <c r="W483" i="10"/>
  <c r="U483" i="10"/>
  <c r="T483" i="10"/>
  <c r="P483" i="10"/>
  <c r="O483" i="10"/>
  <c r="N483" i="10"/>
  <c r="M483" i="10"/>
  <c r="L483" i="10"/>
  <c r="K483" i="10"/>
  <c r="J483" i="10"/>
  <c r="I483" i="10"/>
  <c r="Q483" i="10" s="1"/>
  <c r="X482" i="10"/>
  <c r="W482" i="10"/>
  <c r="P482" i="10"/>
  <c r="AC482" i="10" s="1"/>
  <c r="Z482" i="10" s="1"/>
  <c r="O482" i="10"/>
  <c r="N482" i="10"/>
  <c r="M482" i="10"/>
  <c r="L482" i="10"/>
  <c r="K482" i="10"/>
  <c r="J482" i="10"/>
  <c r="I482" i="10"/>
  <c r="Q482" i="10" s="1"/>
  <c r="X481" i="10"/>
  <c r="W481" i="10"/>
  <c r="P481" i="10"/>
  <c r="O481" i="10"/>
  <c r="N481" i="10"/>
  <c r="M481" i="10"/>
  <c r="L481" i="10"/>
  <c r="K481" i="10"/>
  <c r="J481" i="10"/>
  <c r="I481" i="10"/>
  <c r="Q481" i="10" s="1"/>
  <c r="X480" i="10"/>
  <c r="W480" i="10"/>
  <c r="T480" i="10"/>
  <c r="P480" i="10"/>
  <c r="U480" i="10" s="1"/>
  <c r="O480" i="10"/>
  <c r="N480" i="10"/>
  <c r="M480" i="10"/>
  <c r="L480" i="10"/>
  <c r="K480" i="10"/>
  <c r="J480" i="10"/>
  <c r="I480" i="10"/>
  <c r="Q480" i="10" s="1"/>
  <c r="X479" i="10"/>
  <c r="W479" i="10"/>
  <c r="T479" i="10"/>
  <c r="P479" i="10"/>
  <c r="AC479" i="10" s="1"/>
  <c r="AB479" i="10" s="1"/>
  <c r="O479" i="10"/>
  <c r="N479" i="10"/>
  <c r="M479" i="10"/>
  <c r="L479" i="10"/>
  <c r="K479" i="10"/>
  <c r="J479" i="10"/>
  <c r="I479" i="10"/>
  <c r="Q479" i="10" s="1"/>
  <c r="X478" i="10"/>
  <c r="W478" i="10"/>
  <c r="U478" i="10"/>
  <c r="P478" i="10"/>
  <c r="O478" i="10"/>
  <c r="N478" i="10"/>
  <c r="M478" i="10"/>
  <c r="L478" i="10"/>
  <c r="K478" i="10"/>
  <c r="J478" i="10"/>
  <c r="I478" i="10"/>
  <c r="Q478" i="10" s="1"/>
  <c r="X477" i="10"/>
  <c r="W477" i="10"/>
  <c r="P477" i="10"/>
  <c r="T477" i="10" s="1"/>
  <c r="O477" i="10"/>
  <c r="N477" i="10"/>
  <c r="M477" i="10"/>
  <c r="L477" i="10"/>
  <c r="K477" i="10"/>
  <c r="J477" i="10"/>
  <c r="I477" i="10"/>
  <c r="Q477" i="10" s="1"/>
  <c r="AC476" i="10"/>
  <c r="AA476" i="10" s="1"/>
  <c r="X476" i="10"/>
  <c r="W476" i="10"/>
  <c r="P476" i="10"/>
  <c r="U476" i="10" s="1"/>
  <c r="O476" i="10"/>
  <c r="N476" i="10"/>
  <c r="M476" i="10"/>
  <c r="L476" i="10"/>
  <c r="K476" i="10"/>
  <c r="J476" i="10"/>
  <c r="I476" i="10"/>
  <c r="Q476" i="10" s="1"/>
  <c r="X475" i="10"/>
  <c r="W475" i="10"/>
  <c r="T475" i="10"/>
  <c r="P475" i="10"/>
  <c r="O475" i="10"/>
  <c r="N475" i="10"/>
  <c r="M475" i="10"/>
  <c r="L475" i="10"/>
  <c r="K475" i="10"/>
  <c r="J475" i="10"/>
  <c r="I475" i="10"/>
  <c r="Q475" i="10" s="1"/>
  <c r="X474" i="10"/>
  <c r="W474" i="10"/>
  <c r="P474" i="10"/>
  <c r="AC474" i="10" s="1"/>
  <c r="Z474" i="10" s="1"/>
  <c r="O474" i="10"/>
  <c r="N474" i="10"/>
  <c r="M474" i="10"/>
  <c r="L474" i="10"/>
  <c r="K474" i="10"/>
  <c r="J474" i="10"/>
  <c r="I474" i="10"/>
  <c r="Q474" i="10" s="1"/>
  <c r="X473" i="10"/>
  <c r="W473" i="10"/>
  <c r="P473" i="10"/>
  <c r="O473" i="10"/>
  <c r="N473" i="10"/>
  <c r="M473" i="10"/>
  <c r="L473" i="10"/>
  <c r="K473" i="10"/>
  <c r="J473" i="10"/>
  <c r="I473" i="10"/>
  <c r="Q473" i="10" s="1"/>
  <c r="X472" i="10"/>
  <c r="W472" i="10"/>
  <c r="P472" i="10"/>
  <c r="U472" i="10" s="1"/>
  <c r="O472" i="10"/>
  <c r="N472" i="10"/>
  <c r="M472" i="10"/>
  <c r="L472" i="10"/>
  <c r="K472" i="10"/>
  <c r="J472" i="10"/>
  <c r="I472" i="10"/>
  <c r="Q472" i="10" s="1"/>
  <c r="AC471" i="10"/>
  <c r="AB471" i="10" s="1"/>
  <c r="X471" i="10"/>
  <c r="W471" i="10"/>
  <c r="U471" i="10"/>
  <c r="T471" i="10"/>
  <c r="P471" i="10"/>
  <c r="O471" i="10"/>
  <c r="N471" i="10"/>
  <c r="M471" i="10"/>
  <c r="L471" i="10"/>
  <c r="K471" i="10"/>
  <c r="J471" i="10"/>
  <c r="I471" i="10"/>
  <c r="Q471" i="10" s="1"/>
  <c r="X470" i="10"/>
  <c r="W470" i="10"/>
  <c r="P470" i="10"/>
  <c r="AC470" i="10" s="1"/>
  <c r="O470" i="10"/>
  <c r="N470" i="10"/>
  <c r="M470" i="10"/>
  <c r="L470" i="10"/>
  <c r="K470" i="10"/>
  <c r="J470" i="10"/>
  <c r="I470" i="10"/>
  <c r="Q470" i="10" s="1"/>
  <c r="AC469" i="10"/>
  <c r="X469" i="10"/>
  <c r="W469" i="10"/>
  <c r="U469" i="10"/>
  <c r="P469" i="10"/>
  <c r="T469" i="10" s="1"/>
  <c r="O469" i="10"/>
  <c r="N469" i="10"/>
  <c r="M469" i="10"/>
  <c r="L469" i="10"/>
  <c r="K469" i="10"/>
  <c r="J469" i="10"/>
  <c r="I469" i="10"/>
  <c r="Q469" i="10" s="1"/>
  <c r="X468" i="10"/>
  <c r="W468" i="10"/>
  <c r="T468" i="10"/>
  <c r="P468" i="10"/>
  <c r="O468" i="10"/>
  <c r="N468" i="10"/>
  <c r="M468" i="10"/>
  <c r="L468" i="10"/>
  <c r="K468" i="10"/>
  <c r="J468" i="10"/>
  <c r="I468" i="10"/>
  <c r="Q468" i="10" s="1"/>
  <c r="AC467" i="10"/>
  <c r="X467" i="10"/>
  <c r="W467" i="10"/>
  <c r="U467" i="10"/>
  <c r="P467" i="10"/>
  <c r="T467" i="10" s="1"/>
  <c r="O467" i="10"/>
  <c r="N467" i="10"/>
  <c r="M467" i="10"/>
  <c r="L467" i="10"/>
  <c r="K467" i="10"/>
  <c r="J467" i="10"/>
  <c r="I467" i="10"/>
  <c r="Q467" i="10" s="1"/>
  <c r="X466" i="10"/>
  <c r="W466" i="10"/>
  <c r="P466" i="10"/>
  <c r="AC466" i="10" s="1"/>
  <c r="Z466" i="10" s="1"/>
  <c r="O466" i="10"/>
  <c r="N466" i="10"/>
  <c r="M466" i="10"/>
  <c r="L466" i="10"/>
  <c r="K466" i="10"/>
  <c r="J466" i="10"/>
  <c r="I466" i="10"/>
  <c r="Q466" i="10" s="1"/>
  <c r="AC465" i="10"/>
  <c r="Z465" i="10" s="1"/>
  <c r="X465" i="10"/>
  <c r="W465" i="10"/>
  <c r="P465" i="10"/>
  <c r="T465" i="10" s="1"/>
  <c r="O465" i="10"/>
  <c r="N465" i="10"/>
  <c r="M465" i="10"/>
  <c r="L465" i="10"/>
  <c r="K465" i="10"/>
  <c r="J465" i="10"/>
  <c r="I465" i="10"/>
  <c r="Q465" i="10" s="1"/>
  <c r="X464" i="10"/>
  <c r="W464" i="10"/>
  <c r="P464" i="10"/>
  <c r="O464" i="10"/>
  <c r="N464" i="10"/>
  <c r="M464" i="10"/>
  <c r="L464" i="10"/>
  <c r="K464" i="10"/>
  <c r="J464" i="10"/>
  <c r="I464" i="10"/>
  <c r="Q464" i="10" s="1"/>
  <c r="AC463" i="10"/>
  <c r="Z463" i="10" s="1"/>
  <c r="X463" i="10"/>
  <c r="W463" i="10"/>
  <c r="T463" i="10"/>
  <c r="P463" i="10"/>
  <c r="U463" i="10" s="1"/>
  <c r="O463" i="10"/>
  <c r="N463" i="10"/>
  <c r="M463" i="10"/>
  <c r="L463" i="10"/>
  <c r="K463" i="10"/>
  <c r="J463" i="10"/>
  <c r="I463" i="10"/>
  <c r="Q463" i="10" s="1"/>
  <c r="X462" i="10"/>
  <c r="W462" i="10"/>
  <c r="U462" i="10"/>
  <c r="P462" i="10"/>
  <c r="O462" i="10"/>
  <c r="N462" i="10"/>
  <c r="M462" i="10"/>
  <c r="L462" i="10"/>
  <c r="K462" i="10"/>
  <c r="J462" i="10"/>
  <c r="I462" i="10"/>
  <c r="Q462" i="10" s="1"/>
  <c r="X461" i="10"/>
  <c r="W461" i="10"/>
  <c r="P461" i="10"/>
  <c r="T461" i="10" s="1"/>
  <c r="O461" i="10"/>
  <c r="N461" i="10"/>
  <c r="M461" i="10"/>
  <c r="L461" i="10"/>
  <c r="K461" i="10"/>
  <c r="J461" i="10"/>
  <c r="I461" i="10"/>
  <c r="Q461" i="10" s="1"/>
  <c r="AC460" i="10"/>
  <c r="AA460" i="10" s="1"/>
  <c r="X460" i="10"/>
  <c r="W460" i="10"/>
  <c r="P460" i="10"/>
  <c r="U460" i="10" s="1"/>
  <c r="O460" i="10"/>
  <c r="N460" i="10"/>
  <c r="M460" i="10"/>
  <c r="L460" i="10"/>
  <c r="K460" i="10"/>
  <c r="J460" i="10"/>
  <c r="I460" i="10"/>
  <c r="Q460" i="10" s="1"/>
  <c r="AC459" i="10"/>
  <c r="AB459" i="10" s="1"/>
  <c r="AA459" i="10"/>
  <c r="X459" i="10"/>
  <c r="W459" i="10"/>
  <c r="U459" i="10"/>
  <c r="T459" i="10"/>
  <c r="P459" i="10"/>
  <c r="O459" i="10"/>
  <c r="N459" i="10"/>
  <c r="M459" i="10"/>
  <c r="L459" i="10"/>
  <c r="K459" i="10"/>
  <c r="J459" i="10"/>
  <c r="I459" i="10"/>
  <c r="Q459" i="10" s="1"/>
  <c r="X458" i="10"/>
  <c r="W458" i="10"/>
  <c r="P458" i="10"/>
  <c r="O458" i="10"/>
  <c r="N458" i="10"/>
  <c r="M458" i="10"/>
  <c r="L458" i="10"/>
  <c r="K458" i="10"/>
  <c r="J458" i="10"/>
  <c r="I458" i="10"/>
  <c r="Q458" i="10" s="1"/>
  <c r="AC457" i="10"/>
  <c r="X457" i="10"/>
  <c r="W457" i="10"/>
  <c r="U457" i="10"/>
  <c r="P457" i="10"/>
  <c r="T457" i="10" s="1"/>
  <c r="O457" i="10"/>
  <c r="N457" i="10"/>
  <c r="M457" i="10"/>
  <c r="L457" i="10"/>
  <c r="K457" i="10"/>
  <c r="J457" i="10"/>
  <c r="I457" i="10"/>
  <c r="Q457" i="10" s="1"/>
  <c r="X456" i="10"/>
  <c r="W456" i="10"/>
  <c r="P456" i="10"/>
  <c r="U456" i="10" s="1"/>
  <c r="O456" i="10"/>
  <c r="N456" i="10"/>
  <c r="M456" i="10"/>
  <c r="L456" i="10"/>
  <c r="K456" i="10"/>
  <c r="J456" i="10"/>
  <c r="I456" i="10"/>
  <c r="Q456" i="10" s="1"/>
  <c r="AC455" i="10"/>
  <c r="AB455" i="10" s="1"/>
  <c r="X455" i="10"/>
  <c r="W455" i="10"/>
  <c r="P455" i="10"/>
  <c r="O455" i="10"/>
  <c r="N455" i="10"/>
  <c r="M455" i="10"/>
  <c r="L455" i="10"/>
  <c r="K455" i="10"/>
  <c r="J455" i="10"/>
  <c r="I455" i="10"/>
  <c r="Q455" i="10" s="1"/>
  <c r="AB454" i="10"/>
  <c r="X454" i="10"/>
  <c r="W454" i="10"/>
  <c r="P454" i="10"/>
  <c r="AC454" i="10" s="1"/>
  <c r="Z454" i="10" s="1"/>
  <c r="O454" i="10"/>
  <c r="N454" i="10"/>
  <c r="M454" i="10"/>
  <c r="L454" i="10"/>
  <c r="K454" i="10"/>
  <c r="J454" i="10"/>
  <c r="I454" i="10"/>
  <c r="Q454" i="10" s="1"/>
  <c r="X453" i="10"/>
  <c r="W453" i="10"/>
  <c r="P453" i="10"/>
  <c r="O453" i="10"/>
  <c r="N453" i="10"/>
  <c r="M453" i="10"/>
  <c r="L453" i="10"/>
  <c r="K453" i="10"/>
  <c r="J453" i="10"/>
  <c r="I453" i="10"/>
  <c r="Q453" i="10" s="1"/>
  <c r="AC452" i="10"/>
  <c r="X452" i="10"/>
  <c r="W452" i="10"/>
  <c r="T452" i="10"/>
  <c r="P452" i="10"/>
  <c r="U452" i="10" s="1"/>
  <c r="O452" i="10"/>
  <c r="N452" i="10"/>
  <c r="M452" i="10"/>
  <c r="L452" i="10"/>
  <c r="K452" i="10"/>
  <c r="J452" i="10"/>
  <c r="I452" i="10"/>
  <c r="Q452" i="10" s="1"/>
  <c r="AA451" i="10"/>
  <c r="X451" i="10"/>
  <c r="W451" i="10"/>
  <c r="U451" i="10"/>
  <c r="P451" i="10"/>
  <c r="AC451" i="10" s="1"/>
  <c r="AB451" i="10" s="1"/>
  <c r="O451" i="10"/>
  <c r="N451" i="10"/>
  <c r="M451" i="10"/>
  <c r="L451" i="10"/>
  <c r="K451" i="10"/>
  <c r="J451" i="10"/>
  <c r="I451" i="10"/>
  <c r="Q451" i="10" s="1"/>
  <c r="X450" i="10"/>
  <c r="W450" i="10"/>
  <c r="P450" i="10"/>
  <c r="AC450" i="10" s="1"/>
  <c r="Z450" i="10" s="1"/>
  <c r="O450" i="10"/>
  <c r="N450" i="10"/>
  <c r="M450" i="10"/>
  <c r="L450" i="10"/>
  <c r="K450" i="10"/>
  <c r="J450" i="10"/>
  <c r="I450" i="10"/>
  <c r="Q450" i="10" s="1"/>
  <c r="AC449" i="10"/>
  <c r="Z449" i="10" s="1"/>
  <c r="X449" i="10"/>
  <c r="W449" i="10"/>
  <c r="P449" i="10"/>
  <c r="T449" i="10" s="1"/>
  <c r="O449" i="10"/>
  <c r="N449" i="10"/>
  <c r="M449" i="10"/>
  <c r="L449" i="10"/>
  <c r="K449" i="10"/>
  <c r="J449" i="10"/>
  <c r="I449" i="10"/>
  <c r="Q449" i="10" s="1"/>
  <c r="X448" i="10"/>
  <c r="W448" i="10"/>
  <c r="P448" i="10"/>
  <c r="O448" i="10"/>
  <c r="N448" i="10"/>
  <c r="M448" i="10"/>
  <c r="L448" i="10"/>
  <c r="K448" i="10"/>
  <c r="J448" i="10"/>
  <c r="I448" i="10"/>
  <c r="Q448" i="10" s="1"/>
  <c r="AC447" i="10"/>
  <c r="AB447" i="10" s="1"/>
  <c r="AA447" i="10"/>
  <c r="Z447" i="10"/>
  <c r="X447" i="10"/>
  <c r="W447" i="10"/>
  <c r="U447" i="10"/>
  <c r="T447" i="10"/>
  <c r="P447" i="10"/>
  <c r="O447" i="10"/>
  <c r="N447" i="10"/>
  <c r="M447" i="10"/>
  <c r="L447" i="10"/>
  <c r="K447" i="10"/>
  <c r="J447" i="10"/>
  <c r="I447" i="10"/>
  <c r="Q447" i="10" s="1"/>
  <c r="X446" i="10"/>
  <c r="W446" i="10"/>
  <c r="P446" i="10"/>
  <c r="O446" i="10"/>
  <c r="N446" i="10"/>
  <c r="M446" i="10"/>
  <c r="L446" i="10"/>
  <c r="K446" i="10"/>
  <c r="J446" i="10"/>
  <c r="I446" i="10"/>
  <c r="Q446" i="10" s="1"/>
  <c r="X445" i="10"/>
  <c r="W445" i="10"/>
  <c r="P445" i="10"/>
  <c r="T445" i="10" s="1"/>
  <c r="O445" i="10"/>
  <c r="N445" i="10"/>
  <c r="M445" i="10"/>
  <c r="L445" i="10"/>
  <c r="K445" i="10"/>
  <c r="J445" i="10"/>
  <c r="I445" i="10"/>
  <c r="Q445" i="10" s="1"/>
  <c r="AC444" i="10"/>
  <c r="AA444" i="10" s="1"/>
  <c r="X444" i="10"/>
  <c r="W444" i="10"/>
  <c r="P444" i="10"/>
  <c r="U444" i="10" s="1"/>
  <c r="O444" i="10"/>
  <c r="N444" i="10"/>
  <c r="M444" i="10"/>
  <c r="L444" i="10"/>
  <c r="K444" i="10"/>
  <c r="J444" i="10"/>
  <c r="I444" i="10"/>
  <c r="Q444" i="10" s="1"/>
  <c r="X443" i="10"/>
  <c r="W443" i="10"/>
  <c r="P443" i="10"/>
  <c r="O443" i="10"/>
  <c r="N443" i="10"/>
  <c r="M443" i="10"/>
  <c r="L443" i="10"/>
  <c r="K443" i="10"/>
  <c r="J443" i="10"/>
  <c r="I443" i="10"/>
  <c r="Q443" i="10" s="1"/>
  <c r="AB442" i="10"/>
  <c r="X442" i="10"/>
  <c r="W442" i="10"/>
  <c r="U442" i="10"/>
  <c r="P442" i="10"/>
  <c r="AC442" i="10" s="1"/>
  <c r="Z442" i="10" s="1"/>
  <c r="O442" i="10"/>
  <c r="N442" i="10"/>
  <c r="M442" i="10"/>
  <c r="L442" i="10"/>
  <c r="K442" i="10"/>
  <c r="J442" i="10"/>
  <c r="I442" i="10"/>
  <c r="Q442" i="10" s="1"/>
  <c r="X441" i="10"/>
  <c r="W441" i="10"/>
  <c r="P441" i="10"/>
  <c r="O441" i="10"/>
  <c r="N441" i="10"/>
  <c r="M441" i="10"/>
  <c r="L441" i="10"/>
  <c r="K441" i="10"/>
  <c r="J441" i="10"/>
  <c r="I441" i="10"/>
  <c r="Q441" i="10" s="1"/>
  <c r="X440" i="10"/>
  <c r="W440" i="10"/>
  <c r="P440" i="10"/>
  <c r="U440" i="10" s="1"/>
  <c r="O440" i="10"/>
  <c r="N440" i="10"/>
  <c r="M440" i="10"/>
  <c r="L440" i="10"/>
  <c r="K440" i="10"/>
  <c r="J440" i="10"/>
  <c r="I440" i="10"/>
  <c r="Q440" i="10" s="1"/>
  <c r="AC439" i="10"/>
  <c r="AB439" i="10" s="1"/>
  <c r="X439" i="10"/>
  <c r="W439" i="10"/>
  <c r="U439" i="10"/>
  <c r="T439" i="10"/>
  <c r="P439" i="10"/>
  <c r="O439" i="10"/>
  <c r="N439" i="10"/>
  <c r="M439" i="10"/>
  <c r="L439" i="10"/>
  <c r="K439" i="10"/>
  <c r="J439" i="10"/>
  <c r="I439" i="10"/>
  <c r="Q439" i="10" s="1"/>
  <c r="X438" i="10"/>
  <c r="W438" i="10"/>
  <c r="P438" i="10"/>
  <c r="AC438" i="10" s="1"/>
  <c r="O438" i="10"/>
  <c r="N438" i="10"/>
  <c r="M438" i="10"/>
  <c r="L438" i="10"/>
  <c r="K438" i="10"/>
  <c r="J438" i="10"/>
  <c r="I438" i="10"/>
  <c r="Q438" i="10" s="1"/>
  <c r="AC437" i="10"/>
  <c r="X437" i="10"/>
  <c r="W437" i="10"/>
  <c r="U437" i="10"/>
  <c r="P437" i="10"/>
  <c r="T437" i="10" s="1"/>
  <c r="O437" i="10"/>
  <c r="N437" i="10"/>
  <c r="M437" i="10"/>
  <c r="L437" i="10"/>
  <c r="K437" i="10"/>
  <c r="J437" i="10"/>
  <c r="I437" i="10"/>
  <c r="Q437" i="10" s="1"/>
  <c r="X436" i="10"/>
  <c r="W436" i="10"/>
  <c r="P436" i="10"/>
  <c r="O436" i="10"/>
  <c r="N436" i="10"/>
  <c r="M436" i="10"/>
  <c r="L436" i="10"/>
  <c r="K436" i="10"/>
  <c r="J436" i="10"/>
  <c r="I436" i="10"/>
  <c r="Q436" i="10" s="1"/>
  <c r="AC435" i="10"/>
  <c r="AA435" i="10" s="1"/>
  <c r="X435" i="10"/>
  <c r="W435" i="10"/>
  <c r="U435" i="10"/>
  <c r="P435" i="10"/>
  <c r="T435" i="10" s="1"/>
  <c r="O435" i="10"/>
  <c r="N435" i="10"/>
  <c r="M435" i="10"/>
  <c r="L435" i="10"/>
  <c r="K435" i="10"/>
  <c r="J435" i="10"/>
  <c r="I435" i="10"/>
  <c r="Q435" i="10" s="1"/>
  <c r="X434" i="10"/>
  <c r="W434" i="10"/>
  <c r="P434" i="10"/>
  <c r="AC434" i="10" s="1"/>
  <c r="Z434" i="10" s="1"/>
  <c r="O434" i="10"/>
  <c r="N434" i="10"/>
  <c r="M434" i="10"/>
  <c r="L434" i="10"/>
  <c r="K434" i="10"/>
  <c r="J434" i="10"/>
  <c r="I434" i="10"/>
  <c r="Q434" i="10" s="1"/>
  <c r="AC433" i="10"/>
  <c r="Z433" i="10" s="1"/>
  <c r="X433" i="10"/>
  <c r="W433" i="10"/>
  <c r="P433" i="10"/>
  <c r="T433" i="10" s="1"/>
  <c r="O433" i="10"/>
  <c r="N433" i="10"/>
  <c r="M433" i="10"/>
  <c r="L433" i="10"/>
  <c r="K433" i="10"/>
  <c r="J433" i="10"/>
  <c r="I433" i="10"/>
  <c r="Q433" i="10" s="1"/>
  <c r="X432" i="10"/>
  <c r="W432" i="10"/>
  <c r="P432" i="10"/>
  <c r="U432" i="10" s="1"/>
  <c r="O432" i="10"/>
  <c r="N432" i="10"/>
  <c r="M432" i="10"/>
  <c r="L432" i="10"/>
  <c r="K432" i="10"/>
  <c r="J432" i="10"/>
  <c r="I432" i="10"/>
  <c r="Q432" i="10" s="1"/>
  <c r="X431" i="10"/>
  <c r="W431" i="10"/>
  <c r="P431" i="10"/>
  <c r="O431" i="10"/>
  <c r="N431" i="10"/>
  <c r="M431" i="10"/>
  <c r="L431" i="10"/>
  <c r="K431" i="10"/>
  <c r="J431" i="10"/>
  <c r="I431" i="10"/>
  <c r="Q431" i="10" s="1"/>
  <c r="X430" i="10"/>
  <c r="W430" i="10"/>
  <c r="U430" i="10"/>
  <c r="P430" i="10"/>
  <c r="O430" i="10"/>
  <c r="N430" i="10"/>
  <c r="M430" i="10"/>
  <c r="L430" i="10"/>
  <c r="K430" i="10"/>
  <c r="J430" i="10"/>
  <c r="I430" i="10"/>
  <c r="Q430" i="10" s="1"/>
  <c r="X429" i="10"/>
  <c r="W429" i="10"/>
  <c r="P429" i="10"/>
  <c r="T429" i="10" s="1"/>
  <c r="O429" i="10"/>
  <c r="N429" i="10"/>
  <c r="M429" i="10"/>
  <c r="L429" i="10"/>
  <c r="K429" i="10"/>
  <c r="J429" i="10"/>
  <c r="I429" i="10"/>
  <c r="Q429" i="10" s="1"/>
  <c r="AC428" i="10"/>
  <c r="AA428" i="10" s="1"/>
  <c r="X428" i="10"/>
  <c r="W428" i="10"/>
  <c r="P428" i="10"/>
  <c r="U428" i="10" s="1"/>
  <c r="O428" i="10"/>
  <c r="N428" i="10"/>
  <c r="M428" i="10"/>
  <c r="L428" i="10"/>
  <c r="K428" i="10"/>
  <c r="J428" i="10"/>
  <c r="I428" i="10"/>
  <c r="Q428" i="10" s="1"/>
  <c r="AC427" i="10"/>
  <c r="AB427" i="10" s="1"/>
  <c r="AA427" i="10"/>
  <c r="X427" i="10"/>
  <c r="W427" i="10"/>
  <c r="U427" i="10"/>
  <c r="T427" i="10"/>
  <c r="P427" i="10"/>
  <c r="O427" i="10"/>
  <c r="N427" i="10"/>
  <c r="M427" i="10"/>
  <c r="L427" i="10"/>
  <c r="K427" i="10"/>
  <c r="J427" i="10"/>
  <c r="I427" i="10"/>
  <c r="Q427" i="10" s="1"/>
  <c r="X426" i="10"/>
  <c r="W426" i="10"/>
  <c r="P426" i="10"/>
  <c r="O426" i="10"/>
  <c r="N426" i="10"/>
  <c r="M426" i="10"/>
  <c r="L426" i="10"/>
  <c r="K426" i="10"/>
  <c r="J426" i="10"/>
  <c r="I426" i="10"/>
  <c r="Q426" i="10" s="1"/>
  <c r="X425" i="10"/>
  <c r="W425" i="10"/>
  <c r="P425" i="10"/>
  <c r="O425" i="10"/>
  <c r="N425" i="10"/>
  <c r="M425" i="10"/>
  <c r="L425" i="10"/>
  <c r="K425" i="10"/>
  <c r="J425" i="10"/>
  <c r="I425" i="10"/>
  <c r="Q425" i="10" s="1"/>
  <c r="X424" i="10"/>
  <c r="W424" i="10"/>
  <c r="P424" i="10"/>
  <c r="U424" i="10" s="1"/>
  <c r="O424" i="10"/>
  <c r="N424" i="10"/>
  <c r="M424" i="10"/>
  <c r="L424" i="10"/>
  <c r="K424" i="10"/>
  <c r="J424" i="10"/>
  <c r="I424" i="10"/>
  <c r="Q424" i="10" s="1"/>
  <c r="X423" i="10"/>
  <c r="W423" i="10"/>
  <c r="P423" i="10"/>
  <c r="U423" i="10" s="1"/>
  <c r="O423" i="10"/>
  <c r="N423" i="10"/>
  <c r="M423" i="10"/>
  <c r="L423" i="10"/>
  <c r="K423" i="10"/>
  <c r="J423" i="10"/>
  <c r="I423" i="10"/>
  <c r="Q423" i="10" s="1"/>
  <c r="AB422" i="10"/>
  <c r="X422" i="10"/>
  <c r="W422" i="10"/>
  <c r="P422" i="10"/>
  <c r="AC422" i="10" s="1"/>
  <c r="Z422" i="10" s="1"/>
  <c r="O422" i="10"/>
  <c r="N422" i="10"/>
  <c r="M422" i="10"/>
  <c r="L422" i="10"/>
  <c r="K422" i="10"/>
  <c r="J422" i="10"/>
  <c r="I422" i="10"/>
  <c r="Q422" i="10" s="1"/>
  <c r="X421" i="10"/>
  <c r="W421" i="10"/>
  <c r="P421" i="10"/>
  <c r="T421" i="10" s="1"/>
  <c r="O421" i="10"/>
  <c r="N421" i="10"/>
  <c r="M421" i="10"/>
  <c r="L421" i="10"/>
  <c r="K421" i="10"/>
  <c r="J421" i="10"/>
  <c r="I421" i="10"/>
  <c r="Q421" i="10" s="1"/>
  <c r="AC420" i="10"/>
  <c r="AB420" i="10"/>
  <c r="X420" i="10"/>
  <c r="W420" i="10"/>
  <c r="T420" i="10"/>
  <c r="P420" i="10"/>
  <c r="U420" i="10" s="1"/>
  <c r="O420" i="10"/>
  <c r="N420" i="10"/>
  <c r="M420" i="10"/>
  <c r="L420" i="10"/>
  <c r="K420" i="10"/>
  <c r="J420" i="10"/>
  <c r="I420" i="10"/>
  <c r="Q420" i="10" s="1"/>
  <c r="AA419" i="10"/>
  <c r="Z419" i="10"/>
  <c r="X419" i="10"/>
  <c r="W419" i="10"/>
  <c r="U419" i="10"/>
  <c r="T419" i="10"/>
  <c r="P419" i="10"/>
  <c r="AC419" i="10" s="1"/>
  <c r="AB419" i="10" s="1"/>
  <c r="O419" i="10"/>
  <c r="N419" i="10"/>
  <c r="M419" i="10"/>
  <c r="L419" i="10"/>
  <c r="K419" i="10"/>
  <c r="J419" i="10"/>
  <c r="I419" i="10"/>
  <c r="Q419" i="10" s="1"/>
  <c r="X418" i="10"/>
  <c r="W418" i="10"/>
  <c r="P418" i="10"/>
  <c r="AC418" i="10" s="1"/>
  <c r="Z418" i="10" s="1"/>
  <c r="O418" i="10"/>
  <c r="N418" i="10"/>
  <c r="M418" i="10"/>
  <c r="L418" i="10"/>
  <c r="K418" i="10"/>
  <c r="J418" i="10"/>
  <c r="I418" i="10"/>
  <c r="Q418" i="10" s="1"/>
  <c r="AC417" i="10"/>
  <c r="Z417" i="10" s="1"/>
  <c r="X417" i="10"/>
  <c r="W417" i="10"/>
  <c r="P417" i="10"/>
  <c r="T417" i="10" s="1"/>
  <c r="O417" i="10"/>
  <c r="N417" i="10"/>
  <c r="M417" i="10"/>
  <c r="L417" i="10"/>
  <c r="K417" i="10"/>
  <c r="J417" i="10"/>
  <c r="I417" i="10"/>
  <c r="Q417" i="10" s="1"/>
  <c r="X416" i="10"/>
  <c r="W416" i="10"/>
  <c r="P416" i="10"/>
  <c r="O416" i="10"/>
  <c r="N416" i="10"/>
  <c r="M416" i="10"/>
  <c r="L416" i="10"/>
  <c r="K416" i="10"/>
  <c r="J416" i="10"/>
  <c r="I416" i="10"/>
  <c r="Q416" i="10" s="1"/>
  <c r="AC415" i="10"/>
  <c r="AB415" i="10" s="1"/>
  <c r="AA415" i="10"/>
  <c r="Z415" i="10"/>
  <c r="X415" i="10"/>
  <c r="W415" i="10"/>
  <c r="U415" i="10"/>
  <c r="T415" i="10"/>
  <c r="P415" i="10"/>
  <c r="O415" i="10"/>
  <c r="N415" i="10"/>
  <c r="M415" i="10"/>
  <c r="L415" i="10"/>
  <c r="K415" i="10"/>
  <c r="J415" i="10"/>
  <c r="I415" i="10"/>
  <c r="Q415" i="10" s="1"/>
  <c r="AA414" i="10"/>
  <c r="X414" i="10"/>
  <c r="W414" i="10"/>
  <c r="U414" i="10"/>
  <c r="P414" i="10"/>
  <c r="AC414" i="10" s="1"/>
  <c r="AB414" i="10" s="1"/>
  <c r="O414" i="10"/>
  <c r="N414" i="10"/>
  <c r="M414" i="10"/>
  <c r="L414" i="10"/>
  <c r="K414" i="10"/>
  <c r="J414" i="10"/>
  <c r="I414" i="10"/>
  <c r="Q414" i="10" s="1"/>
  <c r="X413" i="10"/>
  <c r="W413" i="10"/>
  <c r="P413" i="10"/>
  <c r="T413" i="10" s="1"/>
  <c r="O413" i="10"/>
  <c r="N413" i="10"/>
  <c r="M413" i="10"/>
  <c r="L413" i="10"/>
  <c r="K413" i="10"/>
  <c r="J413" i="10"/>
  <c r="I413" i="10"/>
  <c r="Q413" i="10" s="1"/>
  <c r="AC412" i="10"/>
  <c r="AA412" i="10" s="1"/>
  <c r="X412" i="10"/>
  <c r="W412" i="10"/>
  <c r="P412" i="10"/>
  <c r="U412" i="10" s="1"/>
  <c r="O412" i="10"/>
  <c r="N412" i="10"/>
  <c r="M412" i="10"/>
  <c r="L412" i="10"/>
  <c r="K412" i="10"/>
  <c r="J412" i="10"/>
  <c r="I412" i="10"/>
  <c r="Q412" i="10" s="1"/>
  <c r="X411" i="10"/>
  <c r="W411" i="10"/>
  <c r="P411" i="10"/>
  <c r="O411" i="10"/>
  <c r="N411" i="10"/>
  <c r="M411" i="10"/>
  <c r="L411" i="10"/>
  <c r="K411" i="10"/>
  <c r="J411" i="10"/>
  <c r="I411" i="10"/>
  <c r="Q411" i="10" s="1"/>
  <c r="X410" i="10"/>
  <c r="W410" i="10"/>
  <c r="P410" i="10"/>
  <c r="AC410" i="10" s="1"/>
  <c r="Z410" i="10" s="1"/>
  <c r="O410" i="10"/>
  <c r="N410" i="10"/>
  <c r="M410" i="10"/>
  <c r="L410" i="10"/>
  <c r="K410" i="10"/>
  <c r="J410" i="10"/>
  <c r="I410" i="10"/>
  <c r="Q410" i="10" s="1"/>
  <c r="AC409" i="10"/>
  <c r="X409" i="10"/>
  <c r="W409" i="10"/>
  <c r="P409" i="10"/>
  <c r="O409" i="10"/>
  <c r="N409" i="10"/>
  <c r="M409" i="10"/>
  <c r="L409" i="10"/>
  <c r="K409" i="10"/>
  <c r="J409" i="10"/>
  <c r="I409" i="10"/>
  <c r="Q409" i="10" s="1"/>
  <c r="X408" i="10"/>
  <c r="W408" i="10"/>
  <c r="P408" i="10"/>
  <c r="U408" i="10" s="1"/>
  <c r="O408" i="10"/>
  <c r="N408" i="10"/>
  <c r="M408" i="10"/>
  <c r="L408" i="10"/>
  <c r="K408" i="10"/>
  <c r="J408" i="10"/>
  <c r="I408" i="10"/>
  <c r="Q408" i="10" s="1"/>
  <c r="AC407" i="10"/>
  <c r="AB407" i="10" s="1"/>
  <c r="X407" i="10"/>
  <c r="W407" i="10"/>
  <c r="U407" i="10"/>
  <c r="T407" i="10"/>
  <c r="P407" i="10"/>
  <c r="O407" i="10"/>
  <c r="N407" i="10"/>
  <c r="M407" i="10"/>
  <c r="L407" i="10"/>
  <c r="K407" i="10"/>
  <c r="J407" i="10"/>
  <c r="I407" i="10"/>
  <c r="Q407" i="10" s="1"/>
  <c r="X406" i="10"/>
  <c r="W406" i="10"/>
  <c r="P406" i="10"/>
  <c r="AC406" i="10" s="1"/>
  <c r="O406" i="10"/>
  <c r="N406" i="10"/>
  <c r="M406" i="10"/>
  <c r="L406" i="10"/>
  <c r="K406" i="10"/>
  <c r="J406" i="10"/>
  <c r="I406" i="10"/>
  <c r="Q406" i="10" s="1"/>
  <c r="AC405" i="10"/>
  <c r="X405" i="10"/>
  <c r="W405" i="10"/>
  <c r="U405" i="10"/>
  <c r="P405" i="10"/>
  <c r="T405" i="10" s="1"/>
  <c r="O405" i="10"/>
  <c r="N405" i="10"/>
  <c r="M405" i="10"/>
  <c r="L405" i="10"/>
  <c r="K405" i="10"/>
  <c r="J405" i="10"/>
  <c r="I405" i="10"/>
  <c r="Q405" i="10" s="1"/>
  <c r="X404" i="10"/>
  <c r="W404" i="10"/>
  <c r="P404" i="10"/>
  <c r="O404" i="10"/>
  <c r="N404" i="10"/>
  <c r="M404" i="10"/>
  <c r="L404" i="10"/>
  <c r="K404" i="10"/>
  <c r="J404" i="10"/>
  <c r="I404" i="10"/>
  <c r="Q404" i="10" s="1"/>
  <c r="X403" i="10"/>
  <c r="W403" i="10"/>
  <c r="P403" i="10"/>
  <c r="O403" i="10"/>
  <c r="N403" i="10"/>
  <c r="M403" i="10"/>
  <c r="L403" i="10"/>
  <c r="K403" i="10"/>
  <c r="J403" i="10"/>
  <c r="I403" i="10"/>
  <c r="Q403" i="10" s="1"/>
  <c r="X402" i="10"/>
  <c r="W402" i="10"/>
  <c r="P402" i="10"/>
  <c r="AC402" i="10" s="1"/>
  <c r="Z402" i="10" s="1"/>
  <c r="O402" i="10"/>
  <c r="N402" i="10"/>
  <c r="M402" i="10"/>
  <c r="L402" i="10"/>
  <c r="K402" i="10"/>
  <c r="J402" i="10"/>
  <c r="I402" i="10"/>
  <c r="Q402" i="10" s="1"/>
  <c r="X401" i="10"/>
  <c r="W401" i="10"/>
  <c r="P401" i="10"/>
  <c r="O401" i="10"/>
  <c r="N401" i="10"/>
  <c r="M401" i="10"/>
  <c r="L401" i="10"/>
  <c r="K401" i="10"/>
  <c r="J401" i="10"/>
  <c r="I401" i="10"/>
  <c r="Q401" i="10" s="1"/>
  <c r="AC400" i="10"/>
  <c r="X400" i="10"/>
  <c r="W400" i="10"/>
  <c r="T400" i="10"/>
  <c r="P400" i="10"/>
  <c r="U400" i="10" s="1"/>
  <c r="O400" i="10"/>
  <c r="N400" i="10"/>
  <c r="M400" i="10"/>
  <c r="L400" i="10"/>
  <c r="K400" i="10"/>
  <c r="J400" i="10"/>
  <c r="I400" i="10"/>
  <c r="Q400" i="10" s="1"/>
  <c r="X399" i="10"/>
  <c r="W399" i="10"/>
  <c r="P399" i="10"/>
  <c r="U399" i="10" s="1"/>
  <c r="O399" i="10"/>
  <c r="N399" i="10"/>
  <c r="M399" i="10"/>
  <c r="L399" i="10"/>
  <c r="K399" i="10"/>
  <c r="J399" i="10"/>
  <c r="I399" i="10"/>
  <c r="Q399" i="10" s="1"/>
  <c r="X398" i="10"/>
  <c r="W398" i="10"/>
  <c r="P398" i="10"/>
  <c r="O398" i="10"/>
  <c r="N398" i="10"/>
  <c r="M398" i="10"/>
  <c r="L398" i="10"/>
  <c r="K398" i="10"/>
  <c r="J398" i="10"/>
  <c r="I398" i="10"/>
  <c r="Q398" i="10" s="1"/>
  <c r="X397" i="10"/>
  <c r="W397" i="10"/>
  <c r="P397" i="10"/>
  <c r="T397" i="10" s="1"/>
  <c r="O397" i="10"/>
  <c r="N397" i="10"/>
  <c r="M397" i="10"/>
  <c r="L397" i="10"/>
  <c r="K397" i="10"/>
  <c r="J397" i="10"/>
  <c r="I397" i="10"/>
  <c r="Q397" i="10" s="1"/>
  <c r="X396" i="10"/>
  <c r="W396" i="10"/>
  <c r="P396" i="10"/>
  <c r="O396" i="10"/>
  <c r="N396" i="10"/>
  <c r="M396" i="10"/>
  <c r="L396" i="10"/>
  <c r="K396" i="10"/>
  <c r="J396" i="10"/>
  <c r="I396" i="10"/>
  <c r="Q396" i="10" s="1"/>
  <c r="AC395" i="10"/>
  <c r="X395" i="10"/>
  <c r="W395" i="10"/>
  <c r="U395" i="10"/>
  <c r="T395" i="10"/>
  <c r="P395" i="10"/>
  <c r="O395" i="10"/>
  <c r="N395" i="10"/>
  <c r="M395" i="10"/>
  <c r="L395" i="10"/>
  <c r="K395" i="10"/>
  <c r="J395" i="10"/>
  <c r="I395" i="10"/>
  <c r="Q395" i="10" s="1"/>
  <c r="X394" i="10"/>
  <c r="W394" i="10"/>
  <c r="P394" i="10"/>
  <c r="O394" i="10"/>
  <c r="N394" i="10"/>
  <c r="M394" i="10"/>
  <c r="L394" i="10"/>
  <c r="K394" i="10"/>
  <c r="J394" i="10"/>
  <c r="I394" i="10"/>
  <c r="Q394" i="10" s="1"/>
  <c r="X393" i="10"/>
  <c r="W393" i="10"/>
  <c r="P393" i="10"/>
  <c r="O393" i="10"/>
  <c r="N393" i="10"/>
  <c r="M393" i="10"/>
  <c r="L393" i="10"/>
  <c r="K393" i="10"/>
  <c r="J393" i="10"/>
  <c r="I393" i="10"/>
  <c r="Q393" i="10" s="1"/>
  <c r="X392" i="10"/>
  <c r="W392" i="10"/>
  <c r="P392" i="10"/>
  <c r="U392" i="10" s="1"/>
  <c r="O392" i="10"/>
  <c r="N392" i="10"/>
  <c r="M392" i="10"/>
  <c r="L392" i="10"/>
  <c r="K392" i="10"/>
  <c r="J392" i="10"/>
  <c r="I392" i="10"/>
  <c r="Q392" i="10" s="1"/>
  <c r="X391" i="10"/>
  <c r="W391" i="10"/>
  <c r="T391" i="10"/>
  <c r="P391" i="10"/>
  <c r="U391" i="10" s="1"/>
  <c r="O391" i="10"/>
  <c r="N391" i="10"/>
  <c r="M391" i="10"/>
  <c r="L391" i="10"/>
  <c r="K391" i="10"/>
  <c r="J391" i="10"/>
  <c r="I391" i="10"/>
  <c r="Q391" i="10" s="1"/>
  <c r="X390" i="10"/>
  <c r="W390" i="10"/>
  <c r="P390" i="10"/>
  <c r="AC390" i="10" s="1"/>
  <c r="O390" i="10"/>
  <c r="N390" i="10"/>
  <c r="M390" i="10"/>
  <c r="L390" i="10"/>
  <c r="K390" i="10"/>
  <c r="J390" i="10"/>
  <c r="I390" i="10"/>
  <c r="Q390" i="10" s="1"/>
  <c r="AC389" i="10"/>
  <c r="X389" i="10"/>
  <c r="W389" i="10"/>
  <c r="U389" i="10"/>
  <c r="P389" i="10"/>
  <c r="T389" i="10" s="1"/>
  <c r="O389" i="10"/>
  <c r="N389" i="10"/>
  <c r="M389" i="10"/>
  <c r="L389" i="10"/>
  <c r="K389" i="10"/>
  <c r="J389" i="10"/>
  <c r="I389" i="10"/>
  <c r="Q389" i="10" s="1"/>
  <c r="AC388" i="10"/>
  <c r="AB388" i="10"/>
  <c r="X388" i="10"/>
  <c r="W388" i="10"/>
  <c r="T388" i="10"/>
  <c r="P388" i="10"/>
  <c r="U388" i="10" s="1"/>
  <c r="O388" i="10"/>
  <c r="N388" i="10"/>
  <c r="M388" i="10"/>
  <c r="L388" i="10"/>
  <c r="K388" i="10"/>
  <c r="J388" i="10"/>
  <c r="I388" i="10"/>
  <c r="Q388" i="10" s="1"/>
  <c r="X387" i="10"/>
  <c r="W387" i="10"/>
  <c r="P387" i="10"/>
  <c r="T387" i="10" s="1"/>
  <c r="O387" i="10"/>
  <c r="N387" i="10"/>
  <c r="M387" i="10"/>
  <c r="L387" i="10"/>
  <c r="K387" i="10"/>
  <c r="J387" i="10"/>
  <c r="I387" i="10"/>
  <c r="Q387" i="10" s="1"/>
  <c r="X386" i="10"/>
  <c r="W386" i="10"/>
  <c r="P386" i="10"/>
  <c r="AC386" i="10" s="1"/>
  <c r="Z386" i="10" s="1"/>
  <c r="O386" i="10"/>
  <c r="N386" i="10"/>
  <c r="M386" i="10"/>
  <c r="L386" i="10"/>
  <c r="K386" i="10"/>
  <c r="J386" i="10"/>
  <c r="I386" i="10"/>
  <c r="Q386" i="10" s="1"/>
  <c r="AC385" i="10"/>
  <c r="Z385" i="10" s="1"/>
  <c r="X385" i="10"/>
  <c r="W385" i="10"/>
  <c r="P385" i="10"/>
  <c r="T385" i="10" s="1"/>
  <c r="O385" i="10"/>
  <c r="N385" i="10"/>
  <c r="M385" i="10"/>
  <c r="L385" i="10"/>
  <c r="K385" i="10"/>
  <c r="J385" i="10"/>
  <c r="I385" i="10"/>
  <c r="Q385" i="10" s="1"/>
  <c r="X384" i="10"/>
  <c r="W384" i="10"/>
  <c r="P384" i="10"/>
  <c r="O384" i="10"/>
  <c r="N384" i="10"/>
  <c r="M384" i="10"/>
  <c r="L384" i="10"/>
  <c r="K384" i="10"/>
  <c r="J384" i="10"/>
  <c r="I384" i="10"/>
  <c r="Q384" i="10" s="1"/>
  <c r="AC383" i="10"/>
  <c r="X383" i="10"/>
  <c r="W383" i="10"/>
  <c r="U383" i="10"/>
  <c r="T383" i="10"/>
  <c r="P383" i="10"/>
  <c r="O383" i="10"/>
  <c r="N383" i="10"/>
  <c r="M383" i="10"/>
  <c r="L383" i="10"/>
  <c r="K383" i="10"/>
  <c r="J383" i="10"/>
  <c r="I383" i="10"/>
  <c r="Q383" i="10" s="1"/>
  <c r="AA382" i="10"/>
  <c r="Z382" i="10"/>
  <c r="X382" i="10"/>
  <c r="W382" i="10"/>
  <c r="U382" i="10"/>
  <c r="T382" i="10"/>
  <c r="P382" i="10"/>
  <c r="AC382" i="10" s="1"/>
  <c r="AB382" i="10" s="1"/>
  <c r="O382" i="10"/>
  <c r="N382" i="10"/>
  <c r="M382" i="10"/>
  <c r="L382" i="10"/>
  <c r="K382" i="10"/>
  <c r="J382" i="10"/>
  <c r="I382" i="10"/>
  <c r="Q382" i="10" s="1"/>
  <c r="X381" i="10"/>
  <c r="W381" i="10"/>
  <c r="P381" i="10"/>
  <c r="T381" i="10" s="1"/>
  <c r="O381" i="10"/>
  <c r="N381" i="10"/>
  <c r="M381" i="10"/>
  <c r="L381" i="10"/>
  <c r="K381" i="10"/>
  <c r="J381" i="10"/>
  <c r="I381" i="10"/>
  <c r="Q381" i="10" s="1"/>
  <c r="AC380" i="10"/>
  <c r="AA380" i="10" s="1"/>
  <c r="X380" i="10"/>
  <c r="W380" i="10"/>
  <c r="P380" i="10"/>
  <c r="U380" i="10" s="1"/>
  <c r="O380" i="10"/>
  <c r="N380" i="10"/>
  <c r="M380" i="10"/>
  <c r="L380" i="10"/>
  <c r="K380" i="10"/>
  <c r="J380" i="10"/>
  <c r="I380" i="10"/>
  <c r="Q380" i="10" s="1"/>
  <c r="X379" i="10"/>
  <c r="W379" i="10"/>
  <c r="P379" i="10"/>
  <c r="O379" i="10"/>
  <c r="N379" i="10"/>
  <c r="M379" i="10"/>
  <c r="L379" i="10"/>
  <c r="K379" i="10"/>
  <c r="J379" i="10"/>
  <c r="I379" i="10"/>
  <c r="Q379" i="10" s="1"/>
  <c r="X378" i="10"/>
  <c r="W378" i="10"/>
  <c r="P378" i="10"/>
  <c r="O378" i="10"/>
  <c r="N378" i="10"/>
  <c r="M378" i="10"/>
  <c r="L378" i="10"/>
  <c r="K378" i="10"/>
  <c r="J378" i="10"/>
  <c r="I378" i="10"/>
  <c r="Q378" i="10" s="1"/>
  <c r="X377" i="10"/>
  <c r="W377" i="10"/>
  <c r="P377" i="10"/>
  <c r="O377" i="10"/>
  <c r="N377" i="10"/>
  <c r="M377" i="10"/>
  <c r="L377" i="10"/>
  <c r="K377" i="10"/>
  <c r="J377" i="10"/>
  <c r="I377" i="10"/>
  <c r="Q377" i="10" s="1"/>
  <c r="X376" i="10"/>
  <c r="W376" i="10"/>
  <c r="P376" i="10"/>
  <c r="U376" i="10" s="1"/>
  <c r="O376" i="10"/>
  <c r="N376" i="10"/>
  <c r="M376" i="10"/>
  <c r="L376" i="10"/>
  <c r="K376" i="10"/>
  <c r="J376" i="10"/>
  <c r="I376" i="10"/>
  <c r="Q376" i="10" s="1"/>
  <c r="AC375" i="10"/>
  <c r="AB375" i="10" s="1"/>
  <c r="X375" i="10"/>
  <c r="W375" i="10"/>
  <c r="U375" i="10"/>
  <c r="T375" i="10"/>
  <c r="P375" i="10"/>
  <c r="O375" i="10"/>
  <c r="N375" i="10"/>
  <c r="M375" i="10"/>
  <c r="L375" i="10"/>
  <c r="K375" i="10"/>
  <c r="J375" i="10"/>
  <c r="I375" i="10"/>
  <c r="Q375" i="10" s="1"/>
  <c r="X374" i="10"/>
  <c r="W374" i="10"/>
  <c r="P374" i="10"/>
  <c r="AC374" i="10" s="1"/>
  <c r="O374" i="10"/>
  <c r="N374" i="10"/>
  <c r="M374" i="10"/>
  <c r="L374" i="10"/>
  <c r="K374" i="10"/>
  <c r="J374" i="10"/>
  <c r="I374" i="10"/>
  <c r="Q374" i="10" s="1"/>
  <c r="AC373" i="10"/>
  <c r="X373" i="10"/>
  <c r="W373" i="10"/>
  <c r="U373" i="10"/>
  <c r="P373" i="10"/>
  <c r="T373" i="10" s="1"/>
  <c r="O373" i="10"/>
  <c r="N373" i="10"/>
  <c r="M373" i="10"/>
  <c r="L373" i="10"/>
  <c r="K373" i="10"/>
  <c r="J373" i="10"/>
  <c r="I373" i="10"/>
  <c r="Q373" i="10" s="1"/>
  <c r="X372" i="10"/>
  <c r="W372" i="10"/>
  <c r="P372" i="10"/>
  <c r="O372" i="10"/>
  <c r="N372" i="10"/>
  <c r="M372" i="10"/>
  <c r="L372" i="10"/>
  <c r="K372" i="10"/>
  <c r="J372" i="10"/>
  <c r="I372" i="10"/>
  <c r="Q372" i="10" s="1"/>
  <c r="AC371" i="10"/>
  <c r="AA371" i="10"/>
  <c r="X371" i="10"/>
  <c r="W371" i="10"/>
  <c r="U371" i="10"/>
  <c r="P371" i="10"/>
  <c r="T371" i="10" s="1"/>
  <c r="O371" i="10"/>
  <c r="N371" i="10"/>
  <c r="M371" i="10"/>
  <c r="L371" i="10"/>
  <c r="K371" i="10"/>
  <c r="J371" i="10"/>
  <c r="I371" i="10"/>
  <c r="Q371" i="10" s="1"/>
  <c r="X370" i="10"/>
  <c r="W370" i="10"/>
  <c r="P370" i="10"/>
  <c r="AC370" i="10" s="1"/>
  <c r="Z370" i="10" s="1"/>
  <c r="O370" i="10"/>
  <c r="N370" i="10"/>
  <c r="M370" i="10"/>
  <c r="L370" i="10"/>
  <c r="K370" i="10"/>
  <c r="J370" i="10"/>
  <c r="I370" i="10"/>
  <c r="Q370" i="10" s="1"/>
  <c r="X369" i="10"/>
  <c r="W369" i="10"/>
  <c r="P369" i="10"/>
  <c r="T369" i="10" s="1"/>
  <c r="O369" i="10"/>
  <c r="N369" i="10"/>
  <c r="M369" i="10"/>
  <c r="L369" i="10"/>
  <c r="K369" i="10"/>
  <c r="J369" i="10"/>
  <c r="I369" i="10"/>
  <c r="Q369" i="10" s="1"/>
  <c r="AC368" i="10"/>
  <c r="AA368" i="10" s="1"/>
  <c r="X368" i="10"/>
  <c r="W368" i="10"/>
  <c r="T368" i="10"/>
  <c r="P368" i="10"/>
  <c r="U368" i="10" s="1"/>
  <c r="O368" i="10"/>
  <c r="N368" i="10"/>
  <c r="M368" i="10"/>
  <c r="L368" i="10"/>
  <c r="K368" i="10"/>
  <c r="J368" i="10"/>
  <c r="I368" i="10"/>
  <c r="Q368" i="10" s="1"/>
  <c r="X367" i="10"/>
  <c r="W367" i="10"/>
  <c r="P367" i="10"/>
  <c r="AC367" i="10" s="1"/>
  <c r="O367" i="10"/>
  <c r="N367" i="10"/>
  <c r="M367" i="10"/>
  <c r="L367" i="10"/>
  <c r="K367" i="10"/>
  <c r="J367" i="10"/>
  <c r="I367" i="10"/>
  <c r="Q367" i="10" s="1"/>
  <c r="AB366" i="10"/>
  <c r="AA366" i="10"/>
  <c r="X366" i="10"/>
  <c r="W366" i="10"/>
  <c r="U366" i="10"/>
  <c r="P366" i="10"/>
  <c r="AC366" i="10" s="1"/>
  <c r="Z366" i="10" s="1"/>
  <c r="O366" i="10"/>
  <c r="N366" i="10"/>
  <c r="M366" i="10"/>
  <c r="L366" i="10"/>
  <c r="K366" i="10"/>
  <c r="J366" i="10"/>
  <c r="I366" i="10"/>
  <c r="Q366" i="10" s="1"/>
  <c r="X365" i="10"/>
  <c r="W365" i="10"/>
  <c r="P365" i="10"/>
  <c r="T365" i="10" s="1"/>
  <c r="O365" i="10"/>
  <c r="N365" i="10"/>
  <c r="M365" i="10"/>
  <c r="L365" i="10"/>
  <c r="K365" i="10"/>
  <c r="J365" i="10"/>
  <c r="I365" i="10"/>
  <c r="Q365" i="10" s="1"/>
  <c r="AC364" i="10"/>
  <c r="AA364" i="10" s="1"/>
  <c r="X364" i="10"/>
  <c r="W364" i="10"/>
  <c r="P364" i="10"/>
  <c r="U364" i="10" s="1"/>
  <c r="O364" i="10"/>
  <c r="N364" i="10"/>
  <c r="M364" i="10"/>
  <c r="L364" i="10"/>
  <c r="K364" i="10"/>
  <c r="J364" i="10"/>
  <c r="I364" i="10"/>
  <c r="Q364" i="10" s="1"/>
  <c r="AC363" i="10"/>
  <c r="AB363" i="10" s="1"/>
  <c r="AA363" i="10"/>
  <c r="X363" i="10"/>
  <c r="W363" i="10"/>
  <c r="U363" i="10"/>
  <c r="T363" i="10"/>
  <c r="P363" i="10"/>
  <c r="O363" i="10"/>
  <c r="N363" i="10"/>
  <c r="M363" i="10"/>
  <c r="L363" i="10"/>
  <c r="K363" i="10"/>
  <c r="J363" i="10"/>
  <c r="I363" i="10"/>
  <c r="Q363" i="10" s="1"/>
  <c r="X362" i="10"/>
  <c r="W362" i="10"/>
  <c r="P362" i="10"/>
  <c r="AC362" i="10" s="1"/>
  <c r="Z362" i="10" s="1"/>
  <c r="O362" i="10"/>
  <c r="N362" i="10"/>
  <c r="M362" i="10"/>
  <c r="L362" i="10"/>
  <c r="K362" i="10"/>
  <c r="J362" i="10"/>
  <c r="I362" i="10"/>
  <c r="Q362" i="10" s="1"/>
  <c r="X361" i="10"/>
  <c r="W361" i="10"/>
  <c r="P361" i="10"/>
  <c r="O361" i="10"/>
  <c r="N361" i="10"/>
  <c r="M361" i="10"/>
  <c r="L361" i="10"/>
  <c r="K361" i="10"/>
  <c r="J361" i="10"/>
  <c r="I361" i="10"/>
  <c r="Q361" i="10" s="1"/>
  <c r="X360" i="10"/>
  <c r="W360" i="10"/>
  <c r="P360" i="10"/>
  <c r="U360" i="10" s="1"/>
  <c r="O360" i="10"/>
  <c r="N360" i="10"/>
  <c r="M360" i="10"/>
  <c r="L360" i="10"/>
  <c r="K360" i="10"/>
  <c r="J360" i="10"/>
  <c r="I360" i="10"/>
  <c r="Q360" i="10" s="1"/>
  <c r="X359" i="10"/>
  <c r="W359" i="10"/>
  <c r="P359" i="10"/>
  <c r="O359" i="10"/>
  <c r="N359" i="10"/>
  <c r="M359" i="10"/>
  <c r="L359" i="10"/>
  <c r="K359" i="10"/>
  <c r="J359" i="10"/>
  <c r="I359" i="10"/>
  <c r="Q359" i="10" s="1"/>
  <c r="AB358" i="10"/>
  <c r="X358" i="10"/>
  <c r="W358" i="10"/>
  <c r="P358" i="10"/>
  <c r="AC358" i="10" s="1"/>
  <c r="Z358" i="10" s="1"/>
  <c r="O358" i="10"/>
  <c r="N358" i="10"/>
  <c r="M358" i="10"/>
  <c r="L358" i="10"/>
  <c r="K358" i="10"/>
  <c r="J358" i="10"/>
  <c r="I358" i="10"/>
  <c r="Q358" i="10" s="1"/>
  <c r="X357" i="10"/>
  <c r="W357" i="10"/>
  <c r="P357" i="10"/>
  <c r="O357" i="10"/>
  <c r="N357" i="10"/>
  <c r="M357" i="10"/>
  <c r="L357" i="10"/>
  <c r="K357" i="10"/>
  <c r="J357" i="10"/>
  <c r="I357" i="10"/>
  <c r="Q357" i="10" s="1"/>
  <c r="AC356" i="10"/>
  <c r="AB356" i="10"/>
  <c r="X356" i="10"/>
  <c r="W356" i="10"/>
  <c r="T356" i="10"/>
  <c r="P356" i="10"/>
  <c r="U356" i="10" s="1"/>
  <c r="O356" i="10"/>
  <c r="N356" i="10"/>
  <c r="M356" i="10"/>
  <c r="L356" i="10"/>
  <c r="K356" i="10"/>
  <c r="J356" i="10"/>
  <c r="I356" i="10"/>
  <c r="Q356" i="10" s="1"/>
  <c r="X355" i="10"/>
  <c r="W355" i="10"/>
  <c r="P355" i="10"/>
  <c r="O355" i="10"/>
  <c r="N355" i="10"/>
  <c r="M355" i="10"/>
  <c r="L355" i="10"/>
  <c r="K355" i="10"/>
  <c r="J355" i="10"/>
  <c r="I355" i="10"/>
  <c r="Q355" i="10" s="1"/>
  <c r="X354" i="10"/>
  <c r="W354" i="10"/>
  <c r="P354" i="10"/>
  <c r="AC354" i="10" s="1"/>
  <c r="Z354" i="10" s="1"/>
  <c r="O354" i="10"/>
  <c r="N354" i="10"/>
  <c r="M354" i="10"/>
  <c r="L354" i="10"/>
  <c r="K354" i="10"/>
  <c r="J354" i="10"/>
  <c r="I354" i="10"/>
  <c r="Q354" i="10" s="1"/>
  <c r="AC353" i="10"/>
  <c r="Z353" i="10" s="1"/>
  <c r="X353" i="10"/>
  <c r="W353" i="10"/>
  <c r="P353" i="10"/>
  <c r="T353" i="10" s="1"/>
  <c r="O353" i="10"/>
  <c r="N353" i="10"/>
  <c r="M353" i="10"/>
  <c r="L353" i="10"/>
  <c r="K353" i="10"/>
  <c r="J353" i="10"/>
  <c r="I353" i="10"/>
  <c r="Q353" i="10" s="1"/>
  <c r="X352" i="10"/>
  <c r="W352" i="10"/>
  <c r="P352" i="10"/>
  <c r="U352" i="10" s="1"/>
  <c r="O352" i="10"/>
  <c r="N352" i="10"/>
  <c r="M352" i="10"/>
  <c r="L352" i="10"/>
  <c r="K352" i="10"/>
  <c r="J352" i="10"/>
  <c r="I352" i="10"/>
  <c r="Q352" i="10" s="1"/>
  <c r="AC351" i="10"/>
  <c r="AB351" i="10" s="1"/>
  <c r="AA351" i="10"/>
  <c r="Z351" i="10"/>
  <c r="X351" i="10"/>
  <c r="W351" i="10"/>
  <c r="U351" i="10"/>
  <c r="T351" i="10"/>
  <c r="P351" i="10"/>
  <c r="O351" i="10"/>
  <c r="N351" i="10"/>
  <c r="M351" i="10"/>
  <c r="L351" i="10"/>
  <c r="K351" i="10"/>
  <c r="J351" i="10"/>
  <c r="I351" i="10"/>
  <c r="Q351" i="10" s="1"/>
  <c r="X350" i="10"/>
  <c r="W350" i="10"/>
  <c r="T350" i="10"/>
  <c r="P350" i="10"/>
  <c r="O350" i="10"/>
  <c r="N350" i="10"/>
  <c r="M350" i="10"/>
  <c r="L350" i="10"/>
  <c r="K350" i="10"/>
  <c r="J350" i="10"/>
  <c r="I350" i="10"/>
  <c r="Q350" i="10" s="1"/>
  <c r="X349" i="10"/>
  <c r="W349" i="10"/>
  <c r="P349" i="10"/>
  <c r="T349" i="10" s="1"/>
  <c r="O349" i="10"/>
  <c r="N349" i="10"/>
  <c r="M349" i="10"/>
  <c r="L349" i="10"/>
  <c r="K349" i="10"/>
  <c r="J349" i="10"/>
  <c r="I349" i="10"/>
  <c r="Q349" i="10" s="1"/>
  <c r="AC348" i="10"/>
  <c r="AA348" i="10" s="1"/>
  <c r="X348" i="10"/>
  <c r="W348" i="10"/>
  <c r="P348" i="10"/>
  <c r="U348" i="10" s="1"/>
  <c r="O348" i="10"/>
  <c r="N348" i="10"/>
  <c r="M348" i="10"/>
  <c r="L348" i="10"/>
  <c r="K348" i="10"/>
  <c r="J348" i="10"/>
  <c r="I348" i="10"/>
  <c r="Q348" i="10" s="1"/>
  <c r="X347" i="10"/>
  <c r="W347" i="10"/>
  <c r="P347" i="10"/>
  <c r="O347" i="10"/>
  <c r="N347" i="10"/>
  <c r="M347" i="10"/>
  <c r="L347" i="10"/>
  <c r="K347" i="10"/>
  <c r="J347" i="10"/>
  <c r="I347" i="10"/>
  <c r="Q347" i="10" s="1"/>
  <c r="AB346" i="10"/>
  <c r="X346" i="10"/>
  <c r="W346" i="10"/>
  <c r="U346" i="10"/>
  <c r="P346" i="10"/>
  <c r="AC346" i="10" s="1"/>
  <c r="Z346" i="10" s="1"/>
  <c r="O346" i="10"/>
  <c r="N346" i="10"/>
  <c r="M346" i="10"/>
  <c r="L346" i="10"/>
  <c r="K346" i="10"/>
  <c r="J346" i="10"/>
  <c r="I346" i="10"/>
  <c r="Q346" i="10" s="1"/>
  <c r="AC345" i="10"/>
  <c r="X345" i="10"/>
  <c r="W345" i="10"/>
  <c r="P345" i="10"/>
  <c r="T345" i="10" s="1"/>
  <c r="O345" i="10"/>
  <c r="N345" i="10"/>
  <c r="M345" i="10"/>
  <c r="L345" i="10"/>
  <c r="K345" i="10"/>
  <c r="J345" i="10"/>
  <c r="I345" i="10"/>
  <c r="Q345" i="10" s="1"/>
  <c r="X344" i="10"/>
  <c r="W344" i="10"/>
  <c r="P344" i="10"/>
  <c r="U344" i="10" s="1"/>
  <c r="O344" i="10"/>
  <c r="N344" i="10"/>
  <c r="M344" i="10"/>
  <c r="L344" i="10"/>
  <c r="K344" i="10"/>
  <c r="J344" i="10"/>
  <c r="I344" i="10"/>
  <c r="Q344" i="10" s="1"/>
  <c r="AC343" i="10"/>
  <c r="AB343" i="10" s="1"/>
  <c r="X343" i="10"/>
  <c r="W343" i="10"/>
  <c r="U343" i="10"/>
  <c r="T343" i="10"/>
  <c r="P343" i="10"/>
  <c r="O343" i="10"/>
  <c r="N343" i="10"/>
  <c r="M343" i="10"/>
  <c r="L343" i="10"/>
  <c r="K343" i="10"/>
  <c r="J343" i="10"/>
  <c r="I343" i="10"/>
  <c r="Q343" i="10" s="1"/>
  <c r="X342" i="10"/>
  <c r="W342" i="10"/>
  <c r="P342" i="10"/>
  <c r="AC342" i="10" s="1"/>
  <c r="O342" i="10"/>
  <c r="N342" i="10"/>
  <c r="M342" i="10"/>
  <c r="L342" i="10"/>
  <c r="K342" i="10"/>
  <c r="J342" i="10"/>
  <c r="I342" i="10"/>
  <c r="Q342" i="10" s="1"/>
  <c r="AC341" i="10"/>
  <c r="X341" i="10"/>
  <c r="W341" i="10"/>
  <c r="U341" i="10"/>
  <c r="P341" i="10"/>
  <c r="T341" i="10" s="1"/>
  <c r="O341" i="10"/>
  <c r="N341" i="10"/>
  <c r="M341" i="10"/>
  <c r="L341" i="10"/>
  <c r="K341" i="10"/>
  <c r="J341" i="10"/>
  <c r="I341" i="10"/>
  <c r="Q341" i="10" s="1"/>
  <c r="X340" i="10"/>
  <c r="W340" i="10"/>
  <c r="P340" i="10"/>
  <c r="O340" i="10"/>
  <c r="N340" i="10"/>
  <c r="M340" i="10"/>
  <c r="L340" i="10"/>
  <c r="K340" i="10"/>
  <c r="J340" i="10"/>
  <c r="I340" i="10"/>
  <c r="Q340" i="10" s="1"/>
  <c r="AC339" i="10"/>
  <c r="X339" i="10"/>
  <c r="W339" i="10"/>
  <c r="U339" i="10"/>
  <c r="P339" i="10"/>
  <c r="T339" i="10" s="1"/>
  <c r="O339" i="10"/>
  <c r="N339" i="10"/>
  <c r="M339" i="10"/>
  <c r="L339" i="10"/>
  <c r="K339" i="10"/>
  <c r="J339" i="10"/>
  <c r="I339" i="10"/>
  <c r="Q339" i="10" s="1"/>
  <c r="X338" i="10"/>
  <c r="W338" i="10"/>
  <c r="P338" i="10"/>
  <c r="AC338" i="10" s="1"/>
  <c r="Z338" i="10" s="1"/>
  <c r="O338" i="10"/>
  <c r="N338" i="10"/>
  <c r="M338" i="10"/>
  <c r="L338" i="10"/>
  <c r="K338" i="10"/>
  <c r="J338" i="10"/>
  <c r="I338" i="10"/>
  <c r="Q338" i="10" s="1"/>
  <c r="AC337" i="10"/>
  <c r="Z337" i="10" s="1"/>
  <c r="X337" i="10"/>
  <c r="W337" i="10"/>
  <c r="P337" i="10"/>
  <c r="T337" i="10" s="1"/>
  <c r="O337" i="10"/>
  <c r="N337" i="10"/>
  <c r="M337" i="10"/>
  <c r="L337" i="10"/>
  <c r="K337" i="10"/>
  <c r="J337" i="10"/>
  <c r="I337" i="10"/>
  <c r="Q337" i="10" s="1"/>
  <c r="X336" i="10"/>
  <c r="W336" i="10"/>
  <c r="P336" i="10"/>
  <c r="U336" i="10" s="1"/>
  <c r="O336" i="10"/>
  <c r="N336" i="10"/>
  <c r="M336" i="10"/>
  <c r="L336" i="10"/>
  <c r="K336" i="10"/>
  <c r="J336" i="10"/>
  <c r="I336" i="10"/>
  <c r="Q336" i="10" s="1"/>
  <c r="AC335" i="10"/>
  <c r="X335" i="10"/>
  <c r="W335" i="10"/>
  <c r="P335" i="10"/>
  <c r="O335" i="10"/>
  <c r="N335" i="10"/>
  <c r="M335" i="10"/>
  <c r="L335" i="10"/>
  <c r="K335" i="10"/>
  <c r="J335" i="10"/>
  <c r="I335" i="10"/>
  <c r="Q335" i="10" s="1"/>
  <c r="AB334" i="10"/>
  <c r="AA334" i="10"/>
  <c r="X334" i="10"/>
  <c r="W334" i="10"/>
  <c r="U334" i="10"/>
  <c r="P334" i="10"/>
  <c r="AC334" i="10" s="1"/>
  <c r="Z334" i="10" s="1"/>
  <c r="O334" i="10"/>
  <c r="N334" i="10"/>
  <c r="M334" i="10"/>
  <c r="L334" i="10"/>
  <c r="K334" i="10"/>
  <c r="J334" i="10"/>
  <c r="I334" i="10"/>
  <c r="Q334" i="10" s="1"/>
  <c r="X333" i="10"/>
  <c r="W333" i="10"/>
  <c r="P333" i="10"/>
  <c r="T333" i="10" s="1"/>
  <c r="O333" i="10"/>
  <c r="N333" i="10"/>
  <c r="M333" i="10"/>
  <c r="L333" i="10"/>
  <c r="K333" i="10"/>
  <c r="J333" i="10"/>
  <c r="I333" i="10"/>
  <c r="Q333" i="10" s="1"/>
  <c r="X332" i="10"/>
  <c r="W332" i="10"/>
  <c r="P332" i="10"/>
  <c r="U332" i="10" s="1"/>
  <c r="O332" i="10"/>
  <c r="N332" i="10"/>
  <c r="M332" i="10"/>
  <c r="L332" i="10"/>
  <c r="K332" i="10"/>
  <c r="J332" i="10"/>
  <c r="I332" i="10"/>
  <c r="Q332" i="10" s="1"/>
  <c r="AC331" i="10"/>
  <c r="AB331" i="10" s="1"/>
  <c r="X331" i="10"/>
  <c r="W331" i="10"/>
  <c r="U331" i="10"/>
  <c r="T331" i="10"/>
  <c r="P331" i="10"/>
  <c r="O331" i="10"/>
  <c r="N331" i="10"/>
  <c r="M331" i="10"/>
  <c r="L331" i="10"/>
  <c r="K331" i="10"/>
  <c r="J331" i="10"/>
  <c r="I331" i="10"/>
  <c r="Q331" i="10" s="1"/>
  <c r="X330" i="10"/>
  <c r="W330" i="10"/>
  <c r="P330" i="10"/>
  <c r="AC330" i="10" s="1"/>
  <c r="Z330" i="10" s="1"/>
  <c r="O330" i="10"/>
  <c r="N330" i="10"/>
  <c r="M330" i="10"/>
  <c r="L330" i="10"/>
  <c r="K330" i="10"/>
  <c r="J330" i="10"/>
  <c r="I330" i="10"/>
  <c r="Q330" i="10" s="1"/>
  <c r="X329" i="10"/>
  <c r="W329" i="10"/>
  <c r="U329" i="10"/>
  <c r="P329" i="10"/>
  <c r="O329" i="10"/>
  <c r="N329" i="10"/>
  <c r="M329" i="10"/>
  <c r="L329" i="10"/>
  <c r="K329" i="10"/>
  <c r="J329" i="10"/>
  <c r="I329" i="10"/>
  <c r="Q329" i="10" s="1"/>
  <c r="X328" i="10"/>
  <c r="W328" i="10"/>
  <c r="P328" i="10"/>
  <c r="U328" i="10" s="1"/>
  <c r="O328" i="10"/>
  <c r="N328" i="10"/>
  <c r="M328" i="10"/>
  <c r="L328" i="10"/>
  <c r="K328" i="10"/>
  <c r="J328" i="10"/>
  <c r="I328" i="10"/>
  <c r="Q328" i="10" s="1"/>
  <c r="X327" i="10"/>
  <c r="W327" i="10"/>
  <c r="P327" i="10"/>
  <c r="O327" i="10"/>
  <c r="N327" i="10"/>
  <c r="M327" i="10"/>
  <c r="L327" i="10"/>
  <c r="K327" i="10"/>
  <c r="J327" i="10"/>
  <c r="I327" i="10"/>
  <c r="Q327" i="10" s="1"/>
  <c r="AB326" i="10"/>
  <c r="X326" i="10"/>
  <c r="W326" i="10"/>
  <c r="P326" i="10"/>
  <c r="AC326" i="10" s="1"/>
  <c r="Z326" i="10" s="1"/>
  <c r="O326" i="10"/>
  <c r="N326" i="10"/>
  <c r="M326" i="10"/>
  <c r="L326" i="10"/>
  <c r="K326" i="10"/>
  <c r="J326" i="10"/>
  <c r="I326" i="10"/>
  <c r="Q326" i="10" s="1"/>
  <c r="X325" i="10"/>
  <c r="W325" i="10"/>
  <c r="P325" i="10"/>
  <c r="O325" i="10"/>
  <c r="N325" i="10"/>
  <c r="M325" i="10"/>
  <c r="L325" i="10"/>
  <c r="K325" i="10"/>
  <c r="J325" i="10"/>
  <c r="I325" i="10"/>
  <c r="Q325" i="10" s="1"/>
  <c r="AC324" i="10"/>
  <c r="AB324" i="10"/>
  <c r="X324" i="10"/>
  <c r="W324" i="10"/>
  <c r="T324" i="10"/>
  <c r="P324" i="10"/>
  <c r="U324" i="10" s="1"/>
  <c r="O324" i="10"/>
  <c r="N324" i="10"/>
  <c r="M324" i="10"/>
  <c r="L324" i="10"/>
  <c r="K324" i="10"/>
  <c r="J324" i="10"/>
  <c r="I324" i="10"/>
  <c r="Q324" i="10" s="1"/>
  <c r="X323" i="10"/>
  <c r="W323" i="10"/>
  <c r="P323" i="10"/>
  <c r="O323" i="10"/>
  <c r="N323" i="10"/>
  <c r="M323" i="10"/>
  <c r="L323" i="10"/>
  <c r="K323" i="10"/>
  <c r="J323" i="10"/>
  <c r="I323" i="10"/>
  <c r="Q323" i="10" s="1"/>
  <c r="X322" i="10"/>
  <c r="W322" i="10"/>
  <c r="P322" i="10"/>
  <c r="AC322" i="10" s="1"/>
  <c r="Z322" i="10" s="1"/>
  <c r="O322" i="10"/>
  <c r="N322" i="10"/>
  <c r="M322" i="10"/>
  <c r="L322" i="10"/>
  <c r="K322" i="10"/>
  <c r="J322" i="10"/>
  <c r="I322" i="10"/>
  <c r="Q322" i="10" s="1"/>
  <c r="AC321" i="10"/>
  <c r="Z321" i="10" s="1"/>
  <c r="X321" i="10"/>
  <c r="W321" i="10"/>
  <c r="P321" i="10"/>
  <c r="T321" i="10" s="1"/>
  <c r="O321" i="10"/>
  <c r="N321" i="10"/>
  <c r="M321" i="10"/>
  <c r="L321" i="10"/>
  <c r="K321" i="10"/>
  <c r="J321" i="10"/>
  <c r="I321" i="10"/>
  <c r="Q321" i="10" s="1"/>
  <c r="X320" i="10"/>
  <c r="W320" i="10"/>
  <c r="P320" i="10"/>
  <c r="U320" i="10" s="1"/>
  <c r="O320" i="10"/>
  <c r="N320" i="10"/>
  <c r="M320" i="10"/>
  <c r="L320" i="10"/>
  <c r="K320" i="10"/>
  <c r="J320" i="10"/>
  <c r="I320" i="10"/>
  <c r="Q320" i="10" s="1"/>
  <c r="AC319" i="10"/>
  <c r="AB319" i="10" s="1"/>
  <c r="AA319" i="10"/>
  <c r="Z319" i="10"/>
  <c r="X319" i="10"/>
  <c r="W319" i="10"/>
  <c r="U319" i="10"/>
  <c r="T319" i="10"/>
  <c r="P319" i="10"/>
  <c r="O319" i="10"/>
  <c r="N319" i="10"/>
  <c r="M319" i="10"/>
  <c r="L319" i="10"/>
  <c r="K319" i="10"/>
  <c r="J319" i="10"/>
  <c r="I319" i="10"/>
  <c r="Q319" i="10" s="1"/>
  <c r="X318" i="10"/>
  <c r="W318" i="10"/>
  <c r="T318" i="10"/>
  <c r="P318" i="10"/>
  <c r="O318" i="10"/>
  <c r="N318" i="10"/>
  <c r="M318" i="10"/>
  <c r="L318" i="10"/>
  <c r="K318" i="10"/>
  <c r="J318" i="10"/>
  <c r="I318" i="10"/>
  <c r="Q318" i="10" s="1"/>
  <c r="X317" i="10"/>
  <c r="W317" i="10"/>
  <c r="P317" i="10"/>
  <c r="T317" i="10" s="1"/>
  <c r="O317" i="10"/>
  <c r="N317" i="10"/>
  <c r="M317" i="10"/>
  <c r="L317" i="10"/>
  <c r="K317" i="10"/>
  <c r="J317" i="10"/>
  <c r="I317" i="10"/>
  <c r="Q317" i="10" s="1"/>
  <c r="AC316" i="10"/>
  <c r="AA316" i="10" s="1"/>
  <c r="X316" i="10"/>
  <c r="W316" i="10"/>
  <c r="P316" i="10"/>
  <c r="U316" i="10" s="1"/>
  <c r="O316" i="10"/>
  <c r="N316" i="10"/>
  <c r="M316" i="10"/>
  <c r="L316" i="10"/>
  <c r="K316" i="10"/>
  <c r="J316" i="10"/>
  <c r="I316" i="10"/>
  <c r="Q316" i="10" s="1"/>
  <c r="X315" i="10"/>
  <c r="W315" i="10"/>
  <c r="P315" i="10"/>
  <c r="O315" i="10"/>
  <c r="N315" i="10"/>
  <c r="M315" i="10"/>
  <c r="L315" i="10"/>
  <c r="K315" i="10"/>
  <c r="J315" i="10"/>
  <c r="I315" i="10"/>
  <c r="Q315" i="10" s="1"/>
  <c r="AB314" i="10"/>
  <c r="X314" i="10"/>
  <c r="W314" i="10"/>
  <c r="U314" i="10"/>
  <c r="P314" i="10"/>
  <c r="AC314" i="10" s="1"/>
  <c r="Z314" i="10" s="1"/>
  <c r="O314" i="10"/>
  <c r="N314" i="10"/>
  <c r="M314" i="10"/>
  <c r="L314" i="10"/>
  <c r="K314" i="10"/>
  <c r="J314" i="10"/>
  <c r="I314" i="10"/>
  <c r="Q314" i="10" s="1"/>
  <c r="AC313" i="10"/>
  <c r="X313" i="10"/>
  <c r="W313" i="10"/>
  <c r="P313" i="10"/>
  <c r="T313" i="10" s="1"/>
  <c r="O313" i="10"/>
  <c r="N313" i="10"/>
  <c r="M313" i="10"/>
  <c r="L313" i="10"/>
  <c r="K313" i="10"/>
  <c r="J313" i="10"/>
  <c r="I313" i="10"/>
  <c r="Q313" i="10" s="1"/>
  <c r="X312" i="10"/>
  <c r="W312" i="10"/>
  <c r="P312" i="10"/>
  <c r="U312" i="10" s="1"/>
  <c r="O312" i="10"/>
  <c r="N312" i="10"/>
  <c r="M312" i="10"/>
  <c r="L312" i="10"/>
  <c r="K312" i="10"/>
  <c r="J312" i="10"/>
  <c r="I312" i="10"/>
  <c r="Q312" i="10" s="1"/>
  <c r="AC311" i="10"/>
  <c r="AB311" i="10" s="1"/>
  <c r="X311" i="10"/>
  <c r="W311" i="10"/>
  <c r="U311" i="10"/>
  <c r="T311" i="10"/>
  <c r="P311" i="10"/>
  <c r="O311" i="10"/>
  <c r="N311" i="10"/>
  <c r="M311" i="10"/>
  <c r="L311" i="10"/>
  <c r="K311" i="10"/>
  <c r="J311" i="10"/>
  <c r="I311" i="10"/>
  <c r="Q311" i="10" s="1"/>
  <c r="X310" i="10"/>
  <c r="W310" i="10"/>
  <c r="P310" i="10"/>
  <c r="AC310" i="10" s="1"/>
  <c r="O310" i="10"/>
  <c r="N310" i="10"/>
  <c r="M310" i="10"/>
  <c r="L310" i="10"/>
  <c r="K310" i="10"/>
  <c r="J310" i="10"/>
  <c r="I310" i="10"/>
  <c r="Q310" i="10" s="1"/>
  <c r="AC309" i="10"/>
  <c r="X309" i="10"/>
  <c r="W309" i="10"/>
  <c r="U309" i="10"/>
  <c r="P309" i="10"/>
  <c r="T309" i="10" s="1"/>
  <c r="O309" i="10"/>
  <c r="N309" i="10"/>
  <c r="M309" i="10"/>
  <c r="L309" i="10"/>
  <c r="K309" i="10"/>
  <c r="J309" i="10"/>
  <c r="I309" i="10"/>
  <c r="Q309" i="10" s="1"/>
  <c r="X308" i="10"/>
  <c r="W308" i="10"/>
  <c r="P308" i="10"/>
  <c r="O308" i="10"/>
  <c r="N308" i="10"/>
  <c r="M308" i="10"/>
  <c r="L308" i="10"/>
  <c r="K308" i="10"/>
  <c r="J308" i="10"/>
  <c r="I308" i="10"/>
  <c r="Q308" i="10" s="1"/>
  <c r="AC307" i="10"/>
  <c r="AA307" i="10" s="1"/>
  <c r="X307" i="10"/>
  <c r="W307" i="10"/>
  <c r="U307" i="10"/>
  <c r="P307" i="10"/>
  <c r="T307" i="10" s="1"/>
  <c r="O307" i="10"/>
  <c r="N307" i="10"/>
  <c r="M307" i="10"/>
  <c r="L307" i="10"/>
  <c r="K307" i="10"/>
  <c r="J307" i="10"/>
  <c r="I307" i="10"/>
  <c r="Q307" i="10" s="1"/>
  <c r="X306" i="10"/>
  <c r="W306" i="10"/>
  <c r="P306" i="10"/>
  <c r="AC306" i="10" s="1"/>
  <c r="Z306" i="10" s="1"/>
  <c r="O306" i="10"/>
  <c r="N306" i="10"/>
  <c r="M306" i="10"/>
  <c r="L306" i="10"/>
  <c r="K306" i="10"/>
  <c r="J306" i="10"/>
  <c r="I306" i="10"/>
  <c r="Q306" i="10" s="1"/>
  <c r="AC305" i="10"/>
  <c r="Z305" i="10" s="1"/>
  <c r="X305" i="10"/>
  <c r="W305" i="10"/>
  <c r="P305" i="10"/>
  <c r="T305" i="10" s="1"/>
  <c r="O305" i="10"/>
  <c r="N305" i="10"/>
  <c r="M305" i="10"/>
  <c r="L305" i="10"/>
  <c r="K305" i="10"/>
  <c r="J305" i="10"/>
  <c r="I305" i="10"/>
  <c r="Q305" i="10" s="1"/>
  <c r="X304" i="10"/>
  <c r="W304" i="10"/>
  <c r="P304" i="10"/>
  <c r="U304" i="10" s="1"/>
  <c r="O304" i="10"/>
  <c r="N304" i="10"/>
  <c r="M304" i="10"/>
  <c r="L304" i="10"/>
  <c r="K304" i="10"/>
  <c r="J304" i="10"/>
  <c r="I304" i="10"/>
  <c r="Q304" i="10" s="1"/>
  <c r="AC303" i="10"/>
  <c r="X303" i="10"/>
  <c r="W303" i="10"/>
  <c r="P303" i="10"/>
  <c r="O303" i="10"/>
  <c r="N303" i="10"/>
  <c r="M303" i="10"/>
  <c r="L303" i="10"/>
  <c r="K303" i="10"/>
  <c r="J303" i="10"/>
  <c r="I303" i="10"/>
  <c r="Q303" i="10" s="1"/>
  <c r="AB302" i="10"/>
  <c r="AA302" i="10"/>
  <c r="X302" i="10"/>
  <c r="W302" i="10"/>
  <c r="U302" i="10"/>
  <c r="P302" i="10"/>
  <c r="AC302" i="10" s="1"/>
  <c r="Z302" i="10" s="1"/>
  <c r="O302" i="10"/>
  <c r="N302" i="10"/>
  <c r="M302" i="10"/>
  <c r="L302" i="10"/>
  <c r="K302" i="10"/>
  <c r="J302" i="10"/>
  <c r="I302" i="10"/>
  <c r="Q302" i="10" s="1"/>
  <c r="X301" i="10"/>
  <c r="W301" i="10"/>
  <c r="P301" i="10"/>
  <c r="T301" i="10" s="1"/>
  <c r="O301" i="10"/>
  <c r="N301" i="10"/>
  <c r="M301" i="10"/>
  <c r="L301" i="10"/>
  <c r="K301" i="10"/>
  <c r="J301" i="10"/>
  <c r="I301" i="10"/>
  <c r="Q301" i="10" s="1"/>
  <c r="X300" i="10"/>
  <c r="W300" i="10"/>
  <c r="P300" i="10"/>
  <c r="U300" i="10" s="1"/>
  <c r="O300" i="10"/>
  <c r="N300" i="10"/>
  <c r="M300" i="10"/>
  <c r="L300" i="10"/>
  <c r="K300" i="10"/>
  <c r="J300" i="10"/>
  <c r="I300" i="10"/>
  <c r="Q300" i="10" s="1"/>
  <c r="AC299" i="10"/>
  <c r="AB299" i="10" s="1"/>
  <c r="X299" i="10"/>
  <c r="W299" i="10"/>
  <c r="U299" i="10"/>
  <c r="T299" i="10"/>
  <c r="P299" i="10"/>
  <c r="O299" i="10"/>
  <c r="N299" i="10"/>
  <c r="M299" i="10"/>
  <c r="L299" i="10"/>
  <c r="K299" i="10"/>
  <c r="J299" i="10"/>
  <c r="I299" i="10"/>
  <c r="Q299" i="10" s="1"/>
  <c r="X298" i="10"/>
  <c r="W298" i="10"/>
  <c r="P298" i="10"/>
  <c r="AC298" i="10" s="1"/>
  <c r="Z298" i="10" s="1"/>
  <c r="O298" i="10"/>
  <c r="N298" i="10"/>
  <c r="M298" i="10"/>
  <c r="L298" i="10"/>
  <c r="K298" i="10"/>
  <c r="J298" i="10"/>
  <c r="I298" i="10"/>
  <c r="Q298" i="10" s="1"/>
  <c r="X297" i="10"/>
  <c r="W297" i="10"/>
  <c r="U297" i="10"/>
  <c r="P297" i="10"/>
  <c r="O297" i="10"/>
  <c r="N297" i="10"/>
  <c r="M297" i="10"/>
  <c r="L297" i="10"/>
  <c r="K297" i="10"/>
  <c r="J297" i="10"/>
  <c r="I297" i="10"/>
  <c r="Q297" i="10" s="1"/>
  <c r="X296" i="10"/>
  <c r="W296" i="10"/>
  <c r="P296" i="10"/>
  <c r="U296" i="10" s="1"/>
  <c r="O296" i="10"/>
  <c r="N296" i="10"/>
  <c r="M296" i="10"/>
  <c r="L296" i="10"/>
  <c r="K296" i="10"/>
  <c r="J296" i="10"/>
  <c r="I296" i="10"/>
  <c r="Q296" i="10" s="1"/>
  <c r="X295" i="10"/>
  <c r="W295" i="10"/>
  <c r="P295" i="10"/>
  <c r="O295" i="10"/>
  <c r="N295" i="10"/>
  <c r="M295" i="10"/>
  <c r="L295" i="10"/>
  <c r="K295" i="10"/>
  <c r="J295" i="10"/>
  <c r="I295" i="10"/>
  <c r="Q295" i="10" s="1"/>
  <c r="AB294" i="10"/>
  <c r="X294" i="10"/>
  <c r="W294" i="10"/>
  <c r="P294" i="10"/>
  <c r="AC294" i="10" s="1"/>
  <c r="Z294" i="10" s="1"/>
  <c r="O294" i="10"/>
  <c r="N294" i="10"/>
  <c r="M294" i="10"/>
  <c r="L294" i="10"/>
  <c r="K294" i="10"/>
  <c r="J294" i="10"/>
  <c r="I294" i="10"/>
  <c r="Q294" i="10" s="1"/>
  <c r="X293" i="10"/>
  <c r="W293" i="10"/>
  <c r="P293" i="10"/>
  <c r="O293" i="10"/>
  <c r="N293" i="10"/>
  <c r="M293" i="10"/>
  <c r="L293" i="10"/>
  <c r="K293" i="10"/>
  <c r="J293" i="10"/>
  <c r="I293" i="10"/>
  <c r="Q293" i="10" s="1"/>
  <c r="AC292" i="10"/>
  <c r="X292" i="10"/>
  <c r="W292" i="10"/>
  <c r="T292" i="10"/>
  <c r="P292" i="10"/>
  <c r="U292" i="10" s="1"/>
  <c r="O292" i="10"/>
  <c r="N292" i="10"/>
  <c r="M292" i="10"/>
  <c r="L292" i="10"/>
  <c r="K292" i="10"/>
  <c r="J292" i="10"/>
  <c r="I292" i="10"/>
  <c r="Q292" i="10" s="1"/>
  <c r="X291" i="10"/>
  <c r="W291" i="10"/>
  <c r="T291" i="10"/>
  <c r="P291" i="10"/>
  <c r="O291" i="10"/>
  <c r="N291" i="10"/>
  <c r="M291" i="10"/>
  <c r="L291" i="10"/>
  <c r="K291" i="10"/>
  <c r="J291" i="10"/>
  <c r="I291" i="10"/>
  <c r="Q291" i="10" s="1"/>
  <c r="X290" i="10"/>
  <c r="W290" i="10"/>
  <c r="P290" i="10"/>
  <c r="AC290" i="10" s="1"/>
  <c r="Z290" i="10" s="1"/>
  <c r="O290" i="10"/>
  <c r="N290" i="10"/>
  <c r="M290" i="10"/>
  <c r="L290" i="10"/>
  <c r="K290" i="10"/>
  <c r="J290" i="10"/>
  <c r="I290" i="10"/>
  <c r="Q290" i="10" s="1"/>
  <c r="AC289" i="10"/>
  <c r="Z289" i="10" s="1"/>
  <c r="X289" i="10"/>
  <c r="W289" i="10"/>
  <c r="P289" i="10"/>
  <c r="T289" i="10" s="1"/>
  <c r="O289" i="10"/>
  <c r="N289" i="10"/>
  <c r="M289" i="10"/>
  <c r="L289" i="10"/>
  <c r="K289" i="10"/>
  <c r="J289" i="10"/>
  <c r="I289" i="10"/>
  <c r="Q289" i="10" s="1"/>
  <c r="X288" i="10"/>
  <c r="W288" i="10"/>
  <c r="P288" i="10"/>
  <c r="U288" i="10" s="1"/>
  <c r="O288" i="10"/>
  <c r="N288" i="10"/>
  <c r="M288" i="10"/>
  <c r="L288" i="10"/>
  <c r="K288" i="10"/>
  <c r="J288" i="10"/>
  <c r="I288" i="10"/>
  <c r="Q288" i="10" s="1"/>
  <c r="AC287" i="10"/>
  <c r="AB287" i="10" s="1"/>
  <c r="AA287" i="10"/>
  <c r="Z287" i="10"/>
  <c r="X287" i="10"/>
  <c r="W287" i="10"/>
  <c r="U287" i="10"/>
  <c r="T287" i="10"/>
  <c r="P287" i="10"/>
  <c r="O287" i="10"/>
  <c r="N287" i="10"/>
  <c r="M287" i="10"/>
  <c r="L287" i="10"/>
  <c r="K287" i="10"/>
  <c r="J287" i="10"/>
  <c r="I287" i="10"/>
  <c r="Q287" i="10" s="1"/>
  <c r="X286" i="10"/>
  <c r="W286" i="10"/>
  <c r="P286" i="10"/>
  <c r="O286" i="10"/>
  <c r="N286" i="10"/>
  <c r="M286" i="10"/>
  <c r="L286" i="10"/>
  <c r="K286" i="10"/>
  <c r="J286" i="10"/>
  <c r="I286" i="10"/>
  <c r="Q286" i="10" s="1"/>
  <c r="X285" i="10"/>
  <c r="W285" i="10"/>
  <c r="P285" i="10"/>
  <c r="T285" i="10" s="1"/>
  <c r="O285" i="10"/>
  <c r="N285" i="10"/>
  <c r="M285" i="10"/>
  <c r="L285" i="10"/>
  <c r="K285" i="10"/>
  <c r="J285" i="10"/>
  <c r="I285" i="10"/>
  <c r="Q285" i="10" s="1"/>
  <c r="AC284" i="10"/>
  <c r="AA284" i="10" s="1"/>
  <c r="X284" i="10"/>
  <c r="W284" i="10"/>
  <c r="P284" i="10"/>
  <c r="U284" i="10" s="1"/>
  <c r="O284" i="10"/>
  <c r="N284" i="10"/>
  <c r="M284" i="10"/>
  <c r="L284" i="10"/>
  <c r="K284" i="10"/>
  <c r="J284" i="10"/>
  <c r="I284" i="10"/>
  <c r="Q284" i="10" s="1"/>
  <c r="X283" i="10"/>
  <c r="W283" i="10"/>
  <c r="P283" i="10"/>
  <c r="O283" i="10"/>
  <c r="N283" i="10"/>
  <c r="M283" i="10"/>
  <c r="L283" i="10"/>
  <c r="K283" i="10"/>
  <c r="J283" i="10"/>
  <c r="I283" i="10"/>
  <c r="Q283" i="10" s="1"/>
  <c r="X282" i="10"/>
  <c r="W282" i="10"/>
  <c r="P282" i="10"/>
  <c r="AC282" i="10" s="1"/>
  <c r="Z282" i="10" s="1"/>
  <c r="O282" i="10"/>
  <c r="N282" i="10"/>
  <c r="M282" i="10"/>
  <c r="L282" i="10"/>
  <c r="K282" i="10"/>
  <c r="J282" i="10"/>
  <c r="I282" i="10"/>
  <c r="Q282" i="10" s="1"/>
  <c r="AC281" i="10"/>
  <c r="X281" i="10"/>
  <c r="W281" i="10"/>
  <c r="P281" i="10"/>
  <c r="T281" i="10" s="1"/>
  <c r="O281" i="10"/>
  <c r="N281" i="10"/>
  <c r="M281" i="10"/>
  <c r="L281" i="10"/>
  <c r="K281" i="10"/>
  <c r="J281" i="10"/>
  <c r="I281" i="10"/>
  <c r="Q281" i="10" s="1"/>
  <c r="X280" i="10"/>
  <c r="W280" i="10"/>
  <c r="P280" i="10"/>
  <c r="U280" i="10" s="1"/>
  <c r="O280" i="10"/>
  <c r="N280" i="10"/>
  <c r="M280" i="10"/>
  <c r="L280" i="10"/>
  <c r="K280" i="10"/>
  <c r="J280" i="10"/>
  <c r="I280" i="10"/>
  <c r="Q280" i="10" s="1"/>
  <c r="AC279" i="10"/>
  <c r="AB279" i="10" s="1"/>
  <c r="X279" i="10"/>
  <c r="W279" i="10"/>
  <c r="U279" i="10"/>
  <c r="T279" i="10"/>
  <c r="P279" i="10"/>
  <c r="O279" i="10"/>
  <c r="N279" i="10"/>
  <c r="M279" i="10"/>
  <c r="L279" i="10"/>
  <c r="K279" i="10"/>
  <c r="J279" i="10"/>
  <c r="I279" i="10"/>
  <c r="Q279" i="10" s="1"/>
  <c r="X278" i="10"/>
  <c r="W278" i="10"/>
  <c r="P278" i="10"/>
  <c r="AC278" i="10" s="1"/>
  <c r="O278" i="10"/>
  <c r="N278" i="10"/>
  <c r="M278" i="10"/>
  <c r="L278" i="10"/>
  <c r="K278" i="10"/>
  <c r="J278" i="10"/>
  <c r="I278" i="10"/>
  <c r="Q278" i="10" s="1"/>
  <c r="AC277" i="10"/>
  <c r="X277" i="10"/>
  <c r="W277" i="10"/>
  <c r="U277" i="10"/>
  <c r="P277" i="10"/>
  <c r="T277" i="10" s="1"/>
  <c r="O277" i="10"/>
  <c r="N277" i="10"/>
  <c r="M277" i="10"/>
  <c r="L277" i="10"/>
  <c r="K277" i="10"/>
  <c r="J277" i="10"/>
  <c r="I277" i="10"/>
  <c r="Q277" i="10" s="1"/>
  <c r="X276" i="10"/>
  <c r="W276" i="10"/>
  <c r="P276" i="10"/>
  <c r="O276" i="10"/>
  <c r="N276" i="10"/>
  <c r="M276" i="10"/>
  <c r="L276" i="10"/>
  <c r="K276" i="10"/>
  <c r="J276" i="10"/>
  <c r="I276" i="10"/>
  <c r="Q276" i="10" s="1"/>
  <c r="AC275" i="10"/>
  <c r="AA275" i="10"/>
  <c r="X275" i="10"/>
  <c r="W275" i="10"/>
  <c r="U275" i="10"/>
  <c r="P275" i="10"/>
  <c r="T275" i="10" s="1"/>
  <c r="O275" i="10"/>
  <c r="N275" i="10"/>
  <c r="M275" i="10"/>
  <c r="L275" i="10"/>
  <c r="K275" i="10"/>
  <c r="J275" i="10"/>
  <c r="I275" i="10"/>
  <c r="Q275" i="10" s="1"/>
  <c r="X274" i="10"/>
  <c r="W274" i="10"/>
  <c r="P274" i="10"/>
  <c r="AC274" i="10" s="1"/>
  <c r="Z274" i="10" s="1"/>
  <c r="O274" i="10"/>
  <c r="N274" i="10"/>
  <c r="M274" i="10"/>
  <c r="L274" i="10"/>
  <c r="K274" i="10"/>
  <c r="J274" i="10"/>
  <c r="I274" i="10"/>
  <c r="Q274" i="10" s="1"/>
  <c r="X273" i="10"/>
  <c r="W273" i="10"/>
  <c r="P273" i="10"/>
  <c r="T273" i="10" s="1"/>
  <c r="O273" i="10"/>
  <c r="N273" i="10"/>
  <c r="M273" i="10"/>
  <c r="L273" i="10"/>
  <c r="K273" i="10"/>
  <c r="J273" i="10"/>
  <c r="I273" i="10"/>
  <c r="Q273" i="10" s="1"/>
  <c r="AC272" i="10"/>
  <c r="AA272" i="10" s="1"/>
  <c r="X272" i="10"/>
  <c r="W272" i="10"/>
  <c r="T272" i="10"/>
  <c r="P272" i="10"/>
  <c r="U272" i="10" s="1"/>
  <c r="O272" i="10"/>
  <c r="N272" i="10"/>
  <c r="M272" i="10"/>
  <c r="L272" i="10"/>
  <c r="K272" i="10"/>
  <c r="J272" i="10"/>
  <c r="I272" i="10"/>
  <c r="Q272" i="10" s="1"/>
  <c r="X271" i="10"/>
  <c r="W271" i="10"/>
  <c r="P271" i="10"/>
  <c r="O271" i="10"/>
  <c r="N271" i="10"/>
  <c r="M271" i="10"/>
  <c r="L271" i="10"/>
  <c r="K271" i="10"/>
  <c r="J271" i="10"/>
  <c r="I271" i="10"/>
  <c r="Q271" i="10" s="1"/>
  <c r="AB270" i="10"/>
  <c r="AA270" i="10"/>
  <c r="X270" i="10"/>
  <c r="W270" i="10"/>
  <c r="U270" i="10"/>
  <c r="P270" i="10"/>
  <c r="AC270" i="10" s="1"/>
  <c r="Z270" i="10" s="1"/>
  <c r="O270" i="10"/>
  <c r="N270" i="10"/>
  <c r="M270" i="10"/>
  <c r="L270" i="10"/>
  <c r="K270" i="10"/>
  <c r="J270" i="10"/>
  <c r="I270" i="10"/>
  <c r="Q270" i="10" s="1"/>
  <c r="X269" i="10"/>
  <c r="W269" i="10"/>
  <c r="P269" i="10"/>
  <c r="T269" i="10" s="1"/>
  <c r="O269" i="10"/>
  <c r="N269" i="10"/>
  <c r="M269" i="10"/>
  <c r="L269" i="10"/>
  <c r="K269" i="10"/>
  <c r="J269" i="10"/>
  <c r="I269" i="10"/>
  <c r="Q269" i="10" s="1"/>
  <c r="AC268" i="10"/>
  <c r="AA268" i="10" s="1"/>
  <c r="X268" i="10"/>
  <c r="W268" i="10"/>
  <c r="P268" i="10"/>
  <c r="U268" i="10" s="1"/>
  <c r="O268" i="10"/>
  <c r="N268" i="10"/>
  <c r="M268" i="10"/>
  <c r="L268" i="10"/>
  <c r="K268" i="10"/>
  <c r="J268" i="10"/>
  <c r="I268" i="10"/>
  <c r="Q268" i="10" s="1"/>
  <c r="AC267" i="10"/>
  <c r="AB267" i="10" s="1"/>
  <c r="AA267" i="10"/>
  <c r="X267" i="10"/>
  <c r="W267" i="10"/>
  <c r="U267" i="10"/>
  <c r="T267" i="10"/>
  <c r="P267" i="10"/>
  <c r="O267" i="10"/>
  <c r="N267" i="10"/>
  <c r="M267" i="10"/>
  <c r="L267" i="10"/>
  <c r="K267" i="10"/>
  <c r="J267" i="10"/>
  <c r="I267" i="10"/>
  <c r="Q267" i="10" s="1"/>
  <c r="X266" i="10"/>
  <c r="W266" i="10"/>
  <c r="P266" i="10"/>
  <c r="AC266" i="10" s="1"/>
  <c r="Z266" i="10" s="1"/>
  <c r="O266" i="10"/>
  <c r="N266" i="10"/>
  <c r="M266" i="10"/>
  <c r="L266" i="10"/>
  <c r="K266" i="10"/>
  <c r="J266" i="10"/>
  <c r="I266" i="10"/>
  <c r="Q266" i="10" s="1"/>
  <c r="X265" i="10"/>
  <c r="W265" i="10"/>
  <c r="P265" i="10"/>
  <c r="O265" i="10"/>
  <c r="N265" i="10"/>
  <c r="M265" i="10"/>
  <c r="L265" i="10"/>
  <c r="K265" i="10"/>
  <c r="J265" i="10"/>
  <c r="I265" i="10"/>
  <c r="Q265" i="10" s="1"/>
  <c r="X264" i="10"/>
  <c r="W264" i="10"/>
  <c r="P264" i="10"/>
  <c r="U264" i="10" s="1"/>
  <c r="O264" i="10"/>
  <c r="N264" i="10"/>
  <c r="M264" i="10"/>
  <c r="L264" i="10"/>
  <c r="K264" i="10"/>
  <c r="J264" i="10"/>
  <c r="I264" i="10"/>
  <c r="Q264" i="10" s="1"/>
  <c r="X263" i="10"/>
  <c r="W263" i="10"/>
  <c r="P263" i="10"/>
  <c r="O263" i="10"/>
  <c r="N263" i="10"/>
  <c r="M263" i="10"/>
  <c r="L263" i="10"/>
  <c r="K263" i="10"/>
  <c r="J263" i="10"/>
  <c r="I263" i="10"/>
  <c r="Q263" i="10" s="1"/>
  <c r="AB262" i="10"/>
  <c r="X262" i="10"/>
  <c r="W262" i="10"/>
  <c r="P262" i="10"/>
  <c r="AC262" i="10" s="1"/>
  <c r="Z262" i="10" s="1"/>
  <c r="O262" i="10"/>
  <c r="N262" i="10"/>
  <c r="M262" i="10"/>
  <c r="L262" i="10"/>
  <c r="K262" i="10"/>
  <c r="J262" i="10"/>
  <c r="I262" i="10"/>
  <c r="Q262" i="10" s="1"/>
  <c r="X261" i="10"/>
  <c r="W261" i="10"/>
  <c r="P261" i="10"/>
  <c r="O261" i="10"/>
  <c r="N261" i="10"/>
  <c r="M261" i="10"/>
  <c r="L261" i="10"/>
  <c r="K261" i="10"/>
  <c r="J261" i="10"/>
  <c r="I261" i="10"/>
  <c r="Q261" i="10" s="1"/>
  <c r="AC260" i="10"/>
  <c r="AB260" i="10"/>
  <c r="X260" i="10"/>
  <c r="W260" i="10"/>
  <c r="T260" i="10"/>
  <c r="P260" i="10"/>
  <c r="U260" i="10" s="1"/>
  <c r="O260" i="10"/>
  <c r="N260" i="10"/>
  <c r="M260" i="10"/>
  <c r="L260" i="10"/>
  <c r="K260" i="10"/>
  <c r="J260" i="10"/>
  <c r="I260" i="10"/>
  <c r="Q260" i="10" s="1"/>
  <c r="X259" i="10"/>
  <c r="W259" i="10"/>
  <c r="P259" i="10"/>
  <c r="O259" i="10"/>
  <c r="N259" i="10"/>
  <c r="M259" i="10"/>
  <c r="L259" i="10"/>
  <c r="K259" i="10"/>
  <c r="J259" i="10"/>
  <c r="I259" i="10"/>
  <c r="Q259" i="10" s="1"/>
  <c r="X258" i="10"/>
  <c r="W258" i="10"/>
  <c r="P258" i="10"/>
  <c r="AC258" i="10" s="1"/>
  <c r="Z258" i="10" s="1"/>
  <c r="O258" i="10"/>
  <c r="N258" i="10"/>
  <c r="M258" i="10"/>
  <c r="L258" i="10"/>
  <c r="K258" i="10"/>
  <c r="J258" i="10"/>
  <c r="I258" i="10"/>
  <c r="Q258" i="10" s="1"/>
  <c r="AC257" i="10"/>
  <c r="Z257" i="10" s="1"/>
  <c r="X257" i="10"/>
  <c r="W257" i="10"/>
  <c r="P257" i="10"/>
  <c r="T257" i="10" s="1"/>
  <c r="O257" i="10"/>
  <c r="N257" i="10"/>
  <c r="M257" i="10"/>
  <c r="L257" i="10"/>
  <c r="K257" i="10"/>
  <c r="J257" i="10"/>
  <c r="I257" i="10"/>
  <c r="Q257" i="10" s="1"/>
  <c r="X256" i="10"/>
  <c r="W256" i="10"/>
  <c r="P256" i="10"/>
  <c r="U256" i="10" s="1"/>
  <c r="O256" i="10"/>
  <c r="N256" i="10"/>
  <c r="M256" i="10"/>
  <c r="L256" i="10"/>
  <c r="K256" i="10"/>
  <c r="J256" i="10"/>
  <c r="I256" i="10"/>
  <c r="Q256" i="10" s="1"/>
  <c r="AC255" i="10"/>
  <c r="AB255" i="10" s="1"/>
  <c r="AA255" i="10"/>
  <c r="Z255" i="10"/>
  <c r="X255" i="10"/>
  <c r="W255" i="10"/>
  <c r="U255" i="10"/>
  <c r="T255" i="10"/>
  <c r="P255" i="10"/>
  <c r="O255" i="10"/>
  <c r="N255" i="10"/>
  <c r="M255" i="10"/>
  <c r="L255" i="10"/>
  <c r="K255" i="10"/>
  <c r="J255" i="10"/>
  <c r="I255" i="10"/>
  <c r="Q255" i="10" s="1"/>
  <c r="X254" i="10"/>
  <c r="W254" i="10"/>
  <c r="P254" i="10"/>
  <c r="O254" i="10"/>
  <c r="N254" i="10"/>
  <c r="M254" i="10"/>
  <c r="L254" i="10"/>
  <c r="K254" i="10"/>
  <c r="J254" i="10"/>
  <c r="I254" i="10"/>
  <c r="Q254" i="10" s="1"/>
  <c r="X253" i="10"/>
  <c r="W253" i="10"/>
  <c r="P253" i="10"/>
  <c r="T253" i="10" s="1"/>
  <c r="O253" i="10"/>
  <c r="N253" i="10"/>
  <c r="M253" i="10"/>
  <c r="L253" i="10"/>
  <c r="K253" i="10"/>
  <c r="J253" i="10"/>
  <c r="I253" i="10"/>
  <c r="Q253" i="10" s="1"/>
  <c r="AC252" i="10"/>
  <c r="AA252" i="10" s="1"/>
  <c r="X252" i="10"/>
  <c r="W252" i="10"/>
  <c r="P252" i="10"/>
  <c r="U252" i="10" s="1"/>
  <c r="O252" i="10"/>
  <c r="N252" i="10"/>
  <c r="M252" i="10"/>
  <c r="L252" i="10"/>
  <c r="K252" i="10"/>
  <c r="J252" i="10"/>
  <c r="I252" i="10"/>
  <c r="Q252" i="10" s="1"/>
  <c r="X251" i="10"/>
  <c r="W251" i="10"/>
  <c r="P251" i="10"/>
  <c r="O251" i="10"/>
  <c r="N251" i="10"/>
  <c r="M251" i="10"/>
  <c r="L251" i="10"/>
  <c r="K251" i="10"/>
  <c r="J251" i="10"/>
  <c r="I251" i="10"/>
  <c r="Q251" i="10" s="1"/>
  <c r="X250" i="10"/>
  <c r="W250" i="10"/>
  <c r="P250" i="10"/>
  <c r="AC250" i="10" s="1"/>
  <c r="Z250" i="10" s="1"/>
  <c r="O250" i="10"/>
  <c r="N250" i="10"/>
  <c r="M250" i="10"/>
  <c r="L250" i="10"/>
  <c r="K250" i="10"/>
  <c r="J250" i="10"/>
  <c r="I250" i="10"/>
  <c r="Q250" i="10" s="1"/>
  <c r="AC249" i="10"/>
  <c r="X249" i="10"/>
  <c r="W249" i="10"/>
  <c r="P249" i="10"/>
  <c r="T249" i="10" s="1"/>
  <c r="O249" i="10"/>
  <c r="N249" i="10"/>
  <c r="M249" i="10"/>
  <c r="L249" i="10"/>
  <c r="K249" i="10"/>
  <c r="J249" i="10"/>
  <c r="I249" i="10"/>
  <c r="Q249" i="10" s="1"/>
  <c r="X248" i="10"/>
  <c r="W248" i="10"/>
  <c r="P248" i="10"/>
  <c r="U248" i="10" s="1"/>
  <c r="O248" i="10"/>
  <c r="N248" i="10"/>
  <c r="M248" i="10"/>
  <c r="L248" i="10"/>
  <c r="K248" i="10"/>
  <c r="J248" i="10"/>
  <c r="I248" i="10"/>
  <c r="Q248" i="10" s="1"/>
  <c r="AC247" i="10"/>
  <c r="AB247" i="10" s="1"/>
  <c r="X247" i="10"/>
  <c r="W247" i="10"/>
  <c r="U247" i="10"/>
  <c r="T247" i="10"/>
  <c r="P247" i="10"/>
  <c r="O247" i="10"/>
  <c r="N247" i="10"/>
  <c r="M247" i="10"/>
  <c r="L247" i="10"/>
  <c r="K247" i="10"/>
  <c r="J247" i="10"/>
  <c r="I247" i="10"/>
  <c r="Q247" i="10" s="1"/>
  <c r="X246" i="10"/>
  <c r="W246" i="10"/>
  <c r="P246" i="10"/>
  <c r="AC246" i="10" s="1"/>
  <c r="O246" i="10"/>
  <c r="N246" i="10"/>
  <c r="M246" i="10"/>
  <c r="L246" i="10"/>
  <c r="K246" i="10"/>
  <c r="J246" i="10"/>
  <c r="I246" i="10"/>
  <c r="Q246" i="10" s="1"/>
  <c r="AC245" i="10"/>
  <c r="X245" i="10"/>
  <c r="W245" i="10"/>
  <c r="U245" i="10"/>
  <c r="P245" i="10"/>
  <c r="T245" i="10" s="1"/>
  <c r="O245" i="10"/>
  <c r="N245" i="10"/>
  <c r="M245" i="10"/>
  <c r="L245" i="10"/>
  <c r="K245" i="10"/>
  <c r="J245" i="10"/>
  <c r="I245" i="10"/>
  <c r="Q245" i="10" s="1"/>
  <c r="X244" i="10"/>
  <c r="W244" i="10"/>
  <c r="P244" i="10"/>
  <c r="O244" i="10"/>
  <c r="N244" i="10"/>
  <c r="M244" i="10"/>
  <c r="L244" i="10"/>
  <c r="K244" i="10"/>
  <c r="J244" i="10"/>
  <c r="I244" i="10"/>
  <c r="Q244" i="10" s="1"/>
  <c r="AC243" i="10"/>
  <c r="AA243" i="10"/>
  <c r="X243" i="10"/>
  <c r="W243" i="10"/>
  <c r="U243" i="10"/>
  <c r="P243" i="10"/>
  <c r="T243" i="10" s="1"/>
  <c r="O243" i="10"/>
  <c r="N243" i="10"/>
  <c r="M243" i="10"/>
  <c r="L243" i="10"/>
  <c r="K243" i="10"/>
  <c r="J243" i="10"/>
  <c r="I243" i="10"/>
  <c r="Q243" i="10" s="1"/>
  <c r="X242" i="10"/>
  <c r="W242" i="10"/>
  <c r="P242" i="10"/>
  <c r="AC242" i="10" s="1"/>
  <c r="Z242" i="10" s="1"/>
  <c r="O242" i="10"/>
  <c r="N242" i="10"/>
  <c r="M242" i="10"/>
  <c r="L242" i="10"/>
  <c r="K242" i="10"/>
  <c r="J242" i="10"/>
  <c r="I242" i="10"/>
  <c r="Q242" i="10" s="1"/>
  <c r="X241" i="10"/>
  <c r="W241" i="10"/>
  <c r="P241" i="10"/>
  <c r="T241" i="10" s="1"/>
  <c r="O241" i="10"/>
  <c r="N241" i="10"/>
  <c r="M241" i="10"/>
  <c r="L241" i="10"/>
  <c r="K241" i="10"/>
  <c r="J241" i="10"/>
  <c r="I241" i="10"/>
  <c r="Q241" i="10" s="1"/>
  <c r="AC240" i="10"/>
  <c r="AA240" i="10" s="1"/>
  <c r="X240" i="10"/>
  <c r="W240" i="10"/>
  <c r="T240" i="10"/>
  <c r="P240" i="10"/>
  <c r="U240" i="10" s="1"/>
  <c r="O240" i="10"/>
  <c r="N240" i="10"/>
  <c r="M240" i="10"/>
  <c r="L240" i="10"/>
  <c r="K240" i="10"/>
  <c r="J240" i="10"/>
  <c r="I240" i="10"/>
  <c r="Q240" i="10" s="1"/>
  <c r="X239" i="10"/>
  <c r="W239" i="10"/>
  <c r="P239" i="10"/>
  <c r="AC239" i="10" s="1"/>
  <c r="O239" i="10"/>
  <c r="N239" i="10"/>
  <c r="M239" i="10"/>
  <c r="L239" i="10"/>
  <c r="K239" i="10"/>
  <c r="J239" i="10"/>
  <c r="I239" i="10"/>
  <c r="Q239" i="10" s="1"/>
  <c r="AB238" i="10"/>
  <c r="AA238" i="10"/>
  <c r="X238" i="10"/>
  <c r="W238" i="10"/>
  <c r="U238" i="10"/>
  <c r="P238" i="10"/>
  <c r="AC238" i="10" s="1"/>
  <c r="Z238" i="10" s="1"/>
  <c r="O238" i="10"/>
  <c r="N238" i="10"/>
  <c r="M238" i="10"/>
  <c r="L238" i="10"/>
  <c r="K238" i="10"/>
  <c r="J238" i="10"/>
  <c r="I238" i="10"/>
  <c r="Q238" i="10" s="1"/>
  <c r="X237" i="10"/>
  <c r="W237" i="10"/>
  <c r="P237" i="10"/>
  <c r="T237" i="10" s="1"/>
  <c r="O237" i="10"/>
  <c r="N237" i="10"/>
  <c r="M237" i="10"/>
  <c r="L237" i="10"/>
  <c r="K237" i="10"/>
  <c r="J237" i="10"/>
  <c r="I237" i="10"/>
  <c r="Q237" i="10" s="1"/>
  <c r="AC236" i="10"/>
  <c r="AA236" i="10" s="1"/>
  <c r="X236" i="10"/>
  <c r="W236" i="10"/>
  <c r="P236" i="10"/>
  <c r="U236" i="10" s="1"/>
  <c r="O236" i="10"/>
  <c r="N236" i="10"/>
  <c r="M236" i="10"/>
  <c r="L236" i="10"/>
  <c r="K236" i="10"/>
  <c r="J236" i="10"/>
  <c r="I236" i="10"/>
  <c r="Q236" i="10" s="1"/>
  <c r="AC235" i="10"/>
  <c r="AB235" i="10" s="1"/>
  <c r="AA235" i="10"/>
  <c r="X235" i="10"/>
  <c r="W235" i="10"/>
  <c r="U235" i="10"/>
  <c r="T235" i="10"/>
  <c r="P235" i="10"/>
  <c r="O235" i="10"/>
  <c r="N235" i="10"/>
  <c r="M235" i="10"/>
  <c r="L235" i="10"/>
  <c r="K235" i="10"/>
  <c r="J235" i="10"/>
  <c r="I235" i="10"/>
  <c r="Q235" i="10" s="1"/>
  <c r="X234" i="10"/>
  <c r="W234" i="10"/>
  <c r="U234" i="10"/>
  <c r="P234" i="10"/>
  <c r="AC234" i="10" s="1"/>
  <c r="AB234" i="10" s="1"/>
  <c r="O234" i="10"/>
  <c r="N234" i="10"/>
  <c r="M234" i="10"/>
  <c r="L234" i="10"/>
  <c r="K234" i="10"/>
  <c r="J234" i="10"/>
  <c r="I234" i="10"/>
  <c r="Q234" i="10" s="1"/>
  <c r="X233" i="10"/>
  <c r="W233" i="10"/>
  <c r="P233" i="10"/>
  <c r="AC233" i="10" s="1"/>
  <c r="O233" i="10"/>
  <c r="N233" i="10"/>
  <c r="M233" i="10"/>
  <c r="L233" i="10"/>
  <c r="K233" i="10"/>
  <c r="J233" i="10"/>
  <c r="I233" i="10"/>
  <c r="Q233" i="10" s="1"/>
  <c r="X232" i="10"/>
  <c r="W232" i="10"/>
  <c r="T232" i="10"/>
  <c r="P232" i="10"/>
  <c r="U232" i="10" s="1"/>
  <c r="O232" i="10"/>
  <c r="N232" i="10"/>
  <c r="M232" i="10"/>
  <c r="L232" i="10"/>
  <c r="K232" i="10"/>
  <c r="J232" i="10"/>
  <c r="I232" i="10"/>
  <c r="Q232" i="10" s="1"/>
  <c r="X231" i="10"/>
  <c r="W231" i="10"/>
  <c r="T231" i="10"/>
  <c r="P231" i="10"/>
  <c r="O231" i="10"/>
  <c r="N231" i="10"/>
  <c r="M231" i="10"/>
  <c r="L231" i="10"/>
  <c r="K231" i="10"/>
  <c r="J231" i="10"/>
  <c r="I231" i="10"/>
  <c r="Q231" i="10" s="1"/>
  <c r="X230" i="10"/>
  <c r="W230" i="10"/>
  <c r="P230" i="10"/>
  <c r="O230" i="10"/>
  <c r="N230" i="10"/>
  <c r="M230" i="10"/>
  <c r="L230" i="10"/>
  <c r="K230" i="10"/>
  <c r="J230" i="10"/>
  <c r="I230" i="10"/>
  <c r="Q230" i="10" s="1"/>
  <c r="X229" i="10"/>
  <c r="W229" i="10"/>
  <c r="P229" i="10"/>
  <c r="AC229" i="10" s="1"/>
  <c r="O229" i="10"/>
  <c r="N229" i="10"/>
  <c r="M229" i="10"/>
  <c r="L229" i="10"/>
  <c r="K229" i="10"/>
  <c r="J229" i="10"/>
  <c r="I229" i="10"/>
  <c r="Q229" i="10" s="1"/>
  <c r="X228" i="10"/>
  <c r="W228" i="10"/>
  <c r="U228" i="10"/>
  <c r="P228" i="10"/>
  <c r="AC228" i="10" s="1"/>
  <c r="Z228" i="10" s="1"/>
  <c r="O228" i="10"/>
  <c r="N228" i="10"/>
  <c r="M228" i="10"/>
  <c r="L228" i="10"/>
  <c r="K228" i="10"/>
  <c r="J228" i="10"/>
  <c r="I228" i="10"/>
  <c r="Q228" i="10" s="1"/>
  <c r="X227" i="10"/>
  <c r="W227" i="10"/>
  <c r="U227" i="10"/>
  <c r="P227" i="10"/>
  <c r="AC227" i="10" s="1"/>
  <c r="O227" i="10"/>
  <c r="N227" i="10"/>
  <c r="M227" i="10"/>
  <c r="L227" i="10"/>
  <c r="K227" i="10"/>
  <c r="J227" i="10"/>
  <c r="I227" i="10"/>
  <c r="Q227" i="10" s="1"/>
  <c r="X226" i="10"/>
  <c r="W226" i="10"/>
  <c r="U226" i="10"/>
  <c r="P226" i="10"/>
  <c r="AC226" i="10" s="1"/>
  <c r="O226" i="10"/>
  <c r="N226" i="10"/>
  <c r="M226" i="10"/>
  <c r="L226" i="10"/>
  <c r="K226" i="10"/>
  <c r="J226" i="10"/>
  <c r="I226" i="10"/>
  <c r="Q226" i="10" s="1"/>
  <c r="X225" i="10"/>
  <c r="W225" i="10"/>
  <c r="P225" i="10"/>
  <c r="AC225" i="10" s="1"/>
  <c r="O225" i="10"/>
  <c r="N225" i="10"/>
  <c r="M225" i="10"/>
  <c r="L225" i="10"/>
  <c r="K225" i="10"/>
  <c r="J225" i="10"/>
  <c r="I225" i="10"/>
  <c r="Q225" i="10" s="1"/>
  <c r="X224" i="10"/>
  <c r="W224" i="10"/>
  <c r="P224" i="10"/>
  <c r="U224" i="10" s="1"/>
  <c r="O224" i="10"/>
  <c r="N224" i="10"/>
  <c r="M224" i="10"/>
  <c r="L224" i="10"/>
  <c r="K224" i="10"/>
  <c r="J224" i="10"/>
  <c r="I224" i="10"/>
  <c r="Q224" i="10" s="1"/>
  <c r="X223" i="10"/>
  <c r="W223" i="10"/>
  <c r="P223" i="10"/>
  <c r="O223" i="10"/>
  <c r="N223" i="10"/>
  <c r="M223" i="10"/>
  <c r="L223" i="10"/>
  <c r="K223" i="10"/>
  <c r="J223" i="10"/>
  <c r="I223" i="10"/>
  <c r="Q223" i="10" s="1"/>
  <c r="X222" i="10"/>
  <c r="W222" i="10"/>
  <c r="P222" i="10"/>
  <c r="O222" i="10"/>
  <c r="N222" i="10"/>
  <c r="M222" i="10"/>
  <c r="L222" i="10"/>
  <c r="K222" i="10"/>
  <c r="J222" i="10"/>
  <c r="I222" i="10"/>
  <c r="Q222" i="10" s="1"/>
  <c r="X221" i="10"/>
  <c r="W221" i="10"/>
  <c r="P221" i="10"/>
  <c r="AC221" i="10" s="1"/>
  <c r="O221" i="10"/>
  <c r="N221" i="10"/>
  <c r="M221" i="10"/>
  <c r="L221" i="10"/>
  <c r="K221" i="10"/>
  <c r="J221" i="10"/>
  <c r="I221" i="10"/>
  <c r="Q221" i="10" s="1"/>
  <c r="X220" i="10"/>
  <c r="W220" i="10"/>
  <c r="U220" i="10"/>
  <c r="P220" i="10"/>
  <c r="AC220" i="10" s="1"/>
  <c r="Z220" i="10" s="1"/>
  <c r="O220" i="10"/>
  <c r="N220" i="10"/>
  <c r="M220" i="10"/>
  <c r="L220" i="10"/>
  <c r="K220" i="10"/>
  <c r="J220" i="10"/>
  <c r="I220" i="10"/>
  <c r="Q220" i="10" s="1"/>
  <c r="X219" i="10"/>
  <c r="W219" i="10"/>
  <c r="U219" i="10"/>
  <c r="P219" i="10"/>
  <c r="AC219" i="10" s="1"/>
  <c r="O219" i="10"/>
  <c r="N219" i="10"/>
  <c r="M219" i="10"/>
  <c r="L219" i="10"/>
  <c r="K219" i="10"/>
  <c r="J219" i="10"/>
  <c r="I219" i="10"/>
  <c r="Q219" i="10" s="1"/>
  <c r="X218" i="10"/>
  <c r="W218" i="10"/>
  <c r="U218" i="10"/>
  <c r="P218" i="10"/>
  <c r="AC218" i="10" s="1"/>
  <c r="O218" i="10"/>
  <c r="N218" i="10"/>
  <c r="M218" i="10"/>
  <c r="L218" i="10"/>
  <c r="K218" i="10"/>
  <c r="J218" i="10"/>
  <c r="I218" i="10"/>
  <c r="Q218" i="10" s="1"/>
  <c r="X217" i="10"/>
  <c r="W217" i="10"/>
  <c r="P217" i="10"/>
  <c r="AC217" i="10" s="1"/>
  <c r="O217" i="10"/>
  <c r="N217" i="10"/>
  <c r="M217" i="10"/>
  <c r="L217" i="10"/>
  <c r="K217" i="10"/>
  <c r="J217" i="10"/>
  <c r="I217" i="10"/>
  <c r="Q217" i="10" s="1"/>
  <c r="X216" i="10"/>
  <c r="W216" i="10"/>
  <c r="T216" i="10"/>
  <c r="P216" i="10"/>
  <c r="U216" i="10" s="1"/>
  <c r="O216" i="10"/>
  <c r="N216" i="10"/>
  <c r="M216" i="10"/>
  <c r="L216" i="10"/>
  <c r="K216" i="10"/>
  <c r="J216" i="10"/>
  <c r="I216" i="10"/>
  <c r="Q216" i="10" s="1"/>
  <c r="X215" i="10"/>
  <c r="W215" i="10"/>
  <c r="T215" i="10"/>
  <c r="P215" i="10"/>
  <c r="O215" i="10"/>
  <c r="N215" i="10"/>
  <c r="M215" i="10"/>
  <c r="L215" i="10"/>
  <c r="K215" i="10"/>
  <c r="J215" i="10"/>
  <c r="I215" i="10"/>
  <c r="Q215" i="10" s="1"/>
  <c r="X214" i="10"/>
  <c r="W214" i="10"/>
  <c r="P214" i="10"/>
  <c r="O214" i="10"/>
  <c r="N214" i="10"/>
  <c r="M214" i="10"/>
  <c r="L214" i="10"/>
  <c r="K214" i="10"/>
  <c r="J214" i="10"/>
  <c r="I214" i="10"/>
  <c r="Q214" i="10" s="1"/>
  <c r="X213" i="10"/>
  <c r="W213" i="10"/>
  <c r="P213" i="10"/>
  <c r="AC213" i="10" s="1"/>
  <c r="O213" i="10"/>
  <c r="N213" i="10"/>
  <c r="M213" i="10"/>
  <c r="L213" i="10"/>
  <c r="K213" i="10"/>
  <c r="J213" i="10"/>
  <c r="I213" i="10"/>
  <c r="Q213" i="10" s="1"/>
  <c r="X212" i="10"/>
  <c r="W212" i="10"/>
  <c r="U212" i="10"/>
  <c r="P212" i="10"/>
  <c r="AC212" i="10" s="1"/>
  <c r="Z212" i="10" s="1"/>
  <c r="O212" i="10"/>
  <c r="N212" i="10"/>
  <c r="M212" i="10"/>
  <c r="L212" i="10"/>
  <c r="K212" i="10"/>
  <c r="J212" i="10"/>
  <c r="I212" i="10"/>
  <c r="Q212" i="10" s="1"/>
  <c r="X211" i="10"/>
  <c r="W211" i="10"/>
  <c r="U211" i="10"/>
  <c r="P211" i="10"/>
  <c r="AC211" i="10" s="1"/>
  <c r="O211" i="10"/>
  <c r="N211" i="10"/>
  <c r="M211" i="10"/>
  <c r="L211" i="10"/>
  <c r="K211" i="10"/>
  <c r="J211" i="10"/>
  <c r="I211" i="10"/>
  <c r="Q211" i="10" s="1"/>
  <c r="X210" i="10"/>
  <c r="W210" i="10"/>
  <c r="U210" i="10"/>
  <c r="P210" i="10"/>
  <c r="AC210" i="10" s="1"/>
  <c r="O210" i="10"/>
  <c r="N210" i="10"/>
  <c r="M210" i="10"/>
  <c r="L210" i="10"/>
  <c r="K210" i="10"/>
  <c r="J210" i="10"/>
  <c r="I210" i="10"/>
  <c r="Q210" i="10" s="1"/>
  <c r="X209" i="10"/>
  <c r="W209" i="10"/>
  <c r="P209" i="10"/>
  <c r="AC209" i="10" s="1"/>
  <c r="O209" i="10"/>
  <c r="N209" i="10"/>
  <c r="M209" i="10"/>
  <c r="L209" i="10"/>
  <c r="K209" i="10"/>
  <c r="J209" i="10"/>
  <c r="I209" i="10"/>
  <c r="Q209" i="10" s="1"/>
  <c r="X208" i="10"/>
  <c r="W208" i="10"/>
  <c r="P208" i="10"/>
  <c r="U208" i="10" s="1"/>
  <c r="O208" i="10"/>
  <c r="N208" i="10"/>
  <c r="M208" i="10"/>
  <c r="L208" i="10"/>
  <c r="K208" i="10"/>
  <c r="J208" i="10"/>
  <c r="I208" i="10"/>
  <c r="Q208" i="10" s="1"/>
  <c r="X207" i="10"/>
  <c r="W207" i="10"/>
  <c r="P207" i="10"/>
  <c r="O207" i="10"/>
  <c r="N207" i="10"/>
  <c r="M207" i="10"/>
  <c r="L207" i="10"/>
  <c r="K207" i="10"/>
  <c r="J207" i="10"/>
  <c r="I207" i="10"/>
  <c r="Q207" i="10" s="1"/>
  <c r="X206" i="10"/>
  <c r="W206" i="10"/>
  <c r="P206" i="10"/>
  <c r="O206" i="10"/>
  <c r="N206" i="10"/>
  <c r="M206" i="10"/>
  <c r="L206" i="10"/>
  <c r="K206" i="10"/>
  <c r="J206" i="10"/>
  <c r="I206" i="10"/>
  <c r="Q206" i="10" s="1"/>
  <c r="X205" i="10"/>
  <c r="W205" i="10"/>
  <c r="P205" i="10"/>
  <c r="AC205" i="10" s="1"/>
  <c r="O205" i="10"/>
  <c r="N205" i="10"/>
  <c r="M205" i="10"/>
  <c r="L205" i="10"/>
  <c r="K205" i="10"/>
  <c r="J205" i="10"/>
  <c r="I205" i="10"/>
  <c r="Q205" i="10" s="1"/>
  <c r="X204" i="10"/>
  <c r="W204" i="10"/>
  <c r="U204" i="10"/>
  <c r="P204" i="10"/>
  <c r="AC204" i="10" s="1"/>
  <c r="Z204" i="10" s="1"/>
  <c r="O204" i="10"/>
  <c r="N204" i="10"/>
  <c r="M204" i="10"/>
  <c r="L204" i="10"/>
  <c r="K204" i="10"/>
  <c r="J204" i="10"/>
  <c r="I204" i="10"/>
  <c r="Q204" i="10" s="1"/>
  <c r="X203" i="10"/>
  <c r="W203" i="10"/>
  <c r="U203" i="10"/>
  <c r="P203" i="10"/>
  <c r="AC203" i="10" s="1"/>
  <c r="O203" i="10"/>
  <c r="N203" i="10"/>
  <c r="M203" i="10"/>
  <c r="L203" i="10"/>
  <c r="K203" i="10"/>
  <c r="J203" i="10"/>
  <c r="I203" i="10"/>
  <c r="Q203" i="10" s="1"/>
  <c r="X202" i="10"/>
  <c r="W202" i="10"/>
  <c r="U202" i="10"/>
  <c r="P202" i="10"/>
  <c r="AC202" i="10" s="1"/>
  <c r="O202" i="10"/>
  <c r="N202" i="10"/>
  <c r="M202" i="10"/>
  <c r="L202" i="10"/>
  <c r="K202" i="10"/>
  <c r="J202" i="10"/>
  <c r="I202" i="10"/>
  <c r="Q202" i="10" s="1"/>
  <c r="X201" i="10"/>
  <c r="W201" i="10"/>
  <c r="P201" i="10"/>
  <c r="AC201" i="10" s="1"/>
  <c r="O201" i="10"/>
  <c r="N201" i="10"/>
  <c r="M201" i="10"/>
  <c r="L201" i="10"/>
  <c r="K201" i="10"/>
  <c r="J201" i="10"/>
  <c r="I201" i="10"/>
  <c r="Q201" i="10" s="1"/>
  <c r="X200" i="10"/>
  <c r="W200" i="10"/>
  <c r="T200" i="10"/>
  <c r="P200" i="10"/>
  <c r="U200" i="10" s="1"/>
  <c r="O200" i="10"/>
  <c r="N200" i="10"/>
  <c r="M200" i="10"/>
  <c r="L200" i="10"/>
  <c r="K200" i="10"/>
  <c r="J200" i="10"/>
  <c r="I200" i="10"/>
  <c r="Q200" i="10" s="1"/>
  <c r="X199" i="10"/>
  <c r="W199" i="10"/>
  <c r="T199" i="10"/>
  <c r="P199" i="10"/>
  <c r="O199" i="10"/>
  <c r="N199" i="10"/>
  <c r="M199" i="10"/>
  <c r="L199" i="10"/>
  <c r="K199" i="10"/>
  <c r="J199" i="10"/>
  <c r="I199" i="10"/>
  <c r="Q199" i="10" s="1"/>
  <c r="X198" i="10"/>
  <c r="W198" i="10"/>
  <c r="P198" i="10"/>
  <c r="O198" i="10"/>
  <c r="N198" i="10"/>
  <c r="M198" i="10"/>
  <c r="L198" i="10"/>
  <c r="K198" i="10"/>
  <c r="J198" i="10"/>
  <c r="I198" i="10"/>
  <c r="Q198" i="10" s="1"/>
  <c r="X197" i="10"/>
  <c r="W197" i="10"/>
  <c r="P197" i="10"/>
  <c r="AC197" i="10" s="1"/>
  <c r="O197" i="10"/>
  <c r="N197" i="10"/>
  <c r="M197" i="10"/>
  <c r="L197" i="10"/>
  <c r="K197" i="10"/>
  <c r="J197" i="10"/>
  <c r="I197" i="10"/>
  <c r="Q197" i="10" s="1"/>
  <c r="X196" i="10"/>
  <c r="W196" i="10"/>
  <c r="U196" i="10"/>
  <c r="P196" i="10"/>
  <c r="AC196" i="10" s="1"/>
  <c r="Z196" i="10" s="1"/>
  <c r="O196" i="10"/>
  <c r="N196" i="10"/>
  <c r="M196" i="10"/>
  <c r="L196" i="10"/>
  <c r="K196" i="10"/>
  <c r="J196" i="10"/>
  <c r="I196" i="10"/>
  <c r="Q196" i="10" s="1"/>
  <c r="X195" i="10"/>
  <c r="W195" i="10"/>
  <c r="U195" i="10"/>
  <c r="P195" i="10"/>
  <c r="AC195" i="10" s="1"/>
  <c r="O195" i="10"/>
  <c r="N195" i="10"/>
  <c r="M195" i="10"/>
  <c r="L195" i="10"/>
  <c r="K195" i="10"/>
  <c r="J195" i="10"/>
  <c r="I195" i="10"/>
  <c r="Q195" i="10" s="1"/>
  <c r="X194" i="10"/>
  <c r="W194" i="10"/>
  <c r="U194" i="10"/>
  <c r="P194" i="10"/>
  <c r="AC194" i="10" s="1"/>
  <c r="O194" i="10"/>
  <c r="N194" i="10"/>
  <c r="M194" i="10"/>
  <c r="L194" i="10"/>
  <c r="K194" i="10"/>
  <c r="J194" i="10"/>
  <c r="I194" i="10"/>
  <c r="Q194" i="10" s="1"/>
  <c r="X193" i="10"/>
  <c r="W193" i="10"/>
  <c r="P193" i="10"/>
  <c r="AC193" i="10" s="1"/>
  <c r="O193" i="10"/>
  <c r="N193" i="10"/>
  <c r="M193" i="10"/>
  <c r="L193" i="10"/>
  <c r="K193" i="10"/>
  <c r="J193" i="10"/>
  <c r="I193" i="10"/>
  <c r="Q193" i="10" s="1"/>
  <c r="AC192" i="10"/>
  <c r="Z192" i="10" s="1"/>
  <c r="X192" i="10"/>
  <c r="W192" i="10"/>
  <c r="U192" i="10"/>
  <c r="T192" i="10"/>
  <c r="P192" i="10"/>
  <c r="O192" i="10"/>
  <c r="N192" i="10"/>
  <c r="M192" i="10"/>
  <c r="L192" i="10"/>
  <c r="K192" i="10"/>
  <c r="J192" i="10"/>
  <c r="I192" i="10"/>
  <c r="Q192" i="10" s="1"/>
  <c r="X191" i="10"/>
  <c r="W191" i="10"/>
  <c r="U191" i="10"/>
  <c r="T191" i="10"/>
  <c r="P191" i="10"/>
  <c r="AC191" i="10" s="1"/>
  <c r="O191" i="10"/>
  <c r="N191" i="10"/>
  <c r="M191" i="10"/>
  <c r="L191" i="10"/>
  <c r="K191" i="10"/>
  <c r="J191" i="10"/>
  <c r="I191" i="10"/>
  <c r="Q191" i="10" s="1"/>
  <c r="X190" i="10"/>
  <c r="W190" i="10"/>
  <c r="U190" i="10"/>
  <c r="P190" i="10"/>
  <c r="AC190" i="10" s="1"/>
  <c r="O190" i="10"/>
  <c r="N190" i="10"/>
  <c r="M190" i="10"/>
  <c r="L190" i="10"/>
  <c r="K190" i="10"/>
  <c r="J190" i="10"/>
  <c r="I190" i="10"/>
  <c r="Q190" i="10" s="1"/>
  <c r="X189" i="10"/>
  <c r="W189" i="10"/>
  <c r="P189" i="10"/>
  <c r="AC189" i="10" s="1"/>
  <c r="O189" i="10"/>
  <c r="N189" i="10"/>
  <c r="M189" i="10"/>
  <c r="L189" i="10"/>
  <c r="K189" i="10"/>
  <c r="J189" i="10"/>
  <c r="I189" i="10"/>
  <c r="Q189" i="10" s="1"/>
  <c r="X188" i="10"/>
  <c r="W188" i="10"/>
  <c r="P188" i="10"/>
  <c r="O188" i="10"/>
  <c r="N188" i="10"/>
  <c r="M188" i="10"/>
  <c r="L188" i="10"/>
  <c r="K188" i="10"/>
  <c r="J188" i="10"/>
  <c r="I188" i="10"/>
  <c r="Q188" i="10" s="1"/>
  <c r="X187" i="10"/>
  <c r="W187" i="10"/>
  <c r="P187" i="10"/>
  <c r="O187" i="10"/>
  <c r="N187" i="10"/>
  <c r="M187" i="10"/>
  <c r="L187" i="10"/>
  <c r="K187" i="10"/>
  <c r="J187" i="10"/>
  <c r="I187" i="10"/>
  <c r="Q187" i="10" s="1"/>
  <c r="X186" i="10"/>
  <c r="W186" i="10"/>
  <c r="P186" i="10"/>
  <c r="O186" i="10"/>
  <c r="N186" i="10"/>
  <c r="M186" i="10"/>
  <c r="L186" i="10"/>
  <c r="K186" i="10"/>
  <c r="J186" i="10"/>
  <c r="I186" i="10"/>
  <c r="Q186" i="10" s="1"/>
  <c r="X185" i="10"/>
  <c r="W185" i="10"/>
  <c r="P185" i="10"/>
  <c r="AC185" i="10" s="1"/>
  <c r="O185" i="10"/>
  <c r="N185" i="10"/>
  <c r="M185" i="10"/>
  <c r="L185" i="10"/>
  <c r="K185" i="10"/>
  <c r="J185" i="10"/>
  <c r="I185" i="10"/>
  <c r="Q185" i="10" s="1"/>
  <c r="AC184" i="10"/>
  <c r="Z184" i="10" s="1"/>
  <c r="X184" i="10"/>
  <c r="W184" i="10"/>
  <c r="U184" i="10"/>
  <c r="T184" i="10"/>
  <c r="P184" i="10"/>
  <c r="O184" i="10"/>
  <c r="N184" i="10"/>
  <c r="M184" i="10"/>
  <c r="L184" i="10"/>
  <c r="K184" i="10"/>
  <c r="J184" i="10"/>
  <c r="I184" i="10"/>
  <c r="Q184" i="10" s="1"/>
  <c r="X183" i="10"/>
  <c r="W183" i="10"/>
  <c r="U183" i="10"/>
  <c r="T183" i="10"/>
  <c r="P183" i="10"/>
  <c r="AC183" i="10" s="1"/>
  <c r="O183" i="10"/>
  <c r="N183" i="10"/>
  <c r="M183" i="10"/>
  <c r="L183" i="10"/>
  <c r="K183" i="10"/>
  <c r="J183" i="10"/>
  <c r="I183" i="10"/>
  <c r="Q183" i="10" s="1"/>
  <c r="X182" i="10"/>
  <c r="W182" i="10"/>
  <c r="P182" i="10"/>
  <c r="AC182" i="10" s="1"/>
  <c r="O182" i="10"/>
  <c r="N182" i="10"/>
  <c r="M182" i="10"/>
  <c r="L182" i="10"/>
  <c r="K182" i="10"/>
  <c r="J182" i="10"/>
  <c r="I182" i="10"/>
  <c r="Q182" i="10" s="1"/>
  <c r="X181" i="10"/>
  <c r="W181" i="10"/>
  <c r="P181" i="10"/>
  <c r="AC181" i="10" s="1"/>
  <c r="O181" i="10"/>
  <c r="N181" i="10"/>
  <c r="M181" i="10"/>
  <c r="L181" i="10"/>
  <c r="K181" i="10"/>
  <c r="J181" i="10"/>
  <c r="I181" i="10"/>
  <c r="Q181" i="10" s="1"/>
  <c r="X180" i="10"/>
  <c r="W180" i="10"/>
  <c r="T180" i="10"/>
  <c r="P180" i="10"/>
  <c r="U180" i="10" s="1"/>
  <c r="O180" i="10"/>
  <c r="N180" i="10"/>
  <c r="M180" i="10"/>
  <c r="L180" i="10"/>
  <c r="K180" i="10"/>
  <c r="J180" i="10"/>
  <c r="I180" i="10"/>
  <c r="Q180" i="10" s="1"/>
  <c r="X179" i="10"/>
  <c r="W179" i="10"/>
  <c r="P179" i="10"/>
  <c r="O179" i="10"/>
  <c r="N179" i="10"/>
  <c r="M179" i="10"/>
  <c r="L179" i="10"/>
  <c r="K179" i="10"/>
  <c r="J179" i="10"/>
  <c r="I179" i="10"/>
  <c r="Q179" i="10" s="1"/>
  <c r="X178" i="10"/>
  <c r="W178" i="10"/>
  <c r="P178" i="10"/>
  <c r="O178" i="10"/>
  <c r="N178" i="10"/>
  <c r="M178" i="10"/>
  <c r="L178" i="10"/>
  <c r="K178" i="10"/>
  <c r="J178" i="10"/>
  <c r="I178" i="10"/>
  <c r="Q178" i="10" s="1"/>
  <c r="X177" i="10"/>
  <c r="W177" i="10"/>
  <c r="P177" i="10"/>
  <c r="AC177" i="10" s="1"/>
  <c r="O177" i="10"/>
  <c r="N177" i="10"/>
  <c r="M177" i="10"/>
  <c r="L177" i="10"/>
  <c r="K177" i="10"/>
  <c r="J177" i="10"/>
  <c r="I177" i="10"/>
  <c r="Q177" i="10" s="1"/>
  <c r="AC176" i="10"/>
  <c r="Z176" i="10" s="1"/>
  <c r="X176" i="10"/>
  <c r="W176" i="10"/>
  <c r="U176" i="10"/>
  <c r="T176" i="10"/>
  <c r="P176" i="10"/>
  <c r="O176" i="10"/>
  <c r="N176" i="10"/>
  <c r="M176" i="10"/>
  <c r="L176" i="10"/>
  <c r="K176" i="10"/>
  <c r="J176" i="10"/>
  <c r="I176" i="10"/>
  <c r="Q176" i="10" s="1"/>
  <c r="X175" i="10"/>
  <c r="W175" i="10"/>
  <c r="U175" i="10"/>
  <c r="T175" i="10"/>
  <c r="P175" i="10"/>
  <c r="AC175" i="10" s="1"/>
  <c r="O175" i="10"/>
  <c r="N175" i="10"/>
  <c r="M175" i="10"/>
  <c r="L175" i="10"/>
  <c r="K175" i="10"/>
  <c r="J175" i="10"/>
  <c r="I175" i="10"/>
  <c r="Q175" i="10" s="1"/>
  <c r="X174" i="10"/>
  <c r="W174" i="10"/>
  <c r="P174" i="10"/>
  <c r="AC174" i="10" s="1"/>
  <c r="O174" i="10"/>
  <c r="N174" i="10"/>
  <c r="M174" i="10"/>
  <c r="L174" i="10"/>
  <c r="K174" i="10"/>
  <c r="J174" i="10"/>
  <c r="I174" i="10"/>
  <c r="Q174" i="10" s="1"/>
  <c r="X173" i="10"/>
  <c r="W173" i="10"/>
  <c r="P173" i="10"/>
  <c r="AC173" i="10" s="1"/>
  <c r="O173" i="10"/>
  <c r="N173" i="10"/>
  <c r="M173" i="10"/>
  <c r="L173" i="10"/>
  <c r="K173" i="10"/>
  <c r="J173" i="10"/>
  <c r="I173" i="10"/>
  <c r="Q173" i="10" s="1"/>
  <c r="X172" i="10"/>
  <c r="W172" i="10"/>
  <c r="T172" i="10"/>
  <c r="P172" i="10"/>
  <c r="U172" i="10" s="1"/>
  <c r="O172" i="10"/>
  <c r="N172" i="10"/>
  <c r="M172" i="10"/>
  <c r="L172" i="10"/>
  <c r="K172" i="10"/>
  <c r="J172" i="10"/>
  <c r="I172" i="10"/>
  <c r="Q172" i="10" s="1"/>
  <c r="X171" i="10"/>
  <c r="W171" i="10"/>
  <c r="T171" i="10"/>
  <c r="P171" i="10"/>
  <c r="O171" i="10"/>
  <c r="N171" i="10"/>
  <c r="M171" i="10"/>
  <c r="L171" i="10"/>
  <c r="K171" i="10"/>
  <c r="J171" i="10"/>
  <c r="I171" i="10"/>
  <c r="Q171" i="10" s="1"/>
  <c r="X170" i="10"/>
  <c r="W170" i="10"/>
  <c r="P170" i="10"/>
  <c r="O170" i="10"/>
  <c r="N170" i="10"/>
  <c r="M170" i="10"/>
  <c r="L170" i="10"/>
  <c r="K170" i="10"/>
  <c r="J170" i="10"/>
  <c r="I170" i="10"/>
  <c r="Q170" i="10" s="1"/>
  <c r="X169" i="10"/>
  <c r="W169" i="10"/>
  <c r="P169" i="10"/>
  <c r="AC169" i="10" s="1"/>
  <c r="O169" i="10"/>
  <c r="N169" i="10"/>
  <c r="M169" i="10"/>
  <c r="L169" i="10"/>
  <c r="K169" i="10"/>
  <c r="J169" i="10"/>
  <c r="I169" i="10"/>
  <c r="Q169" i="10" s="1"/>
  <c r="AC168" i="10"/>
  <c r="Z168" i="10" s="1"/>
  <c r="X168" i="10"/>
  <c r="W168" i="10"/>
  <c r="U168" i="10"/>
  <c r="T168" i="10"/>
  <c r="P168" i="10"/>
  <c r="O168" i="10"/>
  <c r="N168" i="10"/>
  <c r="M168" i="10"/>
  <c r="L168" i="10"/>
  <c r="K168" i="10"/>
  <c r="J168" i="10"/>
  <c r="I168" i="10"/>
  <c r="Q168" i="10" s="1"/>
  <c r="X167" i="10"/>
  <c r="W167" i="10"/>
  <c r="U167" i="10"/>
  <c r="T167" i="10"/>
  <c r="P167" i="10"/>
  <c r="AC167" i="10" s="1"/>
  <c r="O167" i="10"/>
  <c r="N167" i="10"/>
  <c r="M167" i="10"/>
  <c r="L167" i="10"/>
  <c r="K167" i="10"/>
  <c r="J167" i="10"/>
  <c r="I167" i="10"/>
  <c r="Q167" i="10" s="1"/>
  <c r="X166" i="10"/>
  <c r="W166" i="10"/>
  <c r="U166" i="10"/>
  <c r="P166" i="10"/>
  <c r="AC166" i="10" s="1"/>
  <c r="O166" i="10"/>
  <c r="N166" i="10"/>
  <c r="M166" i="10"/>
  <c r="L166" i="10"/>
  <c r="K166" i="10"/>
  <c r="J166" i="10"/>
  <c r="I166" i="10"/>
  <c r="Q166" i="10" s="1"/>
  <c r="X165" i="10"/>
  <c r="W165" i="10"/>
  <c r="P165" i="10"/>
  <c r="AC165" i="10" s="1"/>
  <c r="O165" i="10"/>
  <c r="N165" i="10"/>
  <c r="M165" i="10"/>
  <c r="L165" i="10"/>
  <c r="K165" i="10"/>
  <c r="J165" i="10"/>
  <c r="I165" i="10"/>
  <c r="Q165" i="10" s="1"/>
  <c r="X164" i="10"/>
  <c r="W164" i="10"/>
  <c r="P164" i="10"/>
  <c r="U164" i="10" s="1"/>
  <c r="O164" i="10"/>
  <c r="N164" i="10"/>
  <c r="M164" i="10"/>
  <c r="L164" i="10"/>
  <c r="K164" i="10"/>
  <c r="J164" i="10"/>
  <c r="I164" i="10"/>
  <c r="Q164" i="10" s="1"/>
  <c r="X163" i="10"/>
  <c r="W163" i="10"/>
  <c r="T163" i="10"/>
  <c r="P163" i="10"/>
  <c r="O163" i="10"/>
  <c r="N163" i="10"/>
  <c r="M163" i="10"/>
  <c r="L163" i="10"/>
  <c r="K163" i="10"/>
  <c r="J163" i="10"/>
  <c r="I163" i="10"/>
  <c r="Q163" i="10" s="1"/>
  <c r="X162" i="10"/>
  <c r="W162" i="10"/>
  <c r="P162" i="10"/>
  <c r="O162" i="10"/>
  <c r="N162" i="10"/>
  <c r="M162" i="10"/>
  <c r="L162" i="10"/>
  <c r="K162" i="10"/>
  <c r="J162" i="10"/>
  <c r="I162" i="10"/>
  <c r="Q162" i="10" s="1"/>
  <c r="X161" i="10"/>
  <c r="W161" i="10"/>
  <c r="P161" i="10"/>
  <c r="AC161" i="10" s="1"/>
  <c r="O161" i="10"/>
  <c r="N161" i="10"/>
  <c r="M161" i="10"/>
  <c r="L161" i="10"/>
  <c r="K161" i="10"/>
  <c r="J161" i="10"/>
  <c r="I161" i="10"/>
  <c r="Q161" i="10" s="1"/>
  <c r="AC160" i="10"/>
  <c r="Z160" i="10" s="1"/>
  <c r="X160" i="10"/>
  <c r="W160" i="10"/>
  <c r="U160" i="10"/>
  <c r="T160" i="10"/>
  <c r="P160" i="10"/>
  <c r="O160" i="10"/>
  <c r="N160" i="10"/>
  <c r="M160" i="10"/>
  <c r="L160" i="10"/>
  <c r="K160" i="10"/>
  <c r="J160" i="10"/>
  <c r="I160" i="10"/>
  <c r="Q160" i="10" s="1"/>
  <c r="X159" i="10"/>
  <c r="W159" i="10"/>
  <c r="P159" i="10"/>
  <c r="AC159" i="10" s="1"/>
  <c r="O159" i="10"/>
  <c r="N159" i="10"/>
  <c r="M159" i="10"/>
  <c r="L159" i="10"/>
  <c r="K159" i="10"/>
  <c r="J159" i="10"/>
  <c r="I159" i="10"/>
  <c r="Q159" i="10" s="1"/>
  <c r="X158" i="10"/>
  <c r="W158" i="10"/>
  <c r="U158" i="10"/>
  <c r="P158" i="10"/>
  <c r="AC158" i="10" s="1"/>
  <c r="O158" i="10"/>
  <c r="N158" i="10"/>
  <c r="M158" i="10"/>
  <c r="L158" i="10"/>
  <c r="K158" i="10"/>
  <c r="J158" i="10"/>
  <c r="I158" i="10"/>
  <c r="Q158" i="10" s="1"/>
  <c r="X157" i="10"/>
  <c r="W157" i="10"/>
  <c r="P157" i="10"/>
  <c r="AC157" i="10" s="1"/>
  <c r="O157" i="10"/>
  <c r="N157" i="10"/>
  <c r="M157" i="10"/>
  <c r="L157" i="10"/>
  <c r="K157" i="10"/>
  <c r="J157" i="10"/>
  <c r="I157" i="10"/>
  <c r="Q157" i="10" s="1"/>
  <c r="AC156" i="10"/>
  <c r="Z156" i="10" s="1"/>
  <c r="X156" i="10"/>
  <c r="W156" i="10"/>
  <c r="U156" i="10"/>
  <c r="T156" i="10"/>
  <c r="P156" i="10"/>
  <c r="O156" i="10"/>
  <c r="N156" i="10"/>
  <c r="M156" i="10"/>
  <c r="L156" i="10"/>
  <c r="K156" i="10"/>
  <c r="J156" i="10"/>
  <c r="I156" i="10"/>
  <c r="Q156" i="10" s="1"/>
  <c r="X155" i="10"/>
  <c r="W155" i="10"/>
  <c r="U155" i="10"/>
  <c r="T155" i="10"/>
  <c r="P155" i="10"/>
  <c r="AC155" i="10" s="1"/>
  <c r="O155" i="10"/>
  <c r="N155" i="10"/>
  <c r="M155" i="10"/>
  <c r="L155" i="10"/>
  <c r="K155" i="10"/>
  <c r="J155" i="10"/>
  <c r="I155" i="10"/>
  <c r="Q155" i="10" s="1"/>
  <c r="X154" i="10"/>
  <c r="W154" i="10"/>
  <c r="P154" i="10"/>
  <c r="AC154" i="10" s="1"/>
  <c r="O154" i="10"/>
  <c r="N154" i="10"/>
  <c r="M154" i="10"/>
  <c r="L154" i="10"/>
  <c r="K154" i="10"/>
  <c r="J154" i="10"/>
  <c r="I154" i="10"/>
  <c r="Q154" i="10" s="1"/>
  <c r="X153" i="10"/>
  <c r="W153" i="10"/>
  <c r="P153" i="10"/>
  <c r="AC153" i="10" s="1"/>
  <c r="O153" i="10"/>
  <c r="N153" i="10"/>
  <c r="M153" i="10"/>
  <c r="L153" i="10"/>
  <c r="K153" i="10"/>
  <c r="J153" i="10"/>
  <c r="I153" i="10"/>
  <c r="Q153" i="10" s="1"/>
  <c r="X152" i="10"/>
  <c r="W152" i="10"/>
  <c r="P152" i="10"/>
  <c r="U152" i="10" s="1"/>
  <c r="O152" i="10"/>
  <c r="N152" i="10"/>
  <c r="M152" i="10"/>
  <c r="L152" i="10"/>
  <c r="K152" i="10"/>
  <c r="J152" i="10"/>
  <c r="I152" i="10"/>
  <c r="Q152" i="10" s="1"/>
  <c r="X151" i="10"/>
  <c r="W151" i="10"/>
  <c r="P151" i="10"/>
  <c r="AC151" i="10" s="1"/>
  <c r="O151" i="10"/>
  <c r="N151" i="10"/>
  <c r="M151" i="10"/>
  <c r="L151" i="10"/>
  <c r="K151" i="10"/>
  <c r="J151" i="10"/>
  <c r="I151" i="10"/>
  <c r="Q151" i="10" s="1"/>
  <c r="X150" i="10"/>
  <c r="W150" i="10"/>
  <c r="U150" i="10"/>
  <c r="P150" i="10"/>
  <c r="AC150" i="10" s="1"/>
  <c r="O150" i="10"/>
  <c r="N150" i="10"/>
  <c r="M150" i="10"/>
  <c r="L150" i="10"/>
  <c r="K150" i="10"/>
  <c r="J150" i="10"/>
  <c r="I150" i="10"/>
  <c r="Q150" i="10" s="1"/>
  <c r="X149" i="10"/>
  <c r="W149" i="10"/>
  <c r="P149" i="10"/>
  <c r="AC149" i="10" s="1"/>
  <c r="O149" i="10"/>
  <c r="N149" i="10"/>
  <c r="M149" i="10"/>
  <c r="L149" i="10"/>
  <c r="K149" i="10"/>
  <c r="J149" i="10"/>
  <c r="I149" i="10"/>
  <c r="Q149" i="10" s="1"/>
  <c r="AC148" i="10"/>
  <c r="Z148" i="10" s="1"/>
  <c r="X148" i="10"/>
  <c r="W148" i="10"/>
  <c r="U148" i="10"/>
  <c r="T148" i="10"/>
  <c r="P148" i="10"/>
  <c r="O148" i="10"/>
  <c r="N148" i="10"/>
  <c r="M148" i="10"/>
  <c r="L148" i="10"/>
  <c r="K148" i="10"/>
  <c r="J148" i="10"/>
  <c r="I148" i="10"/>
  <c r="Q148" i="10" s="1"/>
  <c r="X147" i="10"/>
  <c r="W147" i="10"/>
  <c r="U147" i="10"/>
  <c r="T147" i="10"/>
  <c r="P147" i="10"/>
  <c r="AC147" i="10" s="1"/>
  <c r="O147" i="10"/>
  <c r="N147" i="10"/>
  <c r="M147" i="10"/>
  <c r="L147" i="10"/>
  <c r="K147" i="10"/>
  <c r="J147" i="10"/>
  <c r="I147" i="10"/>
  <c r="Q147" i="10" s="1"/>
  <c r="X146" i="10"/>
  <c r="W146" i="10"/>
  <c r="P146" i="10"/>
  <c r="AC146" i="10" s="1"/>
  <c r="O146" i="10"/>
  <c r="N146" i="10"/>
  <c r="M146" i="10"/>
  <c r="L146" i="10"/>
  <c r="K146" i="10"/>
  <c r="J146" i="10"/>
  <c r="I146" i="10"/>
  <c r="Q146" i="10" s="1"/>
  <c r="X145" i="10"/>
  <c r="W145" i="10"/>
  <c r="P145" i="10"/>
  <c r="AC145" i="10" s="1"/>
  <c r="O145" i="10"/>
  <c r="N145" i="10"/>
  <c r="M145" i="10"/>
  <c r="L145" i="10"/>
  <c r="K145" i="10"/>
  <c r="J145" i="10"/>
  <c r="I145" i="10"/>
  <c r="Q145" i="10" s="1"/>
  <c r="X144" i="10"/>
  <c r="W144" i="10"/>
  <c r="P144" i="10"/>
  <c r="U144" i="10" s="1"/>
  <c r="O144" i="10"/>
  <c r="N144" i="10"/>
  <c r="M144" i="10"/>
  <c r="L144" i="10"/>
  <c r="K144" i="10"/>
  <c r="J144" i="10"/>
  <c r="I144" i="10"/>
  <c r="Q144" i="10" s="1"/>
  <c r="X143" i="10"/>
  <c r="W143" i="10"/>
  <c r="P143" i="10"/>
  <c r="AC143" i="10" s="1"/>
  <c r="O143" i="10"/>
  <c r="N143" i="10"/>
  <c r="M143" i="10"/>
  <c r="L143" i="10"/>
  <c r="K143" i="10"/>
  <c r="J143" i="10"/>
  <c r="I143" i="10"/>
  <c r="Q143" i="10" s="1"/>
  <c r="X142" i="10"/>
  <c r="W142" i="10"/>
  <c r="U142" i="10"/>
  <c r="P142" i="10"/>
  <c r="AC142" i="10" s="1"/>
  <c r="O142" i="10"/>
  <c r="N142" i="10"/>
  <c r="M142" i="10"/>
  <c r="L142" i="10"/>
  <c r="K142" i="10"/>
  <c r="J142" i="10"/>
  <c r="I142" i="10"/>
  <c r="Q142" i="10" s="1"/>
  <c r="X141" i="10"/>
  <c r="W141" i="10"/>
  <c r="P141" i="10"/>
  <c r="AC141" i="10" s="1"/>
  <c r="O141" i="10"/>
  <c r="N141" i="10"/>
  <c r="M141" i="10"/>
  <c r="L141" i="10"/>
  <c r="K141" i="10"/>
  <c r="J141" i="10"/>
  <c r="I141" i="10"/>
  <c r="Q141" i="10" s="1"/>
  <c r="AC140" i="10"/>
  <c r="Z140" i="10" s="1"/>
  <c r="X140" i="10"/>
  <c r="W140" i="10"/>
  <c r="U140" i="10"/>
  <c r="T140" i="10"/>
  <c r="P140" i="10"/>
  <c r="O140" i="10"/>
  <c r="N140" i="10"/>
  <c r="M140" i="10"/>
  <c r="L140" i="10"/>
  <c r="K140" i="10"/>
  <c r="J140" i="10"/>
  <c r="I140" i="10"/>
  <c r="Q140" i="10" s="1"/>
  <c r="X139" i="10"/>
  <c r="W139" i="10"/>
  <c r="U139" i="10"/>
  <c r="T139" i="10"/>
  <c r="P139" i="10"/>
  <c r="AC139" i="10" s="1"/>
  <c r="O139" i="10"/>
  <c r="N139" i="10"/>
  <c r="M139" i="10"/>
  <c r="L139" i="10"/>
  <c r="K139" i="10"/>
  <c r="J139" i="10"/>
  <c r="I139" i="10"/>
  <c r="Q139" i="10" s="1"/>
  <c r="X138" i="10"/>
  <c r="W138" i="10"/>
  <c r="P138" i="10"/>
  <c r="AC138" i="10" s="1"/>
  <c r="O138" i="10"/>
  <c r="N138" i="10"/>
  <c r="M138" i="10"/>
  <c r="L138" i="10"/>
  <c r="K138" i="10"/>
  <c r="J138" i="10"/>
  <c r="I138" i="10"/>
  <c r="Q138" i="10" s="1"/>
  <c r="X137" i="10"/>
  <c r="W137" i="10"/>
  <c r="P137" i="10"/>
  <c r="AC137" i="10" s="1"/>
  <c r="O137" i="10"/>
  <c r="N137" i="10"/>
  <c r="M137" i="10"/>
  <c r="L137" i="10"/>
  <c r="K137" i="10"/>
  <c r="J137" i="10"/>
  <c r="I137" i="10"/>
  <c r="Q137" i="10" s="1"/>
  <c r="X136" i="10"/>
  <c r="W136" i="10"/>
  <c r="P136" i="10"/>
  <c r="U136" i="10" s="1"/>
  <c r="O136" i="10"/>
  <c r="N136" i="10"/>
  <c r="M136" i="10"/>
  <c r="L136" i="10"/>
  <c r="K136" i="10"/>
  <c r="J136" i="10"/>
  <c r="I136" i="10"/>
  <c r="Q136" i="10" s="1"/>
  <c r="X135" i="10"/>
  <c r="W135" i="10"/>
  <c r="P135" i="10"/>
  <c r="AC135" i="10" s="1"/>
  <c r="O135" i="10"/>
  <c r="N135" i="10"/>
  <c r="M135" i="10"/>
  <c r="L135" i="10"/>
  <c r="K135" i="10"/>
  <c r="J135" i="10"/>
  <c r="I135" i="10"/>
  <c r="Q135" i="10" s="1"/>
  <c r="X134" i="10"/>
  <c r="W134" i="10"/>
  <c r="U134" i="10"/>
  <c r="P134" i="10"/>
  <c r="AC134" i="10" s="1"/>
  <c r="O134" i="10"/>
  <c r="N134" i="10"/>
  <c r="M134" i="10"/>
  <c r="L134" i="10"/>
  <c r="K134" i="10"/>
  <c r="J134" i="10"/>
  <c r="I134" i="10"/>
  <c r="Q134" i="10" s="1"/>
  <c r="X133" i="10"/>
  <c r="W133" i="10"/>
  <c r="P133" i="10"/>
  <c r="AC133" i="10" s="1"/>
  <c r="O133" i="10"/>
  <c r="N133" i="10"/>
  <c r="M133" i="10"/>
  <c r="L133" i="10"/>
  <c r="K133" i="10"/>
  <c r="J133" i="10"/>
  <c r="I133" i="10"/>
  <c r="Q133" i="10" s="1"/>
  <c r="AC132" i="10"/>
  <c r="Z132" i="10" s="1"/>
  <c r="X132" i="10"/>
  <c r="W132" i="10"/>
  <c r="U132" i="10"/>
  <c r="T132" i="10"/>
  <c r="P132" i="10"/>
  <c r="O132" i="10"/>
  <c r="N132" i="10"/>
  <c r="M132" i="10"/>
  <c r="L132" i="10"/>
  <c r="K132" i="10"/>
  <c r="J132" i="10"/>
  <c r="I132" i="10"/>
  <c r="Q132" i="10" s="1"/>
  <c r="X131" i="10"/>
  <c r="W131" i="10"/>
  <c r="U131" i="10"/>
  <c r="T131" i="10"/>
  <c r="P131" i="10"/>
  <c r="AC131" i="10" s="1"/>
  <c r="O131" i="10"/>
  <c r="N131" i="10"/>
  <c r="M131" i="10"/>
  <c r="L131" i="10"/>
  <c r="K131" i="10"/>
  <c r="J131" i="10"/>
  <c r="I131" i="10"/>
  <c r="Q131" i="10" s="1"/>
  <c r="X130" i="10"/>
  <c r="W130" i="10"/>
  <c r="P130" i="10"/>
  <c r="AC130" i="10" s="1"/>
  <c r="O130" i="10"/>
  <c r="N130" i="10"/>
  <c r="M130" i="10"/>
  <c r="L130" i="10"/>
  <c r="K130" i="10"/>
  <c r="J130" i="10"/>
  <c r="I130" i="10"/>
  <c r="Q130" i="10" s="1"/>
  <c r="X129" i="10"/>
  <c r="W129" i="10"/>
  <c r="P129" i="10"/>
  <c r="AC129" i="10" s="1"/>
  <c r="O129" i="10"/>
  <c r="N129" i="10"/>
  <c r="M129" i="10"/>
  <c r="L129" i="10"/>
  <c r="K129" i="10"/>
  <c r="J129" i="10"/>
  <c r="I129" i="10"/>
  <c r="Q129" i="10" s="1"/>
  <c r="X128" i="10"/>
  <c r="W128" i="10"/>
  <c r="P128" i="10"/>
  <c r="U128" i="10" s="1"/>
  <c r="O128" i="10"/>
  <c r="N128" i="10"/>
  <c r="M128" i="10"/>
  <c r="L128" i="10"/>
  <c r="K128" i="10"/>
  <c r="J128" i="10"/>
  <c r="I128" i="10"/>
  <c r="Q128" i="10" s="1"/>
  <c r="X127" i="10"/>
  <c r="W127" i="10"/>
  <c r="P127" i="10"/>
  <c r="AC127" i="10" s="1"/>
  <c r="O127" i="10"/>
  <c r="N127" i="10"/>
  <c r="M127" i="10"/>
  <c r="L127" i="10"/>
  <c r="K127" i="10"/>
  <c r="J127" i="10"/>
  <c r="I127" i="10"/>
  <c r="Q127" i="10" s="1"/>
  <c r="X126" i="10"/>
  <c r="W126" i="10"/>
  <c r="U126" i="10"/>
  <c r="P126" i="10"/>
  <c r="AC126" i="10" s="1"/>
  <c r="O126" i="10"/>
  <c r="N126" i="10"/>
  <c r="M126" i="10"/>
  <c r="L126" i="10"/>
  <c r="K126" i="10"/>
  <c r="J126" i="10"/>
  <c r="I126" i="10"/>
  <c r="Q126" i="10" s="1"/>
  <c r="X125" i="10"/>
  <c r="W125" i="10"/>
  <c r="P125" i="10"/>
  <c r="AC125" i="10" s="1"/>
  <c r="O125" i="10"/>
  <c r="N125" i="10"/>
  <c r="M125" i="10"/>
  <c r="L125" i="10"/>
  <c r="K125" i="10"/>
  <c r="J125" i="10"/>
  <c r="I125" i="10"/>
  <c r="Q125" i="10" s="1"/>
  <c r="X124" i="10"/>
  <c r="W124" i="10"/>
  <c r="P124" i="10"/>
  <c r="T124" i="10" s="1"/>
  <c r="O124" i="10"/>
  <c r="N124" i="10"/>
  <c r="M124" i="10"/>
  <c r="L124" i="10"/>
  <c r="K124" i="10"/>
  <c r="J124" i="10"/>
  <c r="I124" i="10"/>
  <c r="Q124" i="10" s="1"/>
  <c r="X123" i="10"/>
  <c r="W123" i="10"/>
  <c r="P123" i="10"/>
  <c r="U123" i="10" s="1"/>
  <c r="O123" i="10"/>
  <c r="N123" i="10"/>
  <c r="M123" i="10"/>
  <c r="L123" i="10"/>
  <c r="K123" i="10"/>
  <c r="J123" i="10"/>
  <c r="I123" i="10"/>
  <c r="Q123" i="10" s="1"/>
  <c r="X122" i="10"/>
  <c r="W122" i="10"/>
  <c r="P122" i="10"/>
  <c r="AC122" i="10" s="1"/>
  <c r="O122" i="10"/>
  <c r="N122" i="10"/>
  <c r="M122" i="10"/>
  <c r="L122" i="10"/>
  <c r="K122" i="10"/>
  <c r="J122" i="10"/>
  <c r="I122" i="10"/>
  <c r="Q122" i="10" s="1"/>
  <c r="X121" i="10"/>
  <c r="W121" i="10"/>
  <c r="P121" i="10"/>
  <c r="AC121" i="10" s="1"/>
  <c r="O121" i="10"/>
  <c r="N121" i="10"/>
  <c r="M121" i="10"/>
  <c r="L121" i="10"/>
  <c r="K121" i="10"/>
  <c r="J121" i="10"/>
  <c r="I121" i="10"/>
  <c r="Q121" i="10" s="1"/>
  <c r="X120" i="10"/>
  <c r="W120" i="10"/>
  <c r="P120" i="10"/>
  <c r="T120" i="10" s="1"/>
  <c r="O120" i="10"/>
  <c r="N120" i="10"/>
  <c r="M120" i="10"/>
  <c r="L120" i="10"/>
  <c r="K120" i="10"/>
  <c r="J120" i="10"/>
  <c r="I120" i="10"/>
  <c r="Q120" i="10" s="1"/>
  <c r="X119" i="10"/>
  <c r="W119" i="10"/>
  <c r="P119" i="10"/>
  <c r="U119" i="10" s="1"/>
  <c r="O119" i="10"/>
  <c r="N119" i="10"/>
  <c r="M119" i="10"/>
  <c r="L119" i="10"/>
  <c r="K119" i="10"/>
  <c r="J119" i="10"/>
  <c r="I119" i="10"/>
  <c r="Q119" i="10" s="1"/>
  <c r="AC118" i="10"/>
  <c r="AB118" i="10" s="1"/>
  <c r="X118" i="10"/>
  <c r="W118" i="10"/>
  <c r="U118" i="10"/>
  <c r="T118" i="10"/>
  <c r="P118" i="10"/>
  <c r="O118" i="10"/>
  <c r="N118" i="10"/>
  <c r="M118" i="10"/>
  <c r="L118" i="10"/>
  <c r="K118" i="10"/>
  <c r="J118" i="10"/>
  <c r="I118" i="10"/>
  <c r="Q118" i="10" s="1"/>
  <c r="X117" i="10"/>
  <c r="W117" i="10"/>
  <c r="U117" i="10"/>
  <c r="T117" i="10"/>
  <c r="P117" i="10"/>
  <c r="AC117" i="10" s="1"/>
  <c r="O117" i="10"/>
  <c r="N117" i="10"/>
  <c r="M117" i="10"/>
  <c r="L117" i="10"/>
  <c r="K117" i="10"/>
  <c r="J117" i="10"/>
  <c r="I117" i="10"/>
  <c r="Q117" i="10" s="1"/>
  <c r="X116" i="10"/>
  <c r="W116" i="10"/>
  <c r="P116" i="10"/>
  <c r="T116" i="10" s="1"/>
  <c r="O116" i="10"/>
  <c r="N116" i="10"/>
  <c r="M116" i="10"/>
  <c r="L116" i="10"/>
  <c r="K116" i="10"/>
  <c r="J116" i="10"/>
  <c r="I116" i="10"/>
  <c r="Q116" i="10" s="1"/>
  <c r="AC115" i="10"/>
  <c r="AA115" i="10" s="1"/>
  <c r="X115" i="10"/>
  <c r="W115" i="10"/>
  <c r="P115" i="10"/>
  <c r="U115" i="10" s="1"/>
  <c r="O115" i="10"/>
  <c r="N115" i="10"/>
  <c r="M115" i="10"/>
  <c r="L115" i="10"/>
  <c r="K115" i="10"/>
  <c r="J115" i="10"/>
  <c r="I115" i="10"/>
  <c r="Q115" i="10" s="1"/>
  <c r="AC114" i="10"/>
  <c r="AB114" i="10" s="1"/>
  <c r="Z114" i="10"/>
  <c r="X114" i="10"/>
  <c r="W114" i="10"/>
  <c r="U114" i="10"/>
  <c r="T114" i="10"/>
  <c r="P114" i="10"/>
  <c r="O114" i="10"/>
  <c r="N114" i="10"/>
  <c r="M114" i="10"/>
  <c r="L114" i="10"/>
  <c r="K114" i="10"/>
  <c r="J114" i="10"/>
  <c r="I114" i="10"/>
  <c r="Q114" i="10" s="1"/>
  <c r="X113" i="10"/>
  <c r="W113" i="10"/>
  <c r="U113" i="10"/>
  <c r="T113" i="10"/>
  <c r="P113" i="10"/>
  <c r="AC113" i="10" s="1"/>
  <c r="O113" i="10"/>
  <c r="N113" i="10"/>
  <c r="M113" i="10"/>
  <c r="L113" i="10"/>
  <c r="K113" i="10"/>
  <c r="J113" i="10"/>
  <c r="I113" i="10"/>
  <c r="Q113" i="10" s="1"/>
  <c r="X112" i="10"/>
  <c r="W112" i="10"/>
  <c r="P112" i="10"/>
  <c r="T112" i="10" s="1"/>
  <c r="O112" i="10"/>
  <c r="N112" i="10"/>
  <c r="M112" i="10"/>
  <c r="L112" i="10"/>
  <c r="K112" i="10"/>
  <c r="J112" i="10"/>
  <c r="I112" i="10"/>
  <c r="Q112" i="10" s="1"/>
  <c r="AC111" i="10"/>
  <c r="AA111" i="10" s="1"/>
  <c r="X111" i="10"/>
  <c r="W111" i="10"/>
  <c r="P111" i="10"/>
  <c r="U111" i="10" s="1"/>
  <c r="O111" i="10"/>
  <c r="N111" i="10"/>
  <c r="M111" i="10"/>
  <c r="L111" i="10"/>
  <c r="K111" i="10"/>
  <c r="J111" i="10"/>
  <c r="I111" i="10"/>
  <c r="Q111" i="10" s="1"/>
  <c r="X110" i="10"/>
  <c r="W110" i="10"/>
  <c r="P110" i="10"/>
  <c r="AC110" i="10" s="1"/>
  <c r="O110" i="10"/>
  <c r="N110" i="10"/>
  <c r="M110" i="10"/>
  <c r="L110" i="10"/>
  <c r="K110" i="10"/>
  <c r="J110" i="10"/>
  <c r="I110" i="10"/>
  <c r="Q110" i="10" s="1"/>
  <c r="X109" i="10"/>
  <c r="W109" i="10"/>
  <c r="P109" i="10"/>
  <c r="AC109" i="10" s="1"/>
  <c r="O109" i="10"/>
  <c r="N109" i="10"/>
  <c r="M109" i="10"/>
  <c r="L109" i="10"/>
  <c r="K109" i="10"/>
  <c r="J109" i="10"/>
  <c r="I109" i="10"/>
  <c r="Q109" i="10" s="1"/>
  <c r="X108" i="10"/>
  <c r="W108" i="10"/>
  <c r="P108" i="10"/>
  <c r="T108" i="10" s="1"/>
  <c r="O108" i="10"/>
  <c r="N108" i="10"/>
  <c r="M108" i="10"/>
  <c r="L108" i="10"/>
  <c r="K108" i="10"/>
  <c r="J108" i="10"/>
  <c r="I108" i="10"/>
  <c r="Q108" i="10" s="1"/>
  <c r="X107" i="10"/>
  <c r="W107" i="10"/>
  <c r="P107" i="10"/>
  <c r="U107" i="10" s="1"/>
  <c r="O107" i="10"/>
  <c r="N107" i="10"/>
  <c r="M107" i="10"/>
  <c r="L107" i="10"/>
  <c r="K107" i="10"/>
  <c r="J107" i="10"/>
  <c r="I107" i="10"/>
  <c r="Q107" i="10" s="1"/>
  <c r="X106" i="10"/>
  <c r="W106" i="10"/>
  <c r="P106" i="10"/>
  <c r="AC106" i="10" s="1"/>
  <c r="O106" i="10"/>
  <c r="N106" i="10"/>
  <c r="M106" i="10"/>
  <c r="L106" i="10"/>
  <c r="K106" i="10"/>
  <c r="J106" i="10"/>
  <c r="I106" i="10"/>
  <c r="Q106" i="10" s="1"/>
  <c r="X105" i="10"/>
  <c r="W105" i="10"/>
  <c r="P105" i="10"/>
  <c r="AC105" i="10" s="1"/>
  <c r="O105" i="10"/>
  <c r="N105" i="10"/>
  <c r="M105" i="10"/>
  <c r="L105" i="10"/>
  <c r="K105" i="10"/>
  <c r="J105" i="10"/>
  <c r="I105" i="10"/>
  <c r="Q105" i="10" s="1"/>
  <c r="X104" i="10"/>
  <c r="W104" i="10"/>
  <c r="P104" i="10"/>
  <c r="T104" i="10" s="1"/>
  <c r="O104" i="10"/>
  <c r="N104" i="10"/>
  <c r="M104" i="10"/>
  <c r="L104" i="10"/>
  <c r="K104" i="10"/>
  <c r="J104" i="10"/>
  <c r="I104" i="10"/>
  <c r="Q104" i="10" s="1"/>
  <c r="X103" i="10"/>
  <c r="W103" i="10"/>
  <c r="P103" i="10"/>
  <c r="U103" i="10" s="1"/>
  <c r="O103" i="10"/>
  <c r="N103" i="10"/>
  <c r="M103" i="10"/>
  <c r="L103" i="10"/>
  <c r="K103" i="10"/>
  <c r="J103" i="10"/>
  <c r="I103" i="10"/>
  <c r="Q103" i="10" s="1"/>
  <c r="AB102" i="10"/>
  <c r="AA100" i="10"/>
  <c r="Z100" i="10"/>
  <c r="AB98" i="10"/>
  <c r="AB97" i="10"/>
  <c r="AA97" i="10"/>
  <c r="Z96" i="10"/>
  <c r="AA92" i="10"/>
  <c r="Z92" i="10"/>
  <c r="Z91" i="10"/>
  <c r="AB90" i="10"/>
  <c r="AA89" i="10"/>
  <c r="Z87" i="10"/>
  <c r="AB86" i="10"/>
  <c r="AA80" i="10"/>
  <c r="Z80" i="10"/>
  <c r="AB78" i="10"/>
  <c r="Z75" i="10"/>
  <c r="AB74" i="10"/>
  <c r="AA68" i="10"/>
  <c r="Z68" i="10"/>
  <c r="Z67" i="10"/>
  <c r="AA61" i="10"/>
  <c r="AA57" i="10"/>
  <c r="AA52" i="10"/>
  <c r="Z52" i="10"/>
  <c r="AB49" i="10"/>
  <c r="AA49" i="10"/>
  <c r="AA44" i="10"/>
  <c r="Z44" i="10"/>
  <c r="AB41" i="10"/>
  <c r="AA41" i="10"/>
  <c r="Z36" i="10"/>
  <c r="AB33" i="10"/>
  <c r="AA33" i="10"/>
  <c r="AA28" i="10"/>
  <c r="Z28" i="10"/>
  <c r="Z20" i="10"/>
  <c r="AA4" i="10"/>
  <c r="Z4" i="10"/>
  <c r="W3" i="9"/>
  <c r="CA102" i="9"/>
  <c r="BZ102" i="9"/>
  <c r="V102" i="9" s="1"/>
  <c r="BY102" i="9"/>
  <c r="U102" i="9" s="1"/>
  <c r="BX102" i="9"/>
  <c r="BW102" i="9"/>
  <c r="S102" i="9" s="1"/>
  <c r="BV102" i="9"/>
  <c r="BU102" i="9"/>
  <c r="BT102" i="9"/>
  <c r="R102" i="9" s="1"/>
  <c r="BS102" i="9"/>
  <c r="CA101" i="9"/>
  <c r="BZ101" i="9"/>
  <c r="BY101" i="9"/>
  <c r="BX101" i="9"/>
  <c r="BW101" i="9"/>
  <c r="T101" i="9" s="1"/>
  <c r="BV101" i="9"/>
  <c r="S101" i="9" s="1"/>
  <c r="BU101" i="9"/>
  <c r="BT101" i="9"/>
  <c r="BS101" i="9"/>
  <c r="CA100" i="9"/>
  <c r="U100" i="9" s="1"/>
  <c r="BZ100" i="9"/>
  <c r="V100" i="9" s="1"/>
  <c r="BY100" i="9"/>
  <c r="BX100" i="9"/>
  <c r="BW100" i="9"/>
  <c r="BV100" i="9"/>
  <c r="BU100" i="9"/>
  <c r="BT100" i="9"/>
  <c r="BS100" i="9"/>
  <c r="CA99" i="9"/>
  <c r="BZ99" i="9"/>
  <c r="U99" i="9" s="1"/>
  <c r="BY99" i="9"/>
  <c r="BX99" i="9"/>
  <c r="S99" i="9" s="1"/>
  <c r="BW99" i="9"/>
  <c r="BV99" i="9"/>
  <c r="BU99" i="9"/>
  <c r="BT99" i="9"/>
  <c r="BS99" i="9"/>
  <c r="CA98" i="9"/>
  <c r="BZ98" i="9"/>
  <c r="V98" i="9" s="1"/>
  <c r="BY98" i="9"/>
  <c r="U98" i="9" s="1"/>
  <c r="BX98" i="9"/>
  <c r="BW98" i="9"/>
  <c r="S98" i="9" s="1"/>
  <c r="BV98" i="9"/>
  <c r="BU98" i="9"/>
  <c r="BT98" i="9"/>
  <c r="BS98" i="9"/>
  <c r="CA97" i="9"/>
  <c r="BZ97" i="9"/>
  <c r="BY97" i="9"/>
  <c r="BX97" i="9"/>
  <c r="BW97" i="9"/>
  <c r="T97" i="9" s="1"/>
  <c r="BV97" i="9"/>
  <c r="S97" i="9" s="1"/>
  <c r="BU97" i="9"/>
  <c r="BT97" i="9"/>
  <c r="BS97" i="9"/>
  <c r="CA96" i="9"/>
  <c r="U96" i="9" s="1"/>
  <c r="BZ96" i="9"/>
  <c r="BY96" i="9"/>
  <c r="BX96" i="9"/>
  <c r="BW96" i="9"/>
  <c r="BV96" i="9"/>
  <c r="BU96" i="9"/>
  <c r="BT96" i="9"/>
  <c r="BS96" i="9"/>
  <c r="CA95" i="9"/>
  <c r="BZ95" i="9"/>
  <c r="U95" i="9" s="1"/>
  <c r="BY95" i="9"/>
  <c r="BX95" i="9"/>
  <c r="S95" i="9" s="1"/>
  <c r="BW95" i="9"/>
  <c r="BV95" i="9"/>
  <c r="BU95" i="9"/>
  <c r="BT95" i="9"/>
  <c r="BS95" i="9"/>
  <c r="CA94" i="9"/>
  <c r="BZ94" i="9"/>
  <c r="V94" i="9" s="1"/>
  <c r="BY94" i="9"/>
  <c r="U94" i="9" s="1"/>
  <c r="BX94" i="9"/>
  <c r="BW94" i="9"/>
  <c r="S94" i="9" s="1"/>
  <c r="BV94" i="9"/>
  <c r="BU94" i="9"/>
  <c r="BT94" i="9"/>
  <c r="BS94" i="9"/>
  <c r="CA93" i="9"/>
  <c r="BZ93" i="9"/>
  <c r="BY93" i="9"/>
  <c r="BX93" i="9"/>
  <c r="BW93" i="9"/>
  <c r="T93" i="9" s="1"/>
  <c r="BV93" i="9"/>
  <c r="S93" i="9" s="1"/>
  <c r="BU93" i="9"/>
  <c r="BT93" i="9"/>
  <c r="BS93" i="9"/>
  <c r="CA92" i="9"/>
  <c r="U92" i="9" s="1"/>
  <c r="BZ92" i="9"/>
  <c r="BY92" i="9"/>
  <c r="BX92" i="9"/>
  <c r="BW92" i="9"/>
  <c r="BV92" i="9"/>
  <c r="BU92" i="9"/>
  <c r="BT92" i="9"/>
  <c r="BS92" i="9"/>
  <c r="CA91" i="9"/>
  <c r="BZ91" i="9"/>
  <c r="U91" i="9" s="1"/>
  <c r="BY91" i="9"/>
  <c r="BX91" i="9"/>
  <c r="S91" i="9" s="1"/>
  <c r="BW91" i="9"/>
  <c r="BV91" i="9"/>
  <c r="BU91" i="9"/>
  <c r="BT91" i="9"/>
  <c r="BS91" i="9"/>
  <c r="CA90" i="9"/>
  <c r="BZ90" i="9"/>
  <c r="V90" i="9" s="1"/>
  <c r="BY90" i="9"/>
  <c r="U90" i="9" s="1"/>
  <c r="BX90" i="9"/>
  <c r="BW90" i="9"/>
  <c r="S90" i="9" s="1"/>
  <c r="BV90" i="9"/>
  <c r="BU90" i="9"/>
  <c r="BT90" i="9"/>
  <c r="BS90" i="9"/>
  <c r="CA89" i="9"/>
  <c r="BZ89" i="9"/>
  <c r="BY89" i="9"/>
  <c r="BX89" i="9"/>
  <c r="BW89" i="9"/>
  <c r="T89" i="9" s="1"/>
  <c r="BV89" i="9"/>
  <c r="S89" i="9" s="1"/>
  <c r="BU89" i="9"/>
  <c r="BT89" i="9"/>
  <c r="BS89" i="9"/>
  <c r="CA88" i="9"/>
  <c r="BZ88" i="9"/>
  <c r="BY88" i="9"/>
  <c r="U88" i="9" s="1"/>
  <c r="BX88" i="9"/>
  <c r="BW88" i="9"/>
  <c r="BV88" i="9"/>
  <c r="BU88" i="9"/>
  <c r="BT88" i="9"/>
  <c r="BS88" i="9"/>
  <c r="CA87" i="9"/>
  <c r="BZ87" i="9"/>
  <c r="U87" i="9" s="1"/>
  <c r="BY87" i="9"/>
  <c r="BX87" i="9"/>
  <c r="BW87" i="9"/>
  <c r="BV87" i="9"/>
  <c r="S87" i="9" s="1"/>
  <c r="BU87" i="9"/>
  <c r="BT87" i="9"/>
  <c r="BS87" i="9"/>
  <c r="CA86" i="9"/>
  <c r="BZ86" i="9"/>
  <c r="V86" i="9" s="1"/>
  <c r="BY86" i="9"/>
  <c r="U86" i="9" s="1"/>
  <c r="BX86" i="9"/>
  <c r="BW86" i="9"/>
  <c r="S86" i="9" s="1"/>
  <c r="BV86" i="9"/>
  <c r="BU86" i="9"/>
  <c r="BT86" i="9"/>
  <c r="BS86" i="9"/>
  <c r="CA85" i="9"/>
  <c r="BZ85" i="9"/>
  <c r="BY85" i="9"/>
  <c r="BX85" i="9"/>
  <c r="BW85" i="9"/>
  <c r="T85" i="9" s="1"/>
  <c r="BV85" i="9"/>
  <c r="S85" i="9" s="1"/>
  <c r="BU85" i="9"/>
  <c r="BT85" i="9"/>
  <c r="BS85" i="9"/>
  <c r="CA84" i="9"/>
  <c r="BZ84" i="9"/>
  <c r="BY84" i="9"/>
  <c r="U84" i="9" s="1"/>
  <c r="BX84" i="9"/>
  <c r="BW84" i="9"/>
  <c r="BV84" i="9"/>
  <c r="BU84" i="9"/>
  <c r="BT84" i="9"/>
  <c r="BS84" i="9"/>
  <c r="CA83" i="9"/>
  <c r="BZ83" i="9"/>
  <c r="U83" i="9" s="1"/>
  <c r="BY83" i="9"/>
  <c r="BX83" i="9"/>
  <c r="BW83" i="9"/>
  <c r="BV83" i="9"/>
  <c r="S83" i="9" s="1"/>
  <c r="BU83" i="9"/>
  <c r="BT83" i="9"/>
  <c r="BS83" i="9"/>
  <c r="CA82" i="9"/>
  <c r="BZ82" i="9"/>
  <c r="V82" i="9" s="1"/>
  <c r="BY82" i="9"/>
  <c r="U82" i="9" s="1"/>
  <c r="BX82" i="9"/>
  <c r="BW82" i="9"/>
  <c r="S82" i="9" s="1"/>
  <c r="BV82" i="9"/>
  <c r="BU82" i="9"/>
  <c r="BT82" i="9"/>
  <c r="BS82" i="9"/>
  <c r="CA81" i="9"/>
  <c r="BZ81" i="9"/>
  <c r="BY81" i="9"/>
  <c r="BX81" i="9"/>
  <c r="BW81" i="9"/>
  <c r="T81" i="9" s="1"/>
  <c r="BV81" i="9"/>
  <c r="S81" i="9" s="1"/>
  <c r="BU81" i="9"/>
  <c r="BT81" i="9"/>
  <c r="BS81" i="9"/>
  <c r="CA80" i="9"/>
  <c r="BZ80" i="9"/>
  <c r="BY80" i="9"/>
  <c r="U80" i="9" s="1"/>
  <c r="BX80" i="9"/>
  <c r="BW80" i="9"/>
  <c r="BV80" i="9"/>
  <c r="BU80" i="9"/>
  <c r="BT80" i="9"/>
  <c r="BS80" i="9"/>
  <c r="CA79" i="9"/>
  <c r="BZ79" i="9"/>
  <c r="U79" i="9" s="1"/>
  <c r="BY79" i="9"/>
  <c r="BX79" i="9"/>
  <c r="BW79" i="9"/>
  <c r="BV79" i="9"/>
  <c r="S79" i="9" s="1"/>
  <c r="BU79" i="9"/>
  <c r="BT79" i="9"/>
  <c r="BS79" i="9"/>
  <c r="CA78" i="9"/>
  <c r="BZ78" i="9"/>
  <c r="V78" i="9" s="1"/>
  <c r="BY78" i="9"/>
  <c r="U78" i="9" s="1"/>
  <c r="BX78" i="9"/>
  <c r="BW78" i="9"/>
  <c r="S78" i="9" s="1"/>
  <c r="BV78" i="9"/>
  <c r="BU78" i="9"/>
  <c r="BT78" i="9"/>
  <c r="BS78" i="9"/>
  <c r="CA77" i="9"/>
  <c r="BZ77" i="9"/>
  <c r="BY77" i="9"/>
  <c r="BX77" i="9"/>
  <c r="BW77" i="9"/>
  <c r="T77" i="9" s="1"/>
  <c r="BV77" i="9"/>
  <c r="S77" i="9" s="1"/>
  <c r="BU77" i="9"/>
  <c r="BT77" i="9"/>
  <c r="BS77" i="9"/>
  <c r="CA76" i="9"/>
  <c r="BZ76" i="9"/>
  <c r="BY76" i="9"/>
  <c r="U76" i="9" s="1"/>
  <c r="BX76" i="9"/>
  <c r="BW76" i="9"/>
  <c r="BV76" i="9"/>
  <c r="BU76" i="9"/>
  <c r="BT76" i="9"/>
  <c r="BS76" i="9"/>
  <c r="CA75" i="9"/>
  <c r="BZ75" i="9"/>
  <c r="U75" i="9" s="1"/>
  <c r="BY75" i="9"/>
  <c r="BX75" i="9"/>
  <c r="BW75" i="9"/>
  <c r="BV75" i="9"/>
  <c r="S75" i="9" s="1"/>
  <c r="BU75" i="9"/>
  <c r="BT75" i="9"/>
  <c r="BS75" i="9"/>
  <c r="CA74" i="9"/>
  <c r="BZ74" i="9"/>
  <c r="V74" i="9" s="1"/>
  <c r="BY74" i="9"/>
  <c r="U74" i="9" s="1"/>
  <c r="BX74" i="9"/>
  <c r="BW74" i="9"/>
  <c r="S74" i="9" s="1"/>
  <c r="BV74" i="9"/>
  <c r="BU74" i="9"/>
  <c r="BT74" i="9"/>
  <c r="BS74" i="9"/>
  <c r="CA73" i="9"/>
  <c r="BZ73" i="9"/>
  <c r="BY73" i="9"/>
  <c r="BX73" i="9"/>
  <c r="BW73" i="9"/>
  <c r="T73" i="9" s="1"/>
  <c r="BV73" i="9"/>
  <c r="S73" i="9" s="1"/>
  <c r="BU73" i="9"/>
  <c r="BT73" i="9"/>
  <c r="BS73" i="9"/>
  <c r="CA72" i="9"/>
  <c r="BZ72" i="9"/>
  <c r="BY72" i="9"/>
  <c r="U72" i="9" s="1"/>
  <c r="BX72" i="9"/>
  <c r="BW72" i="9"/>
  <c r="BV72" i="9"/>
  <c r="BU72" i="9"/>
  <c r="BT72" i="9"/>
  <c r="BS72" i="9"/>
  <c r="CA71" i="9"/>
  <c r="BZ71" i="9"/>
  <c r="U71" i="9" s="1"/>
  <c r="BY71" i="9"/>
  <c r="BX71" i="9"/>
  <c r="BW71" i="9"/>
  <c r="BV71" i="9"/>
  <c r="S71" i="9" s="1"/>
  <c r="BU71" i="9"/>
  <c r="BT71" i="9"/>
  <c r="BS71" i="9"/>
  <c r="CA70" i="9"/>
  <c r="BZ70" i="9"/>
  <c r="V70" i="9" s="1"/>
  <c r="BY70" i="9"/>
  <c r="U70" i="9" s="1"/>
  <c r="BX70" i="9"/>
  <c r="BW70" i="9"/>
  <c r="S70" i="9" s="1"/>
  <c r="BV70" i="9"/>
  <c r="BU70" i="9"/>
  <c r="BT70" i="9"/>
  <c r="BS70" i="9"/>
  <c r="CA69" i="9"/>
  <c r="BZ69" i="9"/>
  <c r="BY69" i="9"/>
  <c r="BX69" i="9"/>
  <c r="BW69" i="9"/>
  <c r="T69" i="9" s="1"/>
  <c r="BV69" i="9"/>
  <c r="S69" i="9" s="1"/>
  <c r="BU69" i="9"/>
  <c r="BT69" i="9"/>
  <c r="BS69" i="9"/>
  <c r="CA68" i="9"/>
  <c r="BZ68" i="9"/>
  <c r="BY68" i="9"/>
  <c r="U68" i="9" s="1"/>
  <c r="BX68" i="9"/>
  <c r="BW68" i="9"/>
  <c r="BV68" i="9"/>
  <c r="BU68" i="9"/>
  <c r="BT68" i="9"/>
  <c r="BS68" i="9"/>
  <c r="CA67" i="9"/>
  <c r="BZ67" i="9"/>
  <c r="U67" i="9" s="1"/>
  <c r="BY67" i="9"/>
  <c r="BX67" i="9"/>
  <c r="BW67" i="9"/>
  <c r="BV67" i="9"/>
  <c r="S67" i="9" s="1"/>
  <c r="BU67" i="9"/>
  <c r="BT67" i="9"/>
  <c r="BS67" i="9"/>
  <c r="CA66" i="9"/>
  <c r="BZ66" i="9"/>
  <c r="V66" i="9" s="1"/>
  <c r="BY66" i="9"/>
  <c r="U66" i="9" s="1"/>
  <c r="BX66" i="9"/>
  <c r="BW66" i="9"/>
  <c r="S66" i="9" s="1"/>
  <c r="BV66" i="9"/>
  <c r="BU66" i="9"/>
  <c r="BT66" i="9"/>
  <c r="BS66" i="9"/>
  <c r="CA65" i="9"/>
  <c r="BZ65" i="9"/>
  <c r="BY65" i="9"/>
  <c r="BX65" i="9"/>
  <c r="BW65" i="9"/>
  <c r="T65" i="9" s="1"/>
  <c r="BV65" i="9"/>
  <c r="S65" i="9" s="1"/>
  <c r="BU65" i="9"/>
  <c r="BT65" i="9"/>
  <c r="BS65" i="9"/>
  <c r="CA64" i="9"/>
  <c r="BZ64" i="9"/>
  <c r="BY64" i="9"/>
  <c r="U64" i="9" s="1"/>
  <c r="BX64" i="9"/>
  <c r="BW64" i="9"/>
  <c r="BV64" i="9"/>
  <c r="BU64" i="9"/>
  <c r="BT64" i="9"/>
  <c r="BS64" i="9"/>
  <c r="CA63" i="9"/>
  <c r="BZ63" i="9"/>
  <c r="U63" i="9" s="1"/>
  <c r="BY63" i="9"/>
  <c r="BX63" i="9"/>
  <c r="BW63" i="9"/>
  <c r="BV63" i="9"/>
  <c r="S63" i="9" s="1"/>
  <c r="BU63" i="9"/>
  <c r="BT63" i="9"/>
  <c r="BS63" i="9"/>
  <c r="CA62" i="9"/>
  <c r="BZ62" i="9"/>
  <c r="V62" i="9" s="1"/>
  <c r="BY62" i="9"/>
  <c r="U62" i="9" s="1"/>
  <c r="BX62" i="9"/>
  <c r="BW62" i="9"/>
  <c r="S62" i="9" s="1"/>
  <c r="BV62" i="9"/>
  <c r="BU62" i="9"/>
  <c r="BT62" i="9"/>
  <c r="BS62" i="9"/>
  <c r="CA61" i="9"/>
  <c r="BZ61" i="9"/>
  <c r="BY61" i="9"/>
  <c r="BX61" i="9"/>
  <c r="BW61" i="9"/>
  <c r="T61" i="9" s="1"/>
  <c r="BV61" i="9"/>
  <c r="S61" i="9" s="1"/>
  <c r="BU61" i="9"/>
  <c r="BT61" i="9"/>
  <c r="BS61" i="9"/>
  <c r="CA60" i="9"/>
  <c r="BZ60" i="9"/>
  <c r="BY60" i="9"/>
  <c r="U60" i="9" s="1"/>
  <c r="BX60" i="9"/>
  <c r="BW60" i="9"/>
  <c r="BV60" i="9"/>
  <c r="BU60" i="9"/>
  <c r="BT60" i="9"/>
  <c r="BS60" i="9"/>
  <c r="CA59" i="9"/>
  <c r="BZ59" i="9"/>
  <c r="U59" i="9" s="1"/>
  <c r="BY59" i="9"/>
  <c r="BX59" i="9"/>
  <c r="BW59" i="9"/>
  <c r="BV59" i="9"/>
  <c r="S59" i="9" s="1"/>
  <c r="BU59" i="9"/>
  <c r="BT59" i="9"/>
  <c r="BS59" i="9"/>
  <c r="CA58" i="9"/>
  <c r="BZ58" i="9"/>
  <c r="V58" i="9" s="1"/>
  <c r="BY58" i="9"/>
  <c r="U58" i="9" s="1"/>
  <c r="BX58" i="9"/>
  <c r="BW58" i="9"/>
  <c r="S58" i="9" s="1"/>
  <c r="BV58" i="9"/>
  <c r="BU58" i="9"/>
  <c r="BT58" i="9"/>
  <c r="BS58" i="9"/>
  <c r="CA57" i="9"/>
  <c r="BZ57" i="9"/>
  <c r="BY57" i="9"/>
  <c r="BX57" i="9"/>
  <c r="BW57" i="9"/>
  <c r="T57" i="9" s="1"/>
  <c r="BV57" i="9"/>
  <c r="S57" i="9" s="1"/>
  <c r="BU57" i="9"/>
  <c r="BT57" i="9"/>
  <c r="BS57" i="9"/>
  <c r="CA56" i="9"/>
  <c r="BZ56" i="9"/>
  <c r="BY56" i="9"/>
  <c r="U56" i="9" s="1"/>
  <c r="BX56" i="9"/>
  <c r="BW56" i="9"/>
  <c r="BV56" i="9"/>
  <c r="BU56" i="9"/>
  <c r="BT56" i="9"/>
  <c r="BS56" i="9"/>
  <c r="CA55" i="9"/>
  <c r="BZ55" i="9"/>
  <c r="U55" i="9" s="1"/>
  <c r="BY55" i="9"/>
  <c r="BX55" i="9"/>
  <c r="BW55" i="9"/>
  <c r="BV55" i="9"/>
  <c r="S55" i="9" s="1"/>
  <c r="BU55" i="9"/>
  <c r="BT55" i="9"/>
  <c r="BS55" i="9"/>
  <c r="CA54" i="9"/>
  <c r="BZ54" i="9"/>
  <c r="V54" i="9" s="1"/>
  <c r="BY54" i="9"/>
  <c r="U54" i="9" s="1"/>
  <c r="BX54" i="9"/>
  <c r="BW54" i="9"/>
  <c r="BV54" i="9"/>
  <c r="BU54" i="9"/>
  <c r="BT54" i="9"/>
  <c r="BS54" i="9"/>
  <c r="CA53" i="9"/>
  <c r="BZ53" i="9"/>
  <c r="BY53" i="9"/>
  <c r="BX53" i="9"/>
  <c r="BW53" i="9"/>
  <c r="BV53" i="9"/>
  <c r="BU53" i="9"/>
  <c r="BT53" i="9"/>
  <c r="BS53" i="9"/>
  <c r="CA52" i="9"/>
  <c r="BZ52" i="9"/>
  <c r="BY52" i="9"/>
  <c r="U52" i="9" s="1"/>
  <c r="BX52" i="9"/>
  <c r="BW52" i="9"/>
  <c r="BV52" i="9"/>
  <c r="BU52" i="9"/>
  <c r="BT52" i="9"/>
  <c r="BS52" i="9"/>
  <c r="CA51" i="9"/>
  <c r="BZ51" i="9"/>
  <c r="BY51" i="9"/>
  <c r="BX51" i="9"/>
  <c r="BW51" i="9"/>
  <c r="BV51" i="9"/>
  <c r="S51" i="9" s="1"/>
  <c r="BU51" i="9"/>
  <c r="BT51" i="9"/>
  <c r="BS51" i="9"/>
  <c r="CA50" i="9"/>
  <c r="BZ50" i="9"/>
  <c r="BY50" i="9"/>
  <c r="BX50" i="9"/>
  <c r="BW50" i="9"/>
  <c r="BV50" i="9"/>
  <c r="BU50" i="9"/>
  <c r="BT50" i="9"/>
  <c r="BS50" i="9"/>
  <c r="CA49" i="9"/>
  <c r="BZ49" i="9"/>
  <c r="BY49" i="9"/>
  <c r="BX49" i="9"/>
  <c r="BW49" i="9"/>
  <c r="BV49" i="9"/>
  <c r="BU49" i="9"/>
  <c r="BT49" i="9"/>
  <c r="BS49" i="9"/>
  <c r="CA48" i="9"/>
  <c r="BZ48" i="9"/>
  <c r="BY48" i="9"/>
  <c r="U48" i="9" s="1"/>
  <c r="BX48" i="9"/>
  <c r="BW48" i="9"/>
  <c r="BV48" i="9"/>
  <c r="BU48" i="9"/>
  <c r="BT48" i="9"/>
  <c r="BS48" i="9"/>
  <c r="CA47" i="9"/>
  <c r="BZ47" i="9"/>
  <c r="BY47" i="9"/>
  <c r="BX47" i="9"/>
  <c r="BW47" i="9"/>
  <c r="BV47" i="9"/>
  <c r="S47" i="9" s="1"/>
  <c r="BU47" i="9"/>
  <c r="BT47" i="9"/>
  <c r="BS47" i="9"/>
  <c r="CA46" i="9"/>
  <c r="BZ46" i="9"/>
  <c r="BY46" i="9"/>
  <c r="BX46" i="9"/>
  <c r="BW46" i="9"/>
  <c r="BV46" i="9"/>
  <c r="BU46" i="9"/>
  <c r="BT46" i="9"/>
  <c r="BS46" i="9"/>
  <c r="CA45" i="9"/>
  <c r="BZ45" i="9"/>
  <c r="BY45" i="9"/>
  <c r="BX45" i="9"/>
  <c r="BW45" i="9"/>
  <c r="BV45" i="9"/>
  <c r="BU45" i="9"/>
  <c r="BT45" i="9"/>
  <c r="BS45" i="9"/>
  <c r="CA44" i="9"/>
  <c r="BZ44" i="9"/>
  <c r="BY44" i="9"/>
  <c r="U44" i="9" s="1"/>
  <c r="BX44" i="9"/>
  <c r="BW44" i="9"/>
  <c r="BV44" i="9"/>
  <c r="BU44" i="9"/>
  <c r="BT44" i="9"/>
  <c r="BS44" i="9"/>
  <c r="CA43" i="9"/>
  <c r="BZ43" i="9"/>
  <c r="BY43" i="9"/>
  <c r="BX43" i="9"/>
  <c r="BW43" i="9"/>
  <c r="BV43" i="9"/>
  <c r="S43" i="9" s="1"/>
  <c r="BU43" i="9"/>
  <c r="BT43" i="9"/>
  <c r="BS43" i="9"/>
  <c r="CA42" i="9"/>
  <c r="BZ42" i="9"/>
  <c r="BY42" i="9"/>
  <c r="BX42" i="9"/>
  <c r="BW42" i="9"/>
  <c r="BV42" i="9"/>
  <c r="BU42" i="9"/>
  <c r="BT42" i="9"/>
  <c r="BS42" i="9"/>
  <c r="CA41" i="9"/>
  <c r="BZ41" i="9"/>
  <c r="BY41" i="9"/>
  <c r="BX41" i="9"/>
  <c r="BW41" i="9"/>
  <c r="BV41" i="9"/>
  <c r="BU41" i="9"/>
  <c r="BT41" i="9"/>
  <c r="BS41" i="9"/>
  <c r="CA40" i="9"/>
  <c r="BZ40" i="9"/>
  <c r="BY40" i="9"/>
  <c r="U40" i="9" s="1"/>
  <c r="BX40" i="9"/>
  <c r="BW40" i="9"/>
  <c r="BV40" i="9"/>
  <c r="BU40" i="9"/>
  <c r="BT40" i="9"/>
  <c r="BS40" i="9"/>
  <c r="CA39" i="9"/>
  <c r="BZ39" i="9"/>
  <c r="BY39" i="9"/>
  <c r="BX39" i="9"/>
  <c r="BW39" i="9"/>
  <c r="BV39" i="9"/>
  <c r="S39" i="9" s="1"/>
  <c r="BU39" i="9"/>
  <c r="BT39" i="9"/>
  <c r="BS39" i="9"/>
  <c r="CA38" i="9"/>
  <c r="BZ38" i="9"/>
  <c r="BY38" i="9"/>
  <c r="BX38" i="9"/>
  <c r="BW38" i="9"/>
  <c r="BV38" i="9"/>
  <c r="BU38" i="9"/>
  <c r="BT38" i="9"/>
  <c r="BS38" i="9"/>
  <c r="CA37" i="9"/>
  <c r="BZ37" i="9"/>
  <c r="BY37" i="9"/>
  <c r="BX37" i="9"/>
  <c r="BW37" i="9"/>
  <c r="BV37" i="9"/>
  <c r="BU37" i="9"/>
  <c r="BT37" i="9"/>
  <c r="BS37" i="9"/>
  <c r="CA36" i="9"/>
  <c r="BZ36" i="9"/>
  <c r="BY36" i="9"/>
  <c r="U36" i="9" s="1"/>
  <c r="BX36" i="9"/>
  <c r="BW36" i="9"/>
  <c r="BV36" i="9"/>
  <c r="BU36" i="9"/>
  <c r="BT36" i="9"/>
  <c r="BS36" i="9"/>
  <c r="CA35" i="9"/>
  <c r="BZ35" i="9"/>
  <c r="BY35" i="9"/>
  <c r="BX35" i="9"/>
  <c r="BW35" i="9"/>
  <c r="BV35" i="9"/>
  <c r="S35" i="9" s="1"/>
  <c r="BU35" i="9"/>
  <c r="BT35" i="9"/>
  <c r="BS35" i="9"/>
  <c r="CA34" i="9"/>
  <c r="BZ34" i="9"/>
  <c r="BY34" i="9"/>
  <c r="BX34" i="9"/>
  <c r="BW34" i="9"/>
  <c r="BV34" i="9"/>
  <c r="BU34" i="9"/>
  <c r="BT34" i="9"/>
  <c r="BS34" i="9"/>
  <c r="CA33" i="9"/>
  <c r="BZ33" i="9"/>
  <c r="BY33" i="9"/>
  <c r="BX33" i="9"/>
  <c r="BW33" i="9"/>
  <c r="BV33" i="9"/>
  <c r="BU33" i="9"/>
  <c r="BT33" i="9"/>
  <c r="BS33" i="9"/>
  <c r="CA32" i="9"/>
  <c r="BZ32" i="9"/>
  <c r="BY32" i="9"/>
  <c r="U32" i="9" s="1"/>
  <c r="BX32" i="9"/>
  <c r="BW32" i="9"/>
  <c r="BV32" i="9"/>
  <c r="BU32" i="9"/>
  <c r="BT32" i="9"/>
  <c r="BS32" i="9"/>
  <c r="CA31" i="9"/>
  <c r="BZ31" i="9"/>
  <c r="BY31" i="9"/>
  <c r="BX31" i="9"/>
  <c r="BW31" i="9"/>
  <c r="BV31" i="9"/>
  <c r="S31" i="9" s="1"/>
  <c r="BU31" i="9"/>
  <c r="BT31" i="9"/>
  <c r="BS31" i="9"/>
  <c r="CA30" i="9"/>
  <c r="BZ30" i="9"/>
  <c r="BY30" i="9"/>
  <c r="BX30" i="9"/>
  <c r="BW30" i="9"/>
  <c r="BV30" i="9"/>
  <c r="BU30" i="9"/>
  <c r="BT30" i="9"/>
  <c r="BS30" i="9"/>
  <c r="CA29" i="9"/>
  <c r="BZ29" i="9"/>
  <c r="BY29" i="9"/>
  <c r="BX29" i="9"/>
  <c r="BW29" i="9"/>
  <c r="BV29" i="9"/>
  <c r="BU29" i="9"/>
  <c r="BT29" i="9"/>
  <c r="BS29" i="9"/>
  <c r="CA28" i="9"/>
  <c r="BZ28" i="9"/>
  <c r="BY28" i="9"/>
  <c r="U28" i="9" s="1"/>
  <c r="BX28" i="9"/>
  <c r="BW28" i="9"/>
  <c r="BV28" i="9"/>
  <c r="BU28" i="9"/>
  <c r="BT28" i="9"/>
  <c r="BS28" i="9"/>
  <c r="CA27" i="9"/>
  <c r="BZ27" i="9"/>
  <c r="BY27" i="9"/>
  <c r="BX27" i="9"/>
  <c r="BW27" i="9"/>
  <c r="BV27" i="9"/>
  <c r="S27" i="9" s="1"/>
  <c r="BU27" i="9"/>
  <c r="BT27" i="9"/>
  <c r="BS27" i="9"/>
  <c r="CA26" i="9"/>
  <c r="BZ26" i="9"/>
  <c r="BY26" i="9"/>
  <c r="BX26" i="9"/>
  <c r="BW26" i="9"/>
  <c r="BV26" i="9"/>
  <c r="BU26" i="9"/>
  <c r="BT26" i="9"/>
  <c r="BS26" i="9"/>
  <c r="CA25" i="9"/>
  <c r="BZ25" i="9"/>
  <c r="BY25" i="9"/>
  <c r="BX25" i="9"/>
  <c r="BW25" i="9"/>
  <c r="BV25" i="9"/>
  <c r="BU25" i="9"/>
  <c r="BT25" i="9"/>
  <c r="BS25" i="9"/>
  <c r="CA24" i="9"/>
  <c r="BZ24" i="9"/>
  <c r="BY24" i="9"/>
  <c r="U24" i="9" s="1"/>
  <c r="BX24" i="9"/>
  <c r="BW24" i="9"/>
  <c r="BV24" i="9"/>
  <c r="BU24" i="9"/>
  <c r="Q24" i="9" s="1"/>
  <c r="BT24" i="9"/>
  <c r="BS24" i="9"/>
  <c r="CA23" i="9"/>
  <c r="BZ23" i="9"/>
  <c r="BY23" i="9"/>
  <c r="BX23" i="9"/>
  <c r="BW23" i="9"/>
  <c r="BV23" i="9"/>
  <c r="S23" i="9" s="1"/>
  <c r="BU23" i="9"/>
  <c r="BT23" i="9"/>
  <c r="BS23" i="9"/>
  <c r="CA22" i="9"/>
  <c r="BZ22" i="9"/>
  <c r="BY22" i="9"/>
  <c r="U22" i="9" s="1"/>
  <c r="BX22" i="9"/>
  <c r="BW22" i="9"/>
  <c r="BV22" i="9"/>
  <c r="BU22" i="9"/>
  <c r="BT22" i="9"/>
  <c r="BS22" i="9"/>
  <c r="CA21" i="9"/>
  <c r="BZ21" i="9"/>
  <c r="BY21" i="9"/>
  <c r="BX21" i="9"/>
  <c r="S21" i="9" s="1"/>
  <c r="BW21" i="9"/>
  <c r="BV21" i="9"/>
  <c r="BU21" i="9"/>
  <c r="BT21" i="9"/>
  <c r="BS21" i="9"/>
  <c r="CA20" i="9"/>
  <c r="BZ20" i="9"/>
  <c r="BY20" i="9"/>
  <c r="U20" i="9" s="1"/>
  <c r="BX20" i="9"/>
  <c r="BW20" i="9"/>
  <c r="BV20" i="9"/>
  <c r="BU20" i="9"/>
  <c r="BT20" i="9"/>
  <c r="BS20" i="9"/>
  <c r="CA19" i="9"/>
  <c r="BZ19" i="9"/>
  <c r="BY19" i="9"/>
  <c r="BX19" i="9"/>
  <c r="BW19" i="9"/>
  <c r="BV19" i="9"/>
  <c r="S19" i="9" s="1"/>
  <c r="BU19" i="9"/>
  <c r="BT19" i="9"/>
  <c r="BS19" i="9"/>
  <c r="CA18" i="9"/>
  <c r="U18" i="9" s="1"/>
  <c r="BZ18" i="9"/>
  <c r="BY18" i="9"/>
  <c r="BX18" i="9"/>
  <c r="BW18" i="9"/>
  <c r="BV18" i="9"/>
  <c r="BU18" i="9"/>
  <c r="BT18" i="9"/>
  <c r="BS18" i="9"/>
  <c r="CA17" i="9"/>
  <c r="BZ17" i="9"/>
  <c r="BY17" i="9"/>
  <c r="BX17" i="9"/>
  <c r="BW17" i="9"/>
  <c r="BV17" i="9"/>
  <c r="S17" i="9" s="1"/>
  <c r="BU17" i="9"/>
  <c r="BT17" i="9"/>
  <c r="BS17" i="9"/>
  <c r="CA16" i="9"/>
  <c r="BZ16" i="9"/>
  <c r="BY16" i="9"/>
  <c r="U16" i="9" s="1"/>
  <c r="BX16" i="9"/>
  <c r="BW16" i="9"/>
  <c r="BV16" i="9"/>
  <c r="BU16" i="9"/>
  <c r="Q16" i="9" s="1"/>
  <c r="BT16" i="9"/>
  <c r="BS16" i="9"/>
  <c r="CA15" i="9"/>
  <c r="BZ15" i="9"/>
  <c r="BY15" i="9"/>
  <c r="BX15" i="9"/>
  <c r="BW15" i="9"/>
  <c r="BV15" i="9"/>
  <c r="S15" i="9" s="1"/>
  <c r="BU15" i="9"/>
  <c r="BT15" i="9"/>
  <c r="BS15" i="9"/>
  <c r="CA14" i="9"/>
  <c r="BZ14" i="9"/>
  <c r="BY14" i="9"/>
  <c r="U14" i="9" s="1"/>
  <c r="BX14" i="9"/>
  <c r="BW14" i="9"/>
  <c r="BV14" i="9"/>
  <c r="BU14" i="9"/>
  <c r="BT14" i="9"/>
  <c r="BS14" i="9"/>
  <c r="CA13" i="9"/>
  <c r="BZ13" i="9"/>
  <c r="BY13" i="9"/>
  <c r="BX13" i="9"/>
  <c r="S13" i="9" s="1"/>
  <c r="BW13" i="9"/>
  <c r="BV13" i="9"/>
  <c r="BU13" i="9"/>
  <c r="BT13" i="9"/>
  <c r="BS13" i="9"/>
  <c r="CA12" i="9"/>
  <c r="BZ12" i="9"/>
  <c r="BY12" i="9"/>
  <c r="U12" i="9" s="1"/>
  <c r="BX12" i="9"/>
  <c r="BW12" i="9"/>
  <c r="BV12" i="9"/>
  <c r="BU12" i="9"/>
  <c r="BT12" i="9"/>
  <c r="BS12" i="9"/>
  <c r="CA11" i="9"/>
  <c r="BZ11" i="9"/>
  <c r="BY11" i="9"/>
  <c r="BX11" i="9"/>
  <c r="BW11" i="9"/>
  <c r="BV11" i="9"/>
  <c r="S11" i="9" s="1"/>
  <c r="BU11" i="9"/>
  <c r="BT11" i="9"/>
  <c r="BS11" i="9"/>
  <c r="CA10" i="9"/>
  <c r="U10" i="9" s="1"/>
  <c r="BZ10" i="9"/>
  <c r="BY10" i="9"/>
  <c r="BX10" i="9"/>
  <c r="BW10" i="9"/>
  <c r="BV10" i="9"/>
  <c r="BU10" i="9"/>
  <c r="BT10" i="9"/>
  <c r="BS10" i="9"/>
  <c r="CA9" i="9"/>
  <c r="BZ9" i="9"/>
  <c r="BY9" i="9"/>
  <c r="BX9" i="9"/>
  <c r="BW9" i="9"/>
  <c r="BV9" i="9"/>
  <c r="BU9" i="9"/>
  <c r="BT9" i="9"/>
  <c r="BS9" i="9"/>
  <c r="CA8" i="9"/>
  <c r="BZ8" i="9"/>
  <c r="BY8" i="9"/>
  <c r="BX8" i="9"/>
  <c r="BW8" i="9"/>
  <c r="S8" i="9" s="1"/>
  <c r="BV8" i="9"/>
  <c r="BU8" i="9"/>
  <c r="BT8" i="9"/>
  <c r="BS8" i="9"/>
  <c r="CA7" i="9"/>
  <c r="BZ7" i="9"/>
  <c r="BY7" i="9"/>
  <c r="BX7" i="9"/>
  <c r="BW7" i="9"/>
  <c r="BV7" i="9"/>
  <c r="BU7" i="9"/>
  <c r="BT7" i="9"/>
  <c r="BS7" i="9"/>
  <c r="CA6" i="9"/>
  <c r="BZ6" i="9"/>
  <c r="BY6" i="9"/>
  <c r="BX6" i="9"/>
  <c r="BW6" i="9"/>
  <c r="BV6" i="9"/>
  <c r="BU6" i="9"/>
  <c r="BT6" i="9"/>
  <c r="BS6" i="9"/>
  <c r="CA5" i="9"/>
  <c r="BZ5" i="9"/>
  <c r="BY5" i="9"/>
  <c r="BX5" i="9"/>
  <c r="BW5" i="9"/>
  <c r="BV5" i="9"/>
  <c r="BU5" i="9"/>
  <c r="BT5" i="9"/>
  <c r="BS5" i="9"/>
  <c r="CA4" i="9"/>
  <c r="BZ4" i="9"/>
  <c r="BY4" i="9"/>
  <c r="BX4" i="9"/>
  <c r="BW4" i="9"/>
  <c r="BV4" i="9"/>
  <c r="BU4" i="9"/>
  <c r="BT4" i="9"/>
  <c r="BS4" i="9"/>
  <c r="CA3" i="9"/>
  <c r="BZ3" i="9"/>
  <c r="BY3" i="9"/>
  <c r="BX3" i="9"/>
  <c r="BW3" i="9"/>
  <c r="T3" i="9" s="1"/>
  <c r="BV3" i="9"/>
  <c r="BU3" i="9"/>
  <c r="BT3" i="9"/>
  <c r="BS3" i="9"/>
  <c r="X102" i="10"/>
  <c r="W102" i="10"/>
  <c r="P102" i="10"/>
  <c r="AC102" i="10" s="1"/>
  <c r="AA102" i="10" s="1"/>
  <c r="M102" i="10"/>
  <c r="X101" i="10"/>
  <c r="W101" i="10"/>
  <c r="P101" i="10"/>
  <c r="J101" i="10" s="1"/>
  <c r="M101" i="10"/>
  <c r="X100" i="10"/>
  <c r="L100" i="10" s="1"/>
  <c r="W100" i="10"/>
  <c r="P100" i="10"/>
  <c r="AC100" i="10" s="1"/>
  <c r="AB100" i="10" s="1"/>
  <c r="M100" i="10"/>
  <c r="K100" i="10"/>
  <c r="J100" i="10"/>
  <c r="X99" i="10"/>
  <c r="W99" i="10"/>
  <c r="P99" i="10"/>
  <c r="AC99" i="10" s="1"/>
  <c r="AB99" i="10" s="1"/>
  <c r="M99" i="10"/>
  <c r="K99" i="10"/>
  <c r="X98" i="10"/>
  <c r="L98" i="10" s="1"/>
  <c r="W98" i="10"/>
  <c r="P98" i="10"/>
  <c r="AC98" i="10" s="1"/>
  <c r="AA98" i="10" s="1"/>
  <c r="M98" i="10"/>
  <c r="K98" i="10"/>
  <c r="X97" i="10"/>
  <c r="W97" i="10"/>
  <c r="P97" i="10"/>
  <c r="AC97" i="10" s="1"/>
  <c r="Z97" i="10" s="1"/>
  <c r="M97" i="10"/>
  <c r="L97" i="10"/>
  <c r="X96" i="10"/>
  <c r="L96" i="10" s="1"/>
  <c r="W96" i="10"/>
  <c r="P96" i="10"/>
  <c r="AC96" i="10" s="1"/>
  <c r="AA96" i="10" s="1"/>
  <c r="M96" i="10"/>
  <c r="J96" i="10"/>
  <c r="X95" i="10"/>
  <c r="W95" i="10"/>
  <c r="P95" i="10"/>
  <c r="AC95" i="10" s="1"/>
  <c r="AB95" i="10" s="1"/>
  <c r="M95" i="10"/>
  <c r="X94" i="10"/>
  <c r="W94" i="10"/>
  <c r="P94" i="10"/>
  <c r="AC94" i="10" s="1"/>
  <c r="AA94" i="10" s="1"/>
  <c r="M94" i="10"/>
  <c r="X93" i="10"/>
  <c r="L93" i="10" s="1"/>
  <c r="W93" i="10"/>
  <c r="P93" i="10"/>
  <c r="U93" i="10" s="1"/>
  <c r="I93" i="10" s="1"/>
  <c r="M93" i="10"/>
  <c r="K93" i="10"/>
  <c r="J93" i="10"/>
  <c r="X92" i="10"/>
  <c r="W92" i="10"/>
  <c r="P92" i="10"/>
  <c r="AC92" i="10" s="1"/>
  <c r="AB92" i="10" s="1"/>
  <c r="M92" i="10"/>
  <c r="X91" i="10"/>
  <c r="W91" i="10"/>
  <c r="P91" i="10"/>
  <c r="AC91" i="10" s="1"/>
  <c r="AB91" i="10" s="1"/>
  <c r="M91" i="10"/>
  <c r="X90" i="10"/>
  <c r="L90" i="10" s="1"/>
  <c r="W90" i="10"/>
  <c r="P90" i="10"/>
  <c r="AC90" i="10" s="1"/>
  <c r="AA90" i="10" s="1"/>
  <c r="M90" i="10"/>
  <c r="J90" i="10"/>
  <c r="X89" i="10"/>
  <c r="W89" i="10"/>
  <c r="P89" i="10"/>
  <c r="AC89" i="10" s="1"/>
  <c r="Z89" i="10" s="1"/>
  <c r="M89" i="10"/>
  <c r="L89" i="10"/>
  <c r="X88" i="10"/>
  <c r="L88" i="10" s="1"/>
  <c r="W88" i="10"/>
  <c r="P88" i="10"/>
  <c r="AC88" i="10" s="1"/>
  <c r="AB88" i="10" s="1"/>
  <c r="M88" i="10"/>
  <c r="K88" i="10"/>
  <c r="X87" i="10"/>
  <c r="W87" i="10"/>
  <c r="P87" i="10"/>
  <c r="AC87" i="10" s="1"/>
  <c r="AB87" i="10" s="1"/>
  <c r="M87" i="10"/>
  <c r="J87" i="10"/>
  <c r="X86" i="10"/>
  <c r="W86" i="10"/>
  <c r="P86" i="10"/>
  <c r="AC86" i="10" s="1"/>
  <c r="AA86" i="10" s="1"/>
  <c r="M86" i="10"/>
  <c r="L86" i="10"/>
  <c r="X85" i="10"/>
  <c r="L85" i="10" s="1"/>
  <c r="W85" i="10"/>
  <c r="P85" i="10"/>
  <c r="M85" i="10"/>
  <c r="K85" i="10"/>
  <c r="X84" i="10"/>
  <c r="W84" i="10"/>
  <c r="P84" i="10"/>
  <c r="AC84" i="10" s="1"/>
  <c r="Z84" i="10" s="1"/>
  <c r="M84" i="10"/>
  <c r="X83" i="10"/>
  <c r="W83" i="10"/>
  <c r="P83" i="10"/>
  <c r="AC83" i="10" s="1"/>
  <c r="AB83" i="10" s="1"/>
  <c r="M83" i="10"/>
  <c r="X82" i="10"/>
  <c r="L82" i="10" s="1"/>
  <c r="W82" i="10"/>
  <c r="P82" i="10"/>
  <c r="AC82" i="10" s="1"/>
  <c r="AA82" i="10" s="1"/>
  <c r="M82" i="10"/>
  <c r="J82" i="10"/>
  <c r="X81" i="10"/>
  <c r="L81" i="10" s="1"/>
  <c r="W81" i="10"/>
  <c r="P81" i="10"/>
  <c r="U81" i="10" s="1"/>
  <c r="I81" i="10" s="1"/>
  <c r="M81" i="10"/>
  <c r="K81" i="10"/>
  <c r="X80" i="10"/>
  <c r="W80" i="10"/>
  <c r="P80" i="10"/>
  <c r="AC80" i="10" s="1"/>
  <c r="AB80" i="10" s="1"/>
  <c r="M80" i="10"/>
  <c r="K80" i="10"/>
  <c r="X79" i="10"/>
  <c r="W79" i="10"/>
  <c r="P79" i="10"/>
  <c r="AC79" i="10" s="1"/>
  <c r="AB79" i="10" s="1"/>
  <c r="M79" i="10"/>
  <c r="X78" i="10"/>
  <c r="L78" i="10" s="1"/>
  <c r="W78" i="10"/>
  <c r="P78" i="10"/>
  <c r="AC78" i="10" s="1"/>
  <c r="AA78" i="10" s="1"/>
  <c r="M78" i="10"/>
  <c r="K78" i="10"/>
  <c r="X77" i="10"/>
  <c r="W77" i="10"/>
  <c r="P77" i="10"/>
  <c r="J77" i="10" s="1"/>
  <c r="M77" i="10"/>
  <c r="X76" i="10"/>
  <c r="W76" i="10"/>
  <c r="P76" i="10"/>
  <c r="AC76" i="10" s="1"/>
  <c r="AA76" i="10" s="1"/>
  <c r="M76" i="10"/>
  <c r="L76" i="10"/>
  <c r="X75" i="10"/>
  <c r="L75" i="10" s="1"/>
  <c r="W75" i="10"/>
  <c r="P75" i="10"/>
  <c r="AC75" i="10" s="1"/>
  <c r="AB75" i="10" s="1"/>
  <c r="M75" i="10"/>
  <c r="K75" i="10"/>
  <c r="J75" i="10"/>
  <c r="X74" i="10"/>
  <c r="W74" i="10"/>
  <c r="P74" i="10"/>
  <c r="AC74" i="10" s="1"/>
  <c r="AA74" i="10" s="1"/>
  <c r="M74" i="10"/>
  <c r="X73" i="10"/>
  <c r="W73" i="10"/>
  <c r="P73" i="10"/>
  <c r="M73" i="10"/>
  <c r="J73" i="10"/>
  <c r="X72" i="10"/>
  <c r="W72" i="10"/>
  <c r="P72" i="10"/>
  <c r="J72" i="10" s="1"/>
  <c r="M72" i="10"/>
  <c r="X71" i="10"/>
  <c r="W71" i="10"/>
  <c r="P71" i="10"/>
  <c r="J71" i="10" s="1"/>
  <c r="M71" i="10"/>
  <c r="X70" i="10"/>
  <c r="L70" i="10" s="1"/>
  <c r="W70" i="10"/>
  <c r="P70" i="10"/>
  <c r="M70" i="10"/>
  <c r="J70" i="10"/>
  <c r="X69" i="10"/>
  <c r="W69" i="10"/>
  <c r="P69" i="10"/>
  <c r="J69" i="10" s="1"/>
  <c r="M69" i="10"/>
  <c r="X68" i="10"/>
  <c r="W68" i="10"/>
  <c r="P68" i="10"/>
  <c r="AC68" i="10" s="1"/>
  <c r="AB68" i="10" s="1"/>
  <c r="M68" i="10"/>
  <c r="L68" i="10"/>
  <c r="X67" i="10"/>
  <c r="L67" i="10" s="1"/>
  <c r="W67" i="10"/>
  <c r="P67" i="10"/>
  <c r="AC67" i="10" s="1"/>
  <c r="AB67" i="10" s="1"/>
  <c r="M67" i="10"/>
  <c r="K67" i="10"/>
  <c r="J67" i="10"/>
  <c r="X66" i="10"/>
  <c r="W66" i="10"/>
  <c r="P66" i="10"/>
  <c r="AC66" i="10" s="1"/>
  <c r="AA66" i="10" s="1"/>
  <c r="M66" i="10"/>
  <c r="X65" i="10"/>
  <c r="W65" i="10"/>
  <c r="P65" i="10"/>
  <c r="J65" i="10" s="1"/>
  <c r="M65" i="10"/>
  <c r="L65" i="10"/>
  <c r="X64" i="10"/>
  <c r="W64" i="10"/>
  <c r="P64" i="10"/>
  <c r="J64" i="10" s="1"/>
  <c r="M64" i="10"/>
  <c r="X63" i="10"/>
  <c r="W63" i="10"/>
  <c r="P63" i="10"/>
  <c r="M63" i="10"/>
  <c r="J63" i="10"/>
  <c r="X62" i="10"/>
  <c r="L62" i="10" s="1"/>
  <c r="W62" i="10"/>
  <c r="P62" i="10"/>
  <c r="M62" i="10"/>
  <c r="J62" i="10"/>
  <c r="X61" i="10"/>
  <c r="W61" i="10"/>
  <c r="P61" i="10"/>
  <c r="AC61" i="10" s="1"/>
  <c r="Z61" i="10" s="1"/>
  <c r="M61" i="10"/>
  <c r="X60" i="10"/>
  <c r="L60" i="10" s="1"/>
  <c r="W60" i="10"/>
  <c r="P60" i="10"/>
  <c r="M60" i="10"/>
  <c r="J60" i="10"/>
  <c r="X59" i="10"/>
  <c r="L59" i="10" s="1"/>
  <c r="W59" i="10"/>
  <c r="P59" i="10"/>
  <c r="M59" i="10"/>
  <c r="J59" i="10"/>
  <c r="X58" i="10"/>
  <c r="W58" i="10"/>
  <c r="P58" i="10"/>
  <c r="J58" i="10" s="1"/>
  <c r="M58" i="10"/>
  <c r="AC57" i="10"/>
  <c r="Z57" i="10" s="1"/>
  <c r="X57" i="10"/>
  <c r="W57" i="10"/>
  <c r="P57" i="10"/>
  <c r="K57" i="10" s="1"/>
  <c r="M57" i="10"/>
  <c r="L57" i="10"/>
  <c r="X56" i="10"/>
  <c r="W56" i="10"/>
  <c r="P56" i="10"/>
  <c r="T56" i="10" s="1"/>
  <c r="M56" i="10"/>
  <c r="K56" i="10"/>
  <c r="X55" i="10"/>
  <c r="W55" i="10"/>
  <c r="P55" i="10"/>
  <c r="J55" i="10" s="1"/>
  <c r="M55" i="10"/>
  <c r="X54" i="10"/>
  <c r="W54" i="10"/>
  <c r="P54" i="10"/>
  <c r="J54" i="10" s="1"/>
  <c r="M54" i="10"/>
  <c r="X53" i="10"/>
  <c r="L53" i="10" s="1"/>
  <c r="W53" i="10"/>
  <c r="P53" i="10"/>
  <c r="U53" i="10" s="1"/>
  <c r="M53" i="10"/>
  <c r="K53" i="10"/>
  <c r="I53" i="10"/>
  <c r="X52" i="10"/>
  <c r="L52" i="10" s="1"/>
  <c r="W52" i="10"/>
  <c r="P52" i="10"/>
  <c r="AC52" i="10" s="1"/>
  <c r="AB52" i="10" s="1"/>
  <c r="M52" i="10"/>
  <c r="K52" i="10"/>
  <c r="X51" i="10"/>
  <c r="W51" i="10"/>
  <c r="P51" i="10"/>
  <c r="M51" i="10"/>
  <c r="J51" i="10"/>
  <c r="X50" i="10"/>
  <c r="L50" i="10" s="1"/>
  <c r="W50" i="10"/>
  <c r="P50" i="10"/>
  <c r="M50" i="10"/>
  <c r="J50" i="10"/>
  <c r="X49" i="10"/>
  <c r="W49" i="10"/>
  <c r="P49" i="10"/>
  <c r="AC49" i="10" s="1"/>
  <c r="Z49" i="10" s="1"/>
  <c r="M49" i="10"/>
  <c r="X48" i="10"/>
  <c r="L48" i="10" s="1"/>
  <c r="W48" i="10"/>
  <c r="P48" i="10"/>
  <c r="U48" i="10" s="1"/>
  <c r="M48" i="10"/>
  <c r="K48" i="10"/>
  <c r="I48" i="10"/>
  <c r="X47" i="10"/>
  <c r="W47" i="10"/>
  <c r="P47" i="10"/>
  <c r="L47" i="10" s="1"/>
  <c r="M47" i="10"/>
  <c r="J47" i="10"/>
  <c r="X46" i="10"/>
  <c r="W46" i="10"/>
  <c r="P46" i="10"/>
  <c r="M46" i="10"/>
  <c r="J46" i="10"/>
  <c r="X45" i="10"/>
  <c r="W45" i="10"/>
  <c r="P45" i="10"/>
  <c r="U45" i="10" s="1"/>
  <c r="I45" i="10" s="1"/>
  <c r="M45" i="10"/>
  <c r="J45" i="10"/>
  <c r="X44" i="10"/>
  <c r="L44" i="10" s="1"/>
  <c r="W44" i="10"/>
  <c r="P44" i="10"/>
  <c r="AC44" i="10" s="1"/>
  <c r="AB44" i="10" s="1"/>
  <c r="M44" i="10"/>
  <c r="K44" i="10"/>
  <c r="X43" i="10"/>
  <c r="L43" i="10" s="1"/>
  <c r="W43" i="10"/>
  <c r="P43" i="10"/>
  <c r="M43" i="10"/>
  <c r="J43" i="10"/>
  <c r="X42" i="10"/>
  <c r="W42" i="10"/>
  <c r="P42" i="10"/>
  <c r="J42" i="10" s="1"/>
  <c r="M42" i="10"/>
  <c r="L42" i="10"/>
  <c r="X41" i="10"/>
  <c r="W41" i="10"/>
  <c r="P41" i="10"/>
  <c r="AC41" i="10" s="1"/>
  <c r="Z41" i="10" s="1"/>
  <c r="M41" i="10"/>
  <c r="L41" i="10"/>
  <c r="K41" i="10"/>
  <c r="X40" i="10"/>
  <c r="W40" i="10"/>
  <c r="P40" i="10"/>
  <c r="T40" i="10" s="1"/>
  <c r="M40" i="10"/>
  <c r="X39" i="10"/>
  <c r="W39" i="10"/>
  <c r="P39" i="10"/>
  <c r="M39" i="10"/>
  <c r="J39" i="10"/>
  <c r="X38" i="10"/>
  <c r="W38" i="10"/>
  <c r="P38" i="10"/>
  <c r="J38" i="10" s="1"/>
  <c r="M38" i="10"/>
  <c r="X37" i="10"/>
  <c r="L37" i="10" s="1"/>
  <c r="W37" i="10"/>
  <c r="P37" i="10"/>
  <c r="U37" i="10" s="1"/>
  <c r="M37" i="10"/>
  <c r="K37" i="10"/>
  <c r="J37" i="10"/>
  <c r="I37" i="10"/>
  <c r="X36" i="10"/>
  <c r="L36" i="10" s="1"/>
  <c r="W36" i="10"/>
  <c r="P36" i="10"/>
  <c r="AC36" i="10" s="1"/>
  <c r="AA36" i="10" s="1"/>
  <c r="M36" i="10"/>
  <c r="K36" i="10"/>
  <c r="J36" i="10"/>
  <c r="X35" i="10"/>
  <c r="W35" i="10"/>
  <c r="P35" i="10"/>
  <c r="L35" i="10" s="1"/>
  <c r="M35" i="10"/>
  <c r="X34" i="10"/>
  <c r="W34" i="10"/>
  <c r="P34" i="10"/>
  <c r="M34" i="10"/>
  <c r="J34" i="10"/>
  <c r="X33" i="10"/>
  <c r="W33" i="10"/>
  <c r="P33" i="10"/>
  <c r="AC33" i="10" s="1"/>
  <c r="Z33" i="10" s="1"/>
  <c r="M33" i="10"/>
  <c r="L33" i="10"/>
  <c r="X32" i="10"/>
  <c r="W32" i="10"/>
  <c r="P32" i="10"/>
  <c r="U32" i="10" s="1"/>
  <c r="M32" i="10"/>
  <c r="K32" i="10"/>
  <c r="I32" i="10"/>
  <c r="X31" i="10"/>
  <c r="W31" i="10"/>
  <c r="P31" i="10"/>
  <c r="J31" i="10" s="1"/>
  <c r="M31" i="10"/>
  <c r="X30" i="10"/>
  <c r="W30" i="10"/>
  <c r="P30" i="10"/>
  <c r="M30" i="10"/>
  <c r="J30" i="10"/>
  <c r="X29" i="10"/>
  <c r="W29" i="10"/>
  <c r="P29" i="10"/>
  <c r="U29" i="10" s="1"/>
  <c r="I29" i="10" s="1"/>
  <c r="M29" i="10"/>
  <c r="X28" i="10"/>
  <c r="L28" i="10" s="1"/>
  <c r="W28" i="10"/>
  <c r="P28" i="10"/>
  <c r="AC28" i="10" s="1"/>
  <c r="AB28" i="10" s="1"/>
  <c r="M28" i="10"/>
  <c r="K28" i="10"/>
  <c r="J28" i="10"/>
  <c r="X27" i="10"/>
  <c r="W27" i="10"/>
  <c r="P27" i="10"/>
  <c r="J27" i="10" s="1"/>
  <c r="M27" i="10"/>
  <c r="X26" i="10"/>
  <c r="L26" i="10" s="1"/>
  <c r="W26" i="10"/>
  <c r="P26" i="10"/>
  <c r="M26" i="10"/>
  <c r="J26" i="10"/>
  <c r="X25" i="10"/>
  <c r="W25" i="10"/>
  <c r="P25" i="10"/>
  <c r="L25" i="10" s="1"/>
  <c r="M25" i="10"/>
  <c r="K25" i="10"/>
  <c r="X24" i="10"/>
  <c r="W24" i="10"/>
  <c r="P24" i="10"/>
  <c r="T24" i="10" s="1"/>
  <c r="M24" i="10"/>
  <c r="L24" i="10"/>
  <c r="X23" i="10"/>
  <c r="W23" i="10"/>
  <c r="P23" i="10"/>
  <c r="M23" i="10"/>
  <c r="J23" i="10"/>
  <c r="X22" i="10"/>
  <c r="L22" i="10" s="1"/>
  <c r="W22" i="10"/>
  <c r="P22" i="10"/>
  <c r="M22" i="10"/>
  <c r="J22" i="10"/>
  <c r="X21" i="10"/>
  <c r="W21" i="10"/>
  <c r="P21" i="10"/>
  <c r="U21" i="10" s="1"/>
  <c r="M21" i="10"/>
  <c r="J21" i="10"/>
  <c r="I21" i="10"/>
  <c r="X20" i="10"/>
  <c r="W20" i="10"/>
  <c r="P20" i="10"/>
  <c r="AC20" i="10" s="1"/>
  <c r="AA20" i="10" s="1"/>
  <c r="M20" i="10"/>
  <c r="J20" i="10"/>
  <c r="X19" i="10"/>
  <c r="W19" i="10"/>
  <c r="P19" i="10"/>
  <c r="L19" i="10" s="1"/>
  <c r="M19" i="10"/>
  <c r="X18" i="10"/>
  <c r="W18" i="10"/>
  <c r="P18" i="10"/>
  <c r="J18" i="10" s="1"/>
  <c r="M18" i="10"/>
  <c r="X17" i="10"/>
  <c r="L17" i="10" s="1"/>
  <c r="W17" i="10"/>
  <c r="P17" i="10"/>
  <c r="AC17" i="10" s="1"/>
  <c r="Z17" i="10" s="1"/>
  <c r="M17" i="10"/>
  <c r="K17" i="10"/>
  <c r="X16" i="10"/>
  <c r="W16" i="10"/>
  <c r="P16" i="10"/>
  <c r="U16" i="10" s="1"/>
  <c r="M16" i="10"/>
  <c r="I16" i="10"/>
  <c r="X15" i="10"/>
  <c r="W15" i="10"/>
  <c r="P15" i="10"/>
  <c r="J15" i="10" s="1"/>
  <c r="M15" i="10"/>
  <c r="L15" i="10"/>
  <c r="X14" i="10"/>
  <c r="W14" i="10"/>
  <c r="P14" i="10"/>
  <c r="J14" i="10" s="1"/>
  <c r="M14" i="10"/>
  <c r="X13" i="10"/>
  <c r="L13" i="10" s="1"/>
  <c r="W13" i="10"/>
  <c r="P13" i="10"/>
  <c r="U13" i="10" s="1"/>
  <c r="I13" i="10" s="1"/>
  <c r="M13" i="10"/>
  <c r="K13" i="10"/>
  <c r="X12" i="10"/>
  <c r="W12" i="10"/>
  <c r="P12" i="10"/>
  <c r="AC12" i="10" s="1"/>
  <c r="AA12" i="10" s="1"/>
  <c r="M12" i="10"/>
  <c r="J12" i="10"/>
  <c r="X11" i="10"/>
  <c r="W11" i="10"/>
  <c r="P11" i="10"/>
  <c r="J11" i="10" s="1"/>
  <c r="M11" i="10"/>
  <c r="X10" i="10"/>
  <c r="W10" i="10"/>
  <c r="P10" i="10"/>
  <c r="L10" i="10" s="1"/>
  <c r="M10" i="10"/>
  <c r="X9" i="10"/>
  <c r="L9" i="10" s="1"/>
  <c r="W9" i="10"/>
  <c r="P9" i="10"/>
  <c r="K9" i="10" s="1"/>
  <c r="M9" i="10"/>
  <c r="X8" i="10"/>
  <c r="W8" i="10"/>
  <c r="P8" i="10"/>
  <c r="T8" i="10" s="1"/>
  <c r="M8" i="10"/>
  <c r="K8" i="10"/>
  <c r="X7" i="10"/>
  <c r="W7" i="10"/>
  <c r="P7" i="10"/>
  <c r="J7" i="10" s="1"/>
  <c r="M7" i="10"/>
  <c r="X6" i="10"/>
  <c r="W6" i="10"/>
  <c r="P6" i="10"/>
  <c r="J6" i="10" s="1"/>
  <c r="M6" i="10"/>
  <c r="AC5" i="10"/>
  <c r="Z5" i="10" s="1"/>
  <c r="X5" i="10"/>
  <c r="L5" i="10" s="1"/>
  <c r="W5" i="10"/>
  <c r="P5" i="10"/>
  <c r="U5" i="10" s="1"/>
  <c r="M5" i="10"/>
  <c r="K5" i="10"/>
  <c r="I5" i="10"/>
  <c r="X4" i="10"/>
  <c r="L4" i="10" s="1"/>
  <c r="W4" i="10"/>
  <c r="P4" i="10"/>
  <c r="AC4" i="10" s="1"/>
  <c r="AB4" i="10" s="1"/>
  <c r="M4" i="10"/>
  <c r="K4" i="10"/>
  <c r="AC3" i="10"/>
  <c r="X3" i="10"/>
  <c r="W3" i="10"/>
  <c r="P3" i="10"/>
  <c r="K3" i="10" s="1"/>
  <c r="M3" i="10"/>
  <c r="AO57" i="4"/>
  <c r="AM57" i="4"/>
  <c r="AL57" i="4"/>
  <c r="AJ57" i="4"/>
  <c r="AI57" i="4"/>
  <c r="Y57" i="4"/>
  <c r="AF57" i="4" s="1"/>
  <c r="T57" i="4"/>
  <c r="S57" i="4"/>
  <c r="I57" i="4"/>
  <c r="AO56" i="4"/>
  <c r="AM56" i="4"/>
  <c r="AL56" i="4"/>
  <c r="AJ56" i="4"/>
  <c r="AI56" i="4"/>
  <c r="BC56" i="4" s="1"/>
  <c r="Y56" i="4"/>
  <c r="T56" i="4"/>
  <c r="S56" i="4"/>
  <c r="I56" i="4"/>
  <c r="AO55" i="4"/>
  <c r="T55" i="4" s="1"/>
  <c r="AM55" i="4"/>
  <c r="AL55" i="4"/>
  <c r="AJ55" i="4"/>
  <c r="AI55" i="4"/>
  <c r="Y55" i="4"/>
  <c r="R55" i="4" s="1"/>
  <c r="S55" i="4"/>
  <c r="Q55" i="4"/>
  <c r="I55" i="4"/>
  <c r="AO54" i="4"/>
  <c r="T54" i="4" s="1"/>
  <c r="AM54" i="4"/>
  <c r="AL54" i="4"/>
  <c r="AJ54" i="4"/>
  <c r="AI54" i="4"/>
  <c r="Y54" i="4"/>
  <c r="AT54" i="4" s="1"/>
  <c r="AS54" i="4" s="1"/>
  <c r="S54" i="4"/>
  <c r="R54" i="4"/>
  <c r="I54" i="4"/>
  <c r="AO53" i="4"/>
  <c r="T53" i="4" s="1"/>
  <c r="AM53" i="4"/>
  <c r="AL53" i="4"/>
  <c r="AJ53" i="4"/>
  <c r="AI53" i="4"/>
  <c r="Y53" i="4"/>
  <c r="AT53" i="4" s="1"/>
  <c r="AQ53" i="4" s="1"/>
  <c r="S53" i="4"/>
  <c r="I53" i="4"/>
  <c r="AO52" i="4"/>
  <c r="T52" i="4" s="1"/>
  <c r="AM52" i="4"/>
  <c r="AL52" i="4"/>
  <c r="AJ52" i="4"/>
  <c r="AI52" i="4"/>
  <c r="Y52" i="4"/>
  <c r="S52" i="4"/>
  <c r="I52" i="4"/>
  <c r="AO51" i="4"/>
  <c r="T51" i="4" s="1"/>
  <c r="AM51" i="4"/>
  <c r="AL51" i="4"/>
  <c r="AJ51" i="4"/>
  <c r="AI51" i="4"/>
  <c r="Y51" i="4"/>
  <c r="Q51" i="4" s="1"/>
  <c r="S51" i="4"/>
  <c r="R51" i="4"/>
  <c r="I51" i="4"/>
  <c r="AO50" i="4"/>
  <c r="T50" i="4" s="1"/>
  <c r="AM50" i="4"/>
  <c r="AL50" i="4"/>
  <c r="AJ50" i="4"/>
  <c r="AI50" i="4"/>
  <c r="Y50" i="4"/>
  <c r="AT50" i="4" s="1"/>
  <c r="AS50" i="4" s="1"/>
  <c r="S50" i="4"/>
  <c r="R50" i="4"/>
  <c r="Q50" i="4"/>
  <c r="I50" i="4"/>
  <c r="AO49" i="4"/>
  <c r="T49" i="4" s="1"/>
  <c r="AM49" i="4"/>
  <c r="AL49" i="4"/>
  <c r="AJ49" i="4"/>
  <c r="AI49" i="4"/>
  <c r="Y49" i="4"/>
  <c r="AT49" i="4" s="1"/>
  <c r="AQ49" i="4" s="1"/>
  <c r="S49" i="4"/>
  <c r="I49" i="4"/>
  <c r="AO48" i="4"/>
  <c r="T48" i="4" s="1"/>
  <c r="AM48" i="4"/>
  <c r="AL48" i="4"/>
  <c r="AJ48" i="4"/>
  <c r="AI48" i="4"/>
  <c r="Y48" i="4"/>
  <c r="AG48" i="4" s="1"/>
  <c r="S48" i="4"/>
  <c r="I48" i="4"/>
  <c r="AO47" i="4"/>
  <c r="T47" i="4" s="1"/>
  <c r="AM47" i="4"/>
  <c r="AL47" i="4"/>
  <c r="AJ47" i="4"/>
  <c r="AI47" i="4"/>
  <c r="Y47" i="4"/>
  <c r="S47" i="4"/>
  <c r="R47" i="4"/>
  <c r="I47" i="4"/>
  <c r="AO46" i="4"/>
  <c r="T46" i="4" s="1"/>
  <c r="AM46" i="4"/>
  <c r="AL46" i="4"/>
  <c r="AJ46" i="4"/>
  <c r="AI46" i="4"/>
  <c r="Y46" i="4"/>
  <c r="AT46" i="4" s="1"/>
  <c r="AS46" i="4" s="1"/>
  <c r="S46" i="4"/>
  <c r="R46" i="4"/>
  <c r="I46" i="4"/>
  <c r="AO45" i="4"/>
  <c r="T45" i="4" s="1"/>
  <c r="AM45" i="4"/>
  <c r="AL45" i="4"/>
  <c r="AJ45" i="4"/>
  <c r="AI45" i="4"/>
  <c r="Y45" i="4"/>
  <c r="AT45" i="4" s="1"/>
  <c r="AQ45" i="4" s="1"/>
  <c r="S45" i="4"/>
  <c r="I45" i="4"/>
  <c r="AO44" i="4"/>
  <c r="T44" i="4" s="1"/>
  <c r="AM44" i="4"/>
  <c r="AL44" i="4"/>
  <c r="AJ44" i="4"/>
  <c r="AI44" i="4"/>
  <c r="Y44" i="4"/>
  <c r="AG44" i="4" s="1"/>
  <c r="P44" i="4" s="1"/>
  <c r="S44" i="4"/>
  <c r="I44" i="4"/>
  <c r="AO43" i="4"/>
  <c r="T43" i="4" s="1"/>
  <c r="AM43" i="4"/>
  <c r="AL43" i="4"/>
  <c r="AJ43" i="4"/>
  <c r="AI43" i="4"/>
  <c r="Y43" i="4"/>
  <c r="S43" i="4"/>
  <c r="I43" i="4"/>
  <c r="AO42" i="4"/>
  <c r="T42" i="4" s="1"/>
  <c r="AM42" i="4"/>
  <c r="AL42" i="4"/>
  <c r="AJ42" i="4"/>
  <c r="AI42" i="4"/>
  <c r="Y42" i="4"/>
  <c r="AT42" i="4" s="1"/>
  <c r="AS42" i="4" s="1"/>
  <c r="S42" i="4"/>
  <c r="R42" i="4"/>
  <c r="I42" i="4"/>
  <c r="AO41" i="4"/>
  <c r="T41" i="4" s="1"/>
  <c r="AM41" i="4"/>
  <c r="AL41" i="4"/>
  <c r="AJ41" i="4"/>
  <c r="AI41" i="4"/>
  <c r="Y41" i="4"/>
  <c r="AT41" i="4" s="1"/>
  <c r="AQ41" i="4" s="1"/>
  <c r="S41" i="4"/>
  <c r="R41" i="4"/>
  <c r="I41" i="4"/>
  <c r="AO40" i="4"/>
  <c r="AM40" i="4"/>
  <c r="AL40" i="4"/>
  <c r="AJ40" i="4"/>
  <c r="AI40" i="4"/>
  <c r="Y40" i="4"/>
  <c r="AG40" i="4" s="1"/>
  <c r="T40" i="4"/>
  <c r="S40" i="4"/>
  <c r="I40" i="4"/>
  <c r="AO39" i="4"/>
  <c r="T39" i="4" s="1"/>
  <c r="AM39" i="4"/>
  <c r="AL39" i="4"/>
  <c r="AJ39" i="4"/>
  <c r="AI39" i="4"/>
  <c r="Y39" i="4"/>
  <c r="R39" i="4" s="1"/>
  <c r="S39" i="4"/>
  <c r="I39" i="4"/>
  <c r="AO38" i="4"/>
  <c r="T38" i="4" s="1"/>
  <c r="AM38" i="4"/>
  <c r="AL38" i="4"/>
  <c r="AJ38" i="4"/>
  <c r="AI38" i="4"/>
  <c r="Y38" i="4"/>
  <c r="AT38" i="4" s="1"/>
  <c r="S38" i="4"/>
  <c r="R38" i="4"/>
  <c r="I38" i="4"/>
  <c r="AO37" i="4"/>
  <c r="AM37" i="4"/>
  <c r="AL37" i="4"/>
  <c r="AJ37" i="4"/>
  <c r="AI37" i="4"/>
  <c r="Y37" i="4"/>
  <c r="AT37" i="4" s="1"/>
  <c r="AQ37" i="4" s="1"/>
  <c r="T37" i="4"/>
  <c r="S37" i="4"/>
  <c r="I37" i="4"/>
  <c r="AO36" i="4"/>
  <c r="AM36" i="4"/>
  <c r="AL36" i="4"/>
  <c r="AJ36" i="4"/>
  <c r="AI36" i="4"/>
  <c r="Y36" i="4"/>
  <c r="Q36" i="4" s="1"/>
  <c r="T36" i="4"/>
  <c r="S36" i="4"/>
  <c r="I36" i="4"/>
  <c r="AO35" i="4"/>
  <c r="T35" i="4" s="1"/>
  <c r="AM35" i="4"/>
  <c r="AL35" i="4"/>
  <c r="AJ35" i="4"/>
  <c r="AI35" i="4"/>
  <c r="Y35" i="4"/>
  <c r="R35" i="4" s="1"/>
  <c r="S35" i="4"/>
  <c r="Q35" i="4"/>
  <c r="I35" i="4"/>
  <c r="AO34" i="4"/>
  <c r="T34" i="4" s="1"/>
  <c r="AM34" i="4"/>
  <c r="AL34" i="4"/>
  <c r="AJ34" i="4"/>
  <c r="AI34" i="4"/>
  <c r="Y34" i="4"/>
  <c r="AT34" i="4" s="1"/>
  <c r="AS34" i="4" s="1"/>
  <c r="S34" i="4"/>
  <c r="R34" i="4"/>
  <c r="I34" i="4"/>
  <c r="AO33" i="4"/>
  <c r="AM33" i="4"/>
  <c r="AL33" i="4"/>
  <c r="AJ33" i="4"/>
  <c r="AI33" i="4"/>
  <c r="Y33" i="4"/>
  <c r="AT33" i="4" s="1"/>
  <c r="T33" i="4"/>
  <c r="S33" i="4"/>
  <c r="I33" i="4"/>
  <c r="AO32" i="4"/>
  <c r="T32" i="4" s="1"/>
  <c r="AM32" i="4"/>
  <c r="AL32" i="4"/>
  <c r="AJ32" i="4"/>
  <c r="AI32" i="4"/>
  <c r="Y32" i="4"/>
  <c r="AG32" i="4" s="1"/>
  <c r="S32" i="4"/>
  <c r="P32" i="4"/>
  <c r="I32" i="4"/>
  <c r="AO31" i="4"/>
  <c r="T31" i="4" s="1"/>
  <c r="AM31" i="4"/>
  <c r="AL31" i="4"/>
  <c r="AJ31" i="4"/>
  <c r="AI31" i="4"/>
  <c r="Y31" i="4"/>
  <c r="Q31" i="4" s="1"/>
  <c r="S31" i="4"/>
  <c r="R31" i="4"/>
  <c r="I31" i="4"/>
  <c r="AO30" i="4"/>
  <c r="T30" i="4" s="1"/>
  <c r="AM30" i="4"/>
  <c r="AL30" i="4"/>
  <c r="AJ30" i="4"/>
  <c r="AI30" i="4"/>
  <c r="Y30" i="4"/>
  <c r="AT30" i="4" s="1"/>
  <c r="AS30" i="4" s="1"/>
  <c r="S30" i="4"/>
  <c r="Q30" i="4"/>
  <c r="I30" i="4"/>
  <c r="AO29" i="4"/>
  <c r="T29" i="4" s="1"/>
  <c r="AM29" i="4"/>
  <c r="AL29" i="4"/>
  <c r="AJ29" i="4"/>
  <c r="AI29" i="4"/>
  <c r="Y29" i="4"/>
  <c r="AT29" i="4" s="1"/>
  <c r="AQ29" i="4" s="1"/>
  <c r="S29" i="4"/>
  <c r="R29" i="4"/>
  <c r="I29" i="4"/>
  <c r="AO28" i="4"/>
  <c r="T28" i="4" s="1"/>
  <c r="AM28" i="4"/>
  <c r="AL28" i="4"/>
  <c r="AJ28" i="4"/>
  <c r="AI28" i="4"/>
  <c r="Y28" i="4"/>
  <c r="AG28" i="4" s="1"/>
  <c r="S28" i="4"/>
  <c r="I28" i="4"/>
  <c r="AO27" i="4"/>
  <c r="AM27" i="4"/>
  <c r="AL27" i="4"/>
  <c r="AJ27" i="4"/>
  <c r="AI27" i="4"/>
  <c r="Y27" i="4"/>
  <c r="AF27" i="4" s="1"/>
  <c r="AV27" i="4" s="1"/>
  <c r="T27" i="4"/>
  <c r="S27" i="4"/>
  <c r="I27" i="4"/>
  <c r="AO26" i="4"/>
  <c r="T26" i="4" s="1"/>
  <c r="AM26" i="4"/>
  <c r="AL26" i="4"/>
  <c r="AJ26" i="4"/>
  <c r="AI26" i="4"/>
  <c r="Y26" i="4"/>
  <c r="S26" i="4"/>
  <c r="I26" i="4"/>
  <c r="AO25" i="4"/>
  <c r="AM25" i="4"/>
  <c r="AL25" i="4"/>
  <c r="AJ25" i="4"/>
  <c r="AI25" i="4"/>
  <c r="Y25" i="4"/>
  <c r="AT25" i="4" s="1"/>
  <c r="AS25" i="4" s="1"/>
  <c r="T25" i="4"/>
  <c r="S25" i="4"/>
  <c r="I25" i="4"/>
  <c r="AO24" i="4"/>
  <c r="AM24" i="4"/>
  <c r="AL24" i="4"/>
  <c r="AJ24" i="4"/>
  <c r="AI24" i="4"/>
  <c r="Y24" i="4"/>
  <c r="T24" i="4"/>
  <c r="S24" i="4"/>
  <c r="I24" i="4"/>
  <c r="AO23" i="4"/>
  <c r="T23" i="4" s="1"/>
  <c r="AM23" i="4"/>
  <c r="AL23" i="4"/>
  <c r="AJ23" i="4"/>
  <c r="AI23" i="4"/>
  <c r="Y23" i="4"/>
  <c r="AT23" i="4" s="1"/>
  <c r="S23" i="4"/>
  <c r="I23" i="4"/>
  <c r="AO22" i="4"/>
  <c r="T22" i="4" s="1"/>
  <c r="AM22" i="4"/>
  <c r="AL22" i="4"/>
  <c r="AJ22" i="4"/>
  <c r="AI22" i="4"/>
  <c r="Y22" i="4"/>
  <c r="AG22" i="4" s="1"/>
  <c r="S22" i="4"/>
  <c r="I22" i="4"/>
  <c r="AO21" i="4"/>
  <c r="T21" i="4" s="1"/>
  <c r="AM21" i="4"/>
  <c r="AL21" i="4"/>
  <c r="AJ21" i="4"/>
  <c r="AI21" i="4"/>
  <c r="Y21" i="4"/>
  <c r="AT21" i="4" s="1"/>
  <c r="S21" i="4"/>
  <c r="R21" i="4"/>
  <c r="I21" i="4"/>
  <c r="AO20" i="4"/>
  <c r="T20" i="4" s="1"/>
  <c r="AM20" i="4"/>
  <c r="AL20" i="4"/>
  <c r="AJ20" i="4"/>
  <c r="AI20" i="4"/>
  <c r="Y20" i="4"/>
  <c r="AT20" i="4" s="1"/>
  <c r="S20" i="4"/>
  <c r="R20" i="4"/>
  <c r="I20" i="4"/>
  <c r="AO19" i="4"/>
  <c r="T19" i="4" s="1"/>
  <c r="AM19" i="4"/>
  <c r="AL19" i="4"/>
  <c r="AJ19" i="4"/>
  <c r="AI19" i="4"/>
  <c r="Y19" i="4"/>
  <c r="Q19" i="4" s="1"/>
  <c r="S19" i="4"/>
  <c r="I19" i="4"/>
  <c r="AO18" i="4"/>
  <c r="T18" i="4" s="1"/>
  <c r="AM18" i="4"/>
  <c r="AL18" i="4"/>
  <c r="AJ18" i="4"/>
  <c r="AI18" i="4"/>
  <c r="Y18" i="4"/>
  <c r="AG18" i="4" s="1"/>
  <c r="S18" i="4"/>
  <c r="I18" i="4"/>
  <c r="AO17" i="4"/>
  <c r="T17" i="4" s="1"/>
  <c r="AM17" i="4"/>
  <c r="AL17" i="4"/>
  <c r="AJ17" i="4"/>
  <c r="AI17" i="4"/>
  <c r="Y17" i="4"/>
  <c r="AT17" i="4" s="1"/>
  <c r="S17" i="4"/>
  <c r="R17" i="4"/>
  <c r="I17" i="4"/>
  <c r="AO16" i="4"/>
  <c r="AM16" i="4"/>
  <c r="AL16" i="4"/>
  <c r="AJ16" i="4"/>
  <c r="AI16" i="4"/>
  <c r="Y16" i="4"/>
  <c r="AT16" i="4" s="1"/>
  <c r="T16" i="4"/>
  <c r="S16" i="4"/>
  <c r="I16" i="4"/>
  <c r="AO15" i="4"/>
  <c r="T15" i="4" s="1"/>
  <c r="AM15" i="4"/>
  <c r="AL15" i="4"/>
  <c r="AJ15" i="4"/>
  <c r="AI15" i="4"/>
  <c r="Y15" i="4"/>
  <c r="AT15" i="4" s="1"/>
  <c r="S15" i="4"/>
  <c r="I15" i="4"/>
  <c r="AY102" i="9"/>
  <c r="AI102" i="9" s="1"/>
  <c r="AW102" i="9"/>
  <c r="AV102" i="9"/>
  <c r="AN102" i="9"/>
  <c r="AF102" i="9" s="1"/>
  <c r="AH102" i="9"/>
  <c r="X102" i="9"/>
  <c r="W102" i="9"/>
  <c r="AY101" i="9"/>
  <c r="AI101" i="9" s="1"/>
  <c r="AW101" i="9"/>
  <c r="AV101" i="9"/>
  <c r="AN101" i="9"/>
  <c r="AH101" i="9"/>
  <c r="AG101" i="9"/>
  <c r="AF101" i="9"/>
  <c r="X101" i="9"/>
  <c r="W101" i="9"/>
  <c r="AY100" i="9"/>
  <c r="AI100" i="9" s="1"/>
  <c r="AW100" i="9"/>
  <c r="AV100" i="9"/>
  <c r="AN100" i="9"/>
  <c r="AF100" i="9" s="1"/>
  <c r="AH100" i="9"/>
  <c r="X100" i="9"/>
  <c r="W100" i="9"/>
  <c r="AY99" i="9"/>
  <c r="AI99" i="9" s="1"/>
  <c r="AW99" i="9"/>
  <c r="AV99" i="9"/>
  <c r="AN99" i="9"/>
  <c r="AG99" i="9" s="1"/>
  <c r="AH99" i="9"/>
  <c r="X99" i="9"/>
  <c r="W99" i="9"/>
  <c r="AY98" i="9"/>
  <c r="AW98" i="9"/>
  <c r="AV98" i="9"/>
  <c r="AN98" i="9"/>
  <c r="AF98" i="9" s="1"/>
  <c r="AI98" i="9"/>
  <c r="AH98" i="9"/>
  <c r="X98" i="9"/>
  <c r="W98" i="9"/>
  <c r="AY97" i="9"/>
  <c r="AI97" i="9" s="1"/>
  <c r="AW97" i="9"/>
  <c r="AV97" i="9"/>
  <c r="AN97" i="9"/>
  <c r="AF97" i="9" s="1"/>
  <c r="AH97" i="9"/>
  <c r="X97" i="9"/>
  <c r="W97" i="9"/>
  <c r="AY96" i="9"/>
  <c r="AI96" i="9" s="1"/>
  <c r="AW96" i="9"/>
  <c r="AV96" i="9"/>
  <c r="AN96" i="9"/>
  <c r="AF96" i="9" s="1"/>
  <c r="AH96" i="9"/>
  <c r="X96" i="9"/>
  <c r="W96" i="9"/>
  <c r="AY95" i="9"/>
  <c r="AI95" i="9" s="1"/>
  <c r="AW95" i="9"/>
  <c r="AV95" i="9"/>
  <c r="AN95" i="9"/>
  <c r="AF95" i="9" s="1"/>
  <c r="AH95" i="9"/>
  <c r="X95" i="9"/>
  <c r="W95" i="9"/>
  <c r="AY94" i="9"/>
  <c r="AI94" i="9" s="1"/>
  <c r="AW94" i="9"/>
  <c r="AV94" i="9"/>
  <c r="AN94" i="9"/>
  <c r="AF94" i="9" s="1"/>
  <c r="AH94" i="9"/>
  <c r="X94" i="9"/>
  <c r="W94" i="9"/>
  <c r="AY93" i="9"/>
  <c r="AI93" i="9" s="1"/>
  <c r="AW93" i="9"/>
  <c r="AV93" i="9"/>
  <c r="AN93" i="9"/>
  <c r="AH93" i="9"/>
  <c r="AG93" i="9"/>
  <c r="AF93" i="9"/>
  <c r="X93" i="9"/>
  <c r="W93" i="9"/>
  <c r="AY92" i="9"/>
  <c r="AI92" i="9" s="1"/>
  <c r="AW92" i="9"/>
  <c r="AV92" i="9"/>
  <c r="AN92" i="9"/>
  <c r="AH92" i="9"/>
  <c r="AF92" i="9"/>
  <c r="X92" i="9"/>
  <c r="W92" i="9"/>
  <c r="AY91" i="9"/>
  <c r="AI91" i="9" s="1"/>
  <c r="AW91" i="9"/>
  <c r="AV91" i="9"/>
  <c r="AN91" i="9"/>
  <c r="AG91" i="9" s="1"/>
  <c r="AH91" i="9"/>
  <c r="X91" i="9"/>
  <c r="W91" i="9"/>
  <c r="AY90" i="9"/>
  <c r="AI90" i="9" s="1"/>
  <c r="AW90" i="9"/>
  <c r="AV90" i="9"/>
  <c r="AN90" i="9"/>
  <c r="AF90" i="9" s="1"/>
  <c r="AH90" i="9"/>
  <c r="X90" i="9"/>
  <c r="W90" i="9"/>
  <c r="AY89" i="9"/>
  <c r="AW89" i="9"/>
  <c r="AV89" i="9"/>
  <c r="AN89" i="9"/>
  <c r="AG89" i="9" s="1"/>
  <c r="AI89" i="9"/>
  <c r="AH89" i="9"/>
  <c r="X89" i="9"/>
  <c r="W89" i="9"/>
  <c r="AY88" i="9"/>
  <c r="AI88" i="9" s="1"/>
  <c r="AW88" i="9"/>
  <c r="AV88" i="9"/>
  <c r="AN88" i="9"/>
  <c r="AG88" i="9" s="1"/>
  <c r="AH88" i="9"/>
  <c r="X88" i="9"/>
  <c r="W88" i="9"/>
  <c r="AY87" i="9"/>
  <c r="AW87" i="9"/>
  <c r="AV87" i="9"/>
  <c r="AN87" i="9"/>
  <c r="AF87" i="9" s="1"/>
  <c r="AI87" i="9"/>
  <c r="AH87" i="9"/>
  <c r="X87" i="9"/>
  <c r="W87" i="9"/>
  <c r="AY86" i="9"/>
  <c r="AI86" i="9" s="1"/>
  <c r="AW86" i="9"/>
  <c r="AV86" i="9"/>
  <c r="AN86" i="9"/>
  <c r="AH86" i="9"/>
  <c r="AF86" i="9"/>
  <c r="X86" i="9"/>
  <c r="W86" i="9"/>
  <c r="AY85" i="9"/>
  <c r="AI85" i="9" s="1"/>
  <c r="AW85" i="9"/>
  <c r="AV85" i="9"/>
  <c r="AN85" i="9"/>
  <c r="AH85" i="9"/>
  <c r="AF85" i="9"/>
  <c r="X85" i="9"/>
  <c r="W85" i="9"/>
  <c r="AY84" i="9"/>
  <c r="AI84" i="9" s="1"/>
  <c r="AW84" i="9"/>
  <c r="AV84" i="9"/>
  <c r="AN84" i="9"/>
  <c r="AF84" i="9" s="1"/>
  <c r="AH84" i="9"/>
  <c r="X84" i="9"/>
  <c r="W84" i="9"/>
  <c r="AY83" i="9"/>
  <c r="AI83" i="9" s="1"/>
  <c r="AW83" i="9"/>
  <c r="AV83" i="9"/>
  <c r="AN83" i="9"/>
  <c r="AF83" i="9" s="1"/>
  <c r="AH83" i="9"/>
  <c r="X83" i="9"/>
  <c r="W83" i="9"/>
  <c r="AY82" i="9"/>
  <c r="AI82" i="9" s="1"/>
  <c r="AW82" i="9"/>
  <c r="AV82" i="9"/>
  <c r="AN82" i="9"/>
  <c r="AH82" i="9"/>
  <c r="X82" i="9"/>
  <c r="W82" i="9"/>
  <c r="AY81" i="9"/>
  <c r="AW81" i="9"/>
  <c r="AV81" i="9"/>
  <c r="AN81" i="9"/>
  <c r="AG81" i="9" s="1"/>
  <c r="AI81" i="9"/>
  <c r="AH81" i="9"/>
  <c r="AF81" i="9"/>
  <c r="X81" i="9"/>
  <c r="W81" i="9"/>
  <c r="AY80" i="9"/>
  <c r="AW80" i="9"/>
  <c r="AV80" i="9"/>
  <c r="AN80" i="9"/>
  <c r="AF80" i="9" s="1"/>
  <c r="AI80" i="9"/>
  <c r="AH80" i="9"/>
  <c r="X80" i="9"/>
  <c r="W80" i="9"/>
  <c r="AY79" i="9"/>
  <c r="AI79" i="9" s="1"/>
  <c r="AW79" i="9"/>
  <c r="AV79" i="9"/>
  <c r="AN79" i="9"/>
  <c r="AG79" i="9" s="1"/>
  <c r="AH79" i="9"/>
  <c r="X79" i="9"/>
  <c r="W79" i="9"/>
  <c r="AY78" i="9"/>
  <c r="AW78" i="9"/>
  <c r="AV78" i="9"/>
  <c r="AN78" i="9"/>
  <c r="AG78" i="9" s="1"/>
  <c r="AI78" i="9"/>
  <c r="AH78" i="9"/>
  <c r="X78" i="9"/>
  <c r="W78" i="9"/>
  <c r="AY77" i="9"/>
  <c r="AI77" i="9" s="1"/>
  <c r="AW77" i="9"/>
  <c r="AV77" i="9"/>
  <c r="AN77" i="9"/>
  <c r="AH77" i="9"/>
  <c r="X77" i="9"/>
  <c r="W77" i="9"/>
  <c r="AY76" i="9"/>
  <c r="AI76" i="9" s="1"/>
  <c r="AW76" i="9"/>
  <c r="AV76" i="9"/>
  <c r="AN76" i="9"/>
  <c r="AH76" i="9"/>
  <c r="AG76" i="9"/>
  <c r="X76" i="9"/>
  <c r="W76" i="9"/>
  <c r="AY75" i="9"/>
  <c r="AI75" i="9" s="1"/>
  <c r="AW75" i="9"/>
  <c r="AV75" i="9"/>
  <c r="AN75" i="9"/>
  <c r="AH75" i="9"/>
  <c r="X75" i="9"/>
  <c r="W75" i="9"/>
  <c r="AY74" i="9"/>
  <c r="AW74" i="9"/>
  <c r="AV74" i="9"/>
  <c r="AN74" i="9"/>
  <c r="AG74" i="9" s="1"/>
  <c r="AI74" i="9"/>
  <c r="AH74" i="9"/>
  <c r="X74" i="9"/>
  <c r="W74" i="9"/>
  <c r="AY73" i="9"/>
  <c r="AI73" i="9" s="1"/>
  <c r="AW73" i="9"/>
  <c r="AV73" i="9"/>
  <c r="AN73" i="9"/>
  <c r="AG73" i="9" s="1"/>
  <c r="AH73" i="9"/>
  <c r="X73" i="9"/>
  <c r="W73" i="9"/>
  <c r="AY72" i="9"/>
  <c r="AW72" i="9"/>
  <c r="AV72" i="9"/>
  <c r="AN72" i="9"/>
  <c r="AF72" i="9" s="1"/>
  <c r="AI72" i="9"/>
  <c r="AH72" i="9"/>
  <c r="X72" i="9"/>
  <c r="W72" i="9"/>
  <c r="AY71" i="9"/>
  <c r="AI71" i="9" s="1"/>
  <c r="AW71" i="9"/>
  <c r="AV71" i="9"/>
  <c r="AN71" i="9"/>
  <c r="AF71" i="9" s="1"/>
  <c r="AH71" i="9"/>
  <c r="X71" i="9"/>
  <c r="W71" i="9"/>
  <c r="AY70" i="9"/>
  <c r="AI70" i="9" s="1"/>
  <c r="AW70" i="9"/>
  <c r="AV70" i="9"/>
  <c r="AN70" i="9"/>
  <c r="AF70" i="9" s="1"/>
  <c r="AH70" i="9"/>
  <c r="X70" i="9"/>
  <c r="W70" i="9"/>
  <c r="AY69" i="9"/>
  <c r="AI69" i="9" s="1"/>
  <c r="AW69" i="9"/>
  <c r="AV69" i="9"/>
  <c r="AN69" i="9"/>
  <c r="AH69" i="9"/>
  <c r="AG69" i="9"/>
  <c r="X69" i="9"/>
  <c r="W69" i="9"/>
  <c r="AY68" i="9"/>
  <c r="AI68" i="9" s="1"/>
  <c r="AW68" i="9"/>
  <c r="AV68" i="9"/>
  <c r="AN68" i="9"/>
  <c r="AH68" i="9"/>
  <c r="X68" i="9"/>
  <c r="W68" i="9"/>
  <c r="AY67" i="9"/>
  <c r="AI67" i="9" s="1"/>
  <c r="AW67" i="9"/>
  <c r="AV67" i="9"/>
  <c r="AN67" i="9"/>
  <c r="AF67" i="9" s="1"/>
  <c r="AH67" i="9"/>
  <c r="AG67" i="9"/>
  <c r="X67" i="9"/>
  <c r="W67" i="9"/>
  <c r="AY66" i="9"/>
  <c r="AI66" i="9" s="1"/>
  <c r="AW66" i="9"/>
  <c r="AV66" i="9"/>
  <c r="AN66" i="9"/>
  <c r="AF66" i="9" s="1"/>
  <c r="AH66" i="9"/>
  <c r="X66" i="9"/>
  <c r="W66" i="9"/>
  <c r="AY65" i="9"/>
  <c r="AI65" i="9" s="1"/>
  <c r="AW65" i="9"/>
  <c r="AV65" i="9"/>
  <c r="AN65" i="9"/>
  <c r="AH65" i="9"/>
  <c r="AG65" i="9"/>
  <c r="AF65" i="9"/>
  <c r="X65" i="9"/>
  <c r="W65" i="9"/>
  <c r="AY64" i="9"/>
  <c r="AW64" i="9"/>
  <c r="AV64" i="9"/>
  <c r="AN64" i="9"/>
  <c r="AI64" i="9"/>
  <c r="AH64" i="9"/>
  <c r="X64" i="9"/>
  <c r="W64" i="9"/>
  <c r="AY63" i="9"/>
  <c r="AW63" i="9"/>
  <c r="AV63" i="9"/>
  <c r="AN63" i="9"/>
  <c r="AI63" i="9"/>
  <c r="AH63" i="9"/>
  <c r="X63" i="9"/>
  <c r="W63" i="9"/>
  <c r="AY62" i="9"/>
  <c r="AW62" i="9"/>
  <c r="AV62" i="9"/>
  <c r="AN62" i="9"/>
  <c r="AI62" i="9"/>
  <c r="AH62" i="9"/>
  <c r="X62" i="9"/>
  <c r="W62" i="9"/>
  <c r="AY61" i="9"/>
  <c r="AI61" i="9" s="1"/>
  <c r="AW61" i="9"/>
  <c r="AV61" i="9"/>
  <c r="AN61" i="9"/>
  <c r="AF61" i="9" s="1"/>
  <c r="AH61" i="9"/>
  <c r="X61" i="9"/>
  <c r="W61" i="9"/>
  <c r="AY60" i="9"/>
  <c r="AI60" i="9" s="1"/>
  <c r="AW60" i="9"/>
  <c r="AV60" i="9"/>
  <c r="AN60" i="9"/>
  <c r="AF60" i="9" s="1"/>
  <c r="AH60" i="9"/>
  <c r="X60" i="9"/>
  <c r="W60" i="9"/>
  <c r="AY59" i="9"/>
  <c r="AI59" i="9" s="1"/>
  <c r="AW59" i="9"/>
  <c r="AV59" i="9"/>
  <c r="AN59" i="9"/>
  <c r="AH59" i="9"/>
  <c r="AG59" i="9"/>
  <c r="X59" i="9"/>
  <c r="W59" i="9"/>
  <c r="AY58" i="9"/>
  <c r="AI58" i="9" s="1"/>
  <c r="AW58" i="9"/>
  <c r="AV58" i="9"/>
  <c r="AN58" i="9"/>
  <c r="AH58" i="9"/>
  <c r="X58" i="9"/>
  <c r="W58" i="9"/>
  <c r="AY57" i="9"/>
  <c r="AI57" i="9" s="1"/>
  <c r="AW57" i="9"/>
  <c r="AV57" i="9"/>
  <c r="AN57" i="9"/>
  <c r="AF57" i="9" s="1"/>
  <c r="AH57" i="9"/>
  <c r="AG57" i="9"/>
  <c r="X57" i="9"/>
  <c r="W57" i="9"/>
  <c r="AY56" i="9"/>
  <c r="AI56" i="9" s="1"/>
  <c r="AW56" i="9"/>
  <c r="AV56" i="9"/>
  <c r="AN56" i="9"/>
  <c r="AF56" i="9" s="1"/>
  <c r="AH56" i="9"/>
  <c r="X56" i="9"/>
  <c r="W56" i="9"/>
  <c r="AY55" i="9"/>
  <c r="AI55" i="9" s="1"/>
  <c r="AW55" i="9"/>
  <c r="AV55" i="9"/>
  <c r="AN55" i="9"/>
  <c r="AF55" i="9" s="1"/>
  <c r="AH55" i="9"/>
  <c r="X55" i="9"/>
  <c r="W55" i="9"/>
  <c r="AY54" i="9"/>
  <c r="AI54" i="9" s="1"/>
  <c r="AW54" i="9"/>
  <c r="AV54" i="9"/>
  <c r="AN54" i="9"/>
  <c r="AH54" i="9"/>
  <c r="X54" i="9"/>
  <c r="W54" i="9"/>
  <c r="AY53" i="9"/>
  <c r="AI53" i="9" s="1"/>
  <c r="AW53" i="9"/>
  <c r="AV53" i="9"/>
  <c r="AN53" i="9"/>
  <c r="AH53" i="9"/>
  <c r="AF53" i="9"/>
  <c r="X53" i="9"/>
  <c r="W53" i="9"/>
  <c r="AY52" i="9"/>
  <c r="AI52" i="9" s="1"/>
  <c r="AW52" i="9"/>
  <c r="AV52" i="9"/>
  <c r="AN52" i="9"/>
  <c r="AG52" i="9" s="1"/>
  <c r="AH52" i="9"/>
  <c r="X52" i="9"/>
  <c r="W52" i="9"/>
  <c r="AY51" i="9"/>
  <c r="AI51" i="9" s="1"/>
  <c r="AW51" i="9"/>
  <c r="AV51" i="9"/>
  <c r="AN51" i="9"/>
  <c r="AG51" i="9" s="1"/>
  <c r="AH51" i="9"/>
  <c r="AF51" i="9"/>
  <c r="X51" i="9"/>
  <c r="W51" i="9"/>
  <c r="AY50" i="9"/>
  <c r="AW50" i="9"/>
  <c r="AV50" i="9"/>
  <c r="AN50" i="9"/>
  <c r="AI50" i="9"/>
  <c r="AH50" i="9"/>
  <c r="X50" i="9"/>
  <c r="W50" i="9"/>
  <c r="AY49" i="9"/>
  <c r="AI49" i="9" s="1"/>
  <c r="AW49" i="9"/>
  <c r="AV49" i="9"/>
  <c r="AN49" i="9"/>
  <c r="AF49" i="9" s="1"/>
  <c r="AH49" i="9"/>
  <c r="X49" i="9"/>
  <c r="W49" i="9"/>
  <c r="AY48" i="9"/>
  <c r="AI48" i="9" s="1"/>
  <c r="AW48" i="9"/>
  <c r="AV48" i="9"/>
  <c r="AN48" i="9"/>
  <c r="AF48" i="9" s="1"/>
  <c r="AH48" i="9"/>
  <c r="X48" i="9"/>
  <c r="W48" i="9"/>
  <c r="AY47" i="9"/>
  <c r="AI47" i="9" s="1"/>
  <c r="AW47" i="9"/>
  <c r="AV47" i="9"/>
  <c r="AN47" i="9"/>
  <c r="AH47" i="9"/>
  <c r="X47" i="9"/>
  <c r="W47" i="9"/>
  <c r="AY46" i="9"/>
  <c r="AI46" i="9" s="1"/>
  <c r="AW46" i="9"/>
  <c r="AV46" i="9"/>
  <c r="AN46" i="9"/>
  <c r="AH46" i="9"/>
  <c r="AG46" i="9"/>
  <c r="X46" i="9"/>
  <c r="W46" i="9"/>
  <c r="AY45" i="9"/>
  <c r="AI45" i="9" s="1"/>
  <c r="AW45" i="9"/>
  <c r="AV45" i="9"/>
  <c r="AN45" i="9"/>
  <c r="AH45" i="9"/>
  <c r="X45" i="9"/>
  <c r="W45" i="9"/>
  <c r="AY44" i="9"/>
  <c r="AW44" i="9"/>
  <c r="AV44" i="9"/>
  <c r="AN44" i="9"/>
  <c r="AF44" i="9" s="1"/>
  <c r="AI44" i="9"/>
  <c r="AH44" i="9"/>
  <c r="X44" i="9"/>
  <c r="W44" i="9"/>
  <c r="AY43" i="9"/>
  <c r="AI43" i="9" s="1"/>
  <c r="AW43" i="9"/>
  <c r="AV43" i="9"/>
  <c r="AN43" i="9"/>
  <c r="AH43" i="9"/>
  <c r="AF43" i="9"/>
  <c r="X43" i="9"/>
  <c r="W43" i="9"/>
  <c r="AY42" i="9"/>
  <c r="AW42" i="9"/>
  <c r="AV42" i="9"/>
  <c r="AN42" i="9"/>
  <c r="AF42" i="9" s="1"/>
  <c r="AI42" i="9"/>
  <c r="AH42" i="9"/>
  <c r="X42" i="9"/>
  <c r="W42" i="9"/>
  <c r="AY41" i="9"/>
  <c r="AI41" i="9" s="1"/>
  <c r="AW41" i="9"/>
  <c r="AV41" i="9"/>
  <c r="AN41" i="9"/>
  <c r="AH41" i="9"/>
  <c r="AF41" i="9"/>
  <c r="X41" i="9"/>
  <c r="W41" i="9"/>
  <c r="AY40" i="9"/>
  <c r="AI40" i="9" s="1"/>
  <c r="AW40" i="9"/>
  <c r="AV40" i="9"/>
  <c r="AN40" i="9"/>
  <c r="AH40" i="9"/>
  <c r="AF40" i="9"/>
  <c r="X40" i="9"/>
  <c r="W40" i="9"/>
  <c r="AY39" i="9"/>
  <c r="AI39" i="9" s="1"/>
  <c r="AW39" i="9"/>
  <c r="AV39" i="9"/>
  <c r="AN39" i="9"/>
  <c r="AF39" i="9" s="1"/>
  <c r="AH39" i="9"/>
  <c r="AG39" i="9"/>
  <c r="X39" i="9"/>
  <c r="W39" i="9"/>
  <c r="AY38" i="9"/>
  <c r="AW38" i="9"/>
  <c r="AV38" i="9"/>
  <c r="AN38" i="9"/>
  <c r="AF38" i="9" s="1"/>
  <c r="AI38" i="9"/>
  <c r="AH38" i="9"/>
  <c r="X38" i="9"/>
  <c r="W38" i="9"/>
  <c r="AY37" i="9"/>
  <c r="AI37" i="9" s="1"/>
  <c r="AW37" i="9"/>
  <c r="AV37" i="9"/>
  <c r="AN37" i="9"/>
  <c r="AF37" i="9" s="1"/>
  <c r="AH37" i="9"/>
  <c r="X37" i="9"/>
  <c r="W37" i="9"/>
  <c r="AY36" i="9"/>
  <c r="AI36" i="9" s="1"/>
  <c r="AW36" i="9"/>
  <c r="AV36" i="9"/>
  <c r="AN36" i="9"/>
  <c r="AH36" i="9"/>
  <c r="X36" i="9"/>
  <c r="W36" i="9"/>
  <c r="AY35" i="9"/>
  <c r="AW35" i="9"/>
  <c r="AV35" i="9"/>
  <c r="AN35" i="9"/>
  <c r="AG35" i="9" s="1"/>
  <c r="AI35" i="9"/>
  <c r="AH35" i="9"/>
  <c r="AF35" i="9"/>
  <c r="X35" i="9"/>
  <c r="W35" i="9"/>
  <c r="AY34" i="9"/>
  <c r="AW34" i="9"/>
  <c r="AV34" i="9"/>
  <c r="AN34" i="9"/>
  <c r="AF34" i="9" s="1"/>
  <c r="AI34" i="9"/>
  <c r="AH34" i="9"/>
  <c r="X34" i="9"/>
  <c r="W34" i="9"/>
  <c r="AY33" i="9"/>
  <c r="AI33" i="9" s="1"/>
  <c r="AW33" i="9"/>
  <c r="AV33" i="9"/>
  <c r="AN33" i="9"/>
  <c r="AG33" i="9" s="1"/>
  <c r="AH33" i="9"/>
  <c r="X33" i="9"/>
  <c r="W33" i="9"/>
  <c r="AY32" i="9"/>
  <c r="AW32" i="9"/>
  <c r="AV32" i="9"/>
  <c r="AN32" i="9"/>
  <c r="AF32" i="9" s="1"/>
  <c r="AI32" i="9"/>
  <c r="AH32" i="9"/>
  <c r="X32" i="9"/>
  <c r="W32" i="9"/>
  <c r="AY31" i="9"/>
  <c r="AI31" i="9" s="1"/>
  <c r="AW31" i="9"/>
  <c r="AV31" i="9"/>
  <c r="AN31" i="9"/>
  <c r="AH31" i="9"/>
  <c r="AG31" i="9"/>
  <c r="X31" i="9"/>
  <c r="W31" i="9"/>
  <c r="AY30" i="9"/>
  <c r="AW30" i="9"/>
  <c r="AV30" i="9"/>
  <c r="AN30" i="9"/>
  <c r="AG30" i="9" s="1"/>
  <c r="AI30" i="9"/>
  <c r="AH30" i="9"/>
  <c r="X30" i="9"/>
  <c r="W30" i="9"/>
  <c r="AY29" i="9"/>
  <c r="AI29" i="9" s="1"/>
  <c r="AW29" i="9"/>
  <c r="AV29" i="9"/>
  <c r="AN29" i="9"/>
  <c r="AF29" i="9" s="1"/>
  <c r="AH29" i="9"/>
  <c r="X29" i="9"/>
  <c r="W29" i="9"/>
  <c r="AY28" i="9"/>
  <c r="AI28" i="9" s="1"/>
  <c r="AW28" i="9"/>
  <c r="AV28" i="9"/>
  <c r="AN28" i="9"/>
  <c r="AH28" i="9"/>
  <c r="AF28" i="9"/>
  <c r="X28" i="9"/>
  <c r="W28" i="9"/>
  <c r="AY27" i="9"/>
  <c r="AI27" i="9" s="1"/>
  <c r="AW27" i="9"/>
  <c r="AV27" i="9"/>
  <c r="AN27" i="9"/>
  <c r="AG27" i="9" s="1"/>
  <c r="AH27" i="9"/>
  <c r="AF27" i="9"/>
  <c r="X27" i="9"/>
  <c r="W27" i="9"/>
  <c r="AY26" i="9"/>
  <c r="AW26" i="9"/>
  <c r="AV26" i="9"/>
  <c r="AN26" i="9"/>
  <c r="AG26" i="9" s="1"/>
  <c r="AI26" i="9"/>
  <c r="AH26" i="9"/>
  <c r="AF26" i="9"/>
  <c r="X26" i="9"/>
  <c r="W26" i="9"/>
  <c r="AB122" i="10" l="1"/>
  <c r="Z122" i="10"/>
  <c r="AB367" i="10"/>
  <c r="AA367" i="10"/>
  <c r="Z367" i="10"/>
  <c r="AB239" i="10"/>
  <c r="AA239" i="10"/>
  <c r="Z239" i="10"/>
  <c r="AB106" i="10"/>
  <c r="Z106" i="10"/>
  <c r="AB110" i="10"/>
  <c r="Z110" i="10"/>
  <c r="Z12" i="10"/>
  <c r="AA17" i="10"/>
  <c r="AB66" i="10"/>
  <c r="AB82" i="10"/>
  <c r="Z88" i="10"/>
  <c r="AB94" i="10"/>
  <c r="AC179" i="10"/>
  <c r="AA179" i="10" s="1"/>
  <c r="U179" i="10"/>
  <c r="AC208" i="10"/>
  <c r="Z208" i="10" s="1"/>
  <c r="AC224" i="10"/>
  <c r="Z224" i="10" s="1"/>
  <c r="Z245" i="10"/>
  <c r="AB245" i="10"/>
  <c r="AA292" i="10"/>
  <c r="Z292" i="10"/>
  <c r="T293" i="10"/>
  <c r="AC293" i="10"/>
  <c r="U293" i="10"/>
  <c r="AB303" i="10"/>
  <c r="AA303" i="10"/>
  <c r="Z303" i="10"/>
  <c r="AB339" i="10"/>
  <c r="Z339" i="10"/>
  <c r="AC347" i="10"/>
  <c r="U347" i="10"/>
  <c r="T347" i="10"/>
  <c r="T361" i="10"/>
  <c r="AC361" i="10"/>
  <c r="Z373" i="10"/>
  <c r="AB373" i="10"/>
  <c r="Z374" i="10"/>
  <c r="AB374" i="10"/>
  <c r="T403" i="10"/>
  <c r="AC403" i="10"/>
  <c r="U403" i="10"/>
  <c r="AA452" i="10"/>
  <c r="Z452" i="10"/>
  <c r="T453" i="10"/>
  <c r="AC453" i="10"/>
  <c r="U453" i="10"/>
  <c r="Z457" i="10"/>
  <c r="AA457" i="10"/>
  <c r="AC458" i="10"/>
  <c r="U458" i="10"/>
  <c r="Z470" i="10"/>
  <c r="AB470" i="10"/>
  <c r="AC514" i="10"/>
  <c r="T514" i="10"/>
  <c r="U514" i="10"/>
  <c r="AC530" i="10"/>
  <c r="Z530" i="10" s="1"/>
  <c r="T530" i="10"/>
  <c r="U530" i="10"/>
  <c r="AC546" i="10"/>
  <c r="T546" i="10"/>
  <c r="U546" i="10"/>
  <c r="AC562" i="10"/>
  <c r="Z562" i="10" s="1"/>
  <c r="T562" i="10"/>
  <c r="U562" i="10"/>
  <c r="AC578" i="10"/>
  <c r="T578" i="10"/>
  <c r="U578" i="10"/>
  <c r="AC594" i="10"/>
  <c r="Z594" i="10" s="1"/>
  <c r="T594" i="10"/>
  <c r="U594" i="10"/>
  <c r="AC628" i="10"/>
  <c r="AC631" i="10"/>
  <c r="T631" i="10"/>
  <c r="AB748" i="10"/>
  <c r="Z748" i="10"/>
  <c r="U749" i="10"/>
  <c r="T749" i="10"/>
  <c r="AB760" i="10"/>
  <c r="AA760" i="10"/>
  <c r="Z760" i="10"/>
  <c r="U761" i="10"/>
  <c r="T761" i="10"/>
  <c r="AC761" i="10"/>
  <c r="AC810" i="10"/>
  <c r="Z810" i="10" s="1"/>
  <c r="U810" i="10"/>
  <c r="AC822" i="10"/>
  <c r="Z822" i="10" s="1"/>
  <c r="U822" i="10"/>
  <c r="AC826" i="10"/>
  <c r="Z826" i="10" s="1"/>
  <c r="U826" i="10"/>
  <c r="AC834" i="10"/>
  <c r="AA834" i="10" s="1"/>
  <c r="U834" i="10"/>
  <c r="T3" i="10"/>
  <c r="AB5" i="10"/>
  <c r="AB57" i="10"/>
  <c r="Z79" i="10"/>
  <c r="AA84" i="10"/>
  <c r="AA88" i="10"/>
  <c r="Z95" i="10"/>
  <c r="T110" i="10"/>
  <c r="U174" i="10"/>
  <c r="T179" i="10"/>
  <c r="AC198" i="10"/>
  <c r="U198" i="10"/>
  <c r="AC207" i="10"/>
  <c r="U207" i="10"/>
  <c r="T208" i="10"/>
  <c r="AC214" i="10"/>
  <c r="Z214" i="10" s="1"/>
  <c r="U214" i="10"/>
  <c r="AC223" i="10"/>
  <c r="Z223" i="10" s="1"/>
  <c r="U223" i="10"/>
  <c r="T224" i="10"/>
  <c r="AC230" i="10"/>
  <c r="U230" i="10"/>
  <c r="AB243" i="10"/>
  <c r="Z243" i="10"/>
  <c r="U244" i="10"/>
  <c r="AC244" i="10"/>
  <c r="T244" i="10"/>
  <c r="U250" i="10"/>
  <c r="AB250" i="10"/>
  <c r="AC251" i="10"/>
  <c r="U251" i="10"/>
  <c r="T251" i="10"/>
  <c r="T265" i="10"/>
  <c r="AC265" i="10"/>
  <c r="Z277" i="10"/>
  <c r="AB277" i="10"/>
  <c r="AC286" i="10"/>
  <c r="U286" i="10"/>
  <c r="AA324" i="10"/>
  <c r="Z324" i="10"/>
  <c r="T325" i="10"/>
  <c r="AC325" i="10"/>
  <c r="U325" i="10"/>
  <c r="AC355" i="10"/>
  <c r="U355" i="10"/>
  <c r="U361" i="10"/>
  <c r="AB371" i="10"/>
  <c r="Z371" i="10"/>
  <c r="T377" i="10"/>
  <c r="U377" i="10"/>
  <c r="AC377" i="10"/>
  <c r="AC378" i="10"/>
  <c r="U378" i="10"/>
  <c r="Z409" i="10"/>
  <c r="AB409" i="10"/>
  <c r="AA409" i="10"/>
  <c r="AC443" i="10"/>
  <c r="U443" i="10"/>
  <c r="AC491" i="10"/>
  <c r="T491" i="10"/>
  <c r="AC494" i="10"/>
  <c r="AB494" i="10" s="1"/>
  <c r="T494" i="10"/>
  <c r="AC527" i="10"/>
  <c r="T527" i="10"/>
  <c r="U527" i="10"/>
  <c r="AC575" i="10"/>
  <c r="Z575" i="10" s="1"/>
  <c r="T575" i="10"/>
  <c r="U575" i="10"/>
  <c r="AC591" i="10"/>
  <c r="T591" i="10"/>
  <c r="U591" i="10"/>
  <c r="AC643" i="10"/>
  <c r="T643" i="10"/>
  <c r="U643" i="10"/>
  <c r="T944" i="10"/>
  <c r="AC944" i="10"/>
  <c r="U944" i="10"/>
  <c r="AB956" i="10"/>
  <c r="AA956" i="10"/>
  <c r="U957" i="10"/>
  <c r="T957" i="10"/>
  <c r="AB964" i="10"/>
  <c r="AA964" i="10"/>
  <c r="U965" i="10"/>
  <c r="T965" i="10"/>
  <c r="T968" i="10"/>
  <c r="AC968" i="10"/>
  <c r="U968" i="10"/>
  <c r="BA16" i="4"/>
  <c r="AZ38" i="4"/>
  <c r="BF57" i="4"/>
  <c r="J3" i="10"/>
  <c r="U3" i="10"/>
  <c r="I3" i="10" s="1"/>
  <c r="AB12" i="10"/>
  <c r="AB20" i="10"/>
  <c r="AB36" i="10"/>
  <c r="Z66" i="10"/>
  <c r="AA67" i="10"/>
  <c r="Z74" i="10"/>
  <c r="AA75" i="10"/>
  <c r="AB76" i="10"/>
  <c r="Z78" i="10"/>
  <c r="AA79" i="10"/>
  <c r="Z82" i="10"/>
  <c r="AA83" i="10"/>
  <c r="AB84" i="10"/>
  <c r="Z86" i="10"/>
  <c r="AA87" i="10"/>
  <c r="Z90" i="10"/>
  <c r="AA91" i="10"/>
  <c r="Z94" i="10"/>
  <c r="AA95" i="10"/>
  <c r="AB96" i="10"/>
  <c r="Z98" i="10"/>
  <c r="AA99" i="10"/>
  <c r="Z102" i="10"/>
  <c r="T105" i="10"/>
  <c r="T106" i="10"/>
  <c r="AC107" i="10"/>
  <c r="AA107" i="10" s="1"/>
  <c r="U109" i="10"/>
  <c r="U110" i="10"/>
  <c r="T121" i="10"/>
  <c r="T122" i="10"/>
  <c r="AC123" i="10"/>
  <c r="AA123" i="10" s="1"/>
  <c r="T127" i="10"/>
  <c r="T128" i="10"/>
  <c r="AC128" i="10"/>
  <c r="Z128" i="10" s="1"/>
  <c r="T135" i="10"/>
  <c r="T136" i="10"/>
  <c r="AC136" i="10"/>
  <c r="Z136" i="10" s="1"/>
  <c r="T143" i="10"/>
  <c r="T144" i="10"/>
  <c r="AC144" i="10"/>
  <c r="Z144" i="10" s="1"/>
  <c r="T151" i="10"/>
  <c r="T152" i="10"/>
  <c r="AC152" i="10"/>
  <c r="Z152" i="10" s="1"/>
  <c r="T159" i="10"/>
  <c r="AC163" i="10"/>
  <c r="U163" i="10"/>
  <c r="T164" i="10"/>
  <c r="AC172" i="10"/>
  <c r="Z172" i="10" s="1"/>
  <c r="AC178" i="10"/>
  <c r="U178" i="10"/>
  <c r="U182" i="10"/>
  <c r="AC200" i="10"/>
  <c r="Z200" i="10" s="1"/>
  <c r="T207" i="10"/>
  <c r="AC216" i="10"/>
  <c r="Z216" i="10" s="1"/>
  <c r="T223" i="10"/>
  <c r="AC232" i="10"/>
  <c r="Z232" i="10" s="1"/>
  <c r="AB240" i="10"/>
  <c r="AC241" i="10"/>
  <c r="Z241" i="10" s="1"/>
  <c r="AC259" i="10"/>
  <c r="U259" i="10"/>
  <c r="U265" i="10"/>
  <c r="AB275" i="10"/>
  <c r="Z275" i="10"/>
  <c r="U276" i="10"/>
  <c r="AC276" i="10"/>
  <c r="T276" i="10"/>
  <c r="U282" i="10"/>
  <c r="AB282" i="10"/>
  <c r="AC283" i="10"/>
  <c r="U283" i="10"/>
  <c r="T283" i="10"/>
  <c r="T286" i="10"/>
  <c r="U295" i="10"/>
  <c r="AC295" i="10"/>
  <c r="AB295" i="10" s="1"/>
  <c r="T295" i="10"/>
  <c r="T297" i="10"/>
  <c r="AC297" i="10"/>
  <c r="AA299" i="10"/>
  <c r="AC300" i="10"/>
  <c r="AA300" i="10" s="1"/>
  <c r="Z309" i="10"/>
  <c r="AB309" i="10"/>
  <c r="Z310" i="10"/>
  <c r="AB310" i="10"/>
  <c r="Z313" i="10"/>
  <c r="AB313" i="10"/>
  <c r="AA313" i="10"/>
  <c r="AA314" i="10"/>
  <c r="AC318" i="10"/>
  <c r="U318" i="10"/>
  <c r="U335" i="10"/>
  <c r="T335" i="10"/>
  <c r="T336" i="10"/>
  <c r="AC336" i="10"/>
  <c r="T355" i="10"/>
  <c r="AA356" i="10"/>
  <c r="Z356" i="10"/>
  <c r="T357" i="10"/>
  <c r="AC357" i="10"/>
  <c r="U357" i="10"/>
  <c r="AB368" i="10"/>
  <c r="AC369" i="10"/>
  <c r="Z369" i="10" s="1"/>
  <c r="AB383" i="10"/>
  <c r="AA383" i="10"/>
  <c r="Z383" i="10"/>
  <c r="U384" i="10"/>
  <c r="AC384" i="10"/>
  <c r="T384" i="10"/>
  <c r="Z389" i="10"/>
  <c r="AB389" i="10"/>
  <c r="Z390" i="10"/>
  <c r="AB390" i="10"/>
  <c r="T409" i="10"/>
  <c r="U409" i="10"/>
  <c r="U410" i="10"/>
  <c r="AB410" i="10"/>
  <c r="AC411" i="10"/>
  <c r="U411" i="10"/>
  <c r="T411" i="10"/>
  <c r="T443" i="10"/>
  <c r="AC446" i="10"/>
  <c r="U446" i="10"/>
  <c r="T446" i="10"/>
  <c r="U455" i="10"/>
  <c r="T455" i="10"/>
  <c r="AC478" i="10"/>
  <c r="T478" i="10"/>
  <c r="Z479" i="10"/>
  <c r="U491" i="10"/>
  <c r="U494" i="10"/>
  <c r="AC515" i="10"/>
  <c r="AB515" i="10" s="1"/>
  <c r="T515" i="10"/>
  <c r="AC518" i="10"/>
  <c r="Z518" i="10" s="1"/>
  <c r="T518" i="10"/>
  <c r="AC531" i="10"/>
  <c r="AB531" i="10" s="1"/>
  <c r="T531" i="10"/>
  <c r="AC534" i="10"/>
  <c r="Z534" i="10" s="1"/>
  <c r="T534" i="10"/>
  <c r="AC547" i="10"/>
  <c r="AB547" i="10" s="1"/>
  <c r="T547" i="10"/>
  <c r="AC550" i="10"/>
  <c r="Z550" i="10" s="1"/>
  <c r="T550" i="10"/>
  <c r="AC563" i="10"/>
  <c r="AB563" i="10" s="1"/>
  <c r="T563" i="10"/>
  <c r="AC566" i="10"/>
  <c r="Z566" i="10" s="1"/>
  <c r="T566" i="10"/>
  <c r="AC579" i="10"/>
  <c r="AB579" i="10" s="1"/>
  <c r="T579" i="10"/>
  <c r="AC582" i="10"/>
  <c r="Z582" i="10" s="1"/>
  <c r="T582" i="10"/>
  <c r="T595" i="10"/>
  <c r="AC595" i="10"/>
  <c r="U595" i="10"/>
  <c r="AC668" i="10"/>
  <c r="Z668" i="10" s="1"/>
  <c r="U672" i="10"/>
  <c r="T686" i="10"/>
  <c r="U686" i="10"/>
  <c r="AC686" i="10"/>
  <c r="AC688" i="10"/>
  <c r="AA688" i="10" s="1"/>
  <c r="T688" i="10"/>
  <c r="U688" i="10"/>
  <c r="AC712" i="10"/>
  <c r="T712" i="10"/>
  <c r="AC772" i="10"/>
  <c r="T772" i="10"/>
  <c r="U772" i="10"/>
  <c r="AC779" i="10"/>
  <c r="T779" i="10"/>
  <c r="T782" i="10"/>
  <c r="U782" i="10"/>
  <c r="AC782" i="10"/>
  <c r="AA782" i="10" s="1"/>
  <c r="AA879" i="10"/>
  <c r="AB879" i="10"/>
  <c r="Z879" i="10"/>
  <c r="T880" i="10"/>
  <c r="AC880" i="10"/>
  <c r="U880" i="10"/>
  <c r="AC898" i="10"/>
  <c r="T898" i="10"/>
  <c r="U898" i="10"/>
  <c r="AB902" i="10"/>
  <c r="AA902" i="10"/>
  <c r="U903" i="10"/>
  <c r="AC903" i="10"/>
  <c r="AB910" i="10"/>
  <c r="AA910" i="10"/>
  <c r="Z910" i="10"/>
  <c r="U911" i="10"/>
  <c r="T911" i="10"/>
  <c r="AC911" i="10"/>
  <c r="AA5" i="10"/>
  <c r="Z76" i="10"/>
  <c r="AC162" i="10"/>
  <c r="Z162" i="10" s="1"/>
  <c r="U162" i="10"/>
  <c r="Z246" i="10"/>
  <c r="AB246" i="10"/>
  <c r="Z249" i="10"/>
  <c r="AB249" i="10"/>
  <c r="AA249" i="10"/>
  <c r="AA250" i="10"/>
  <c r="AC254" i="10"/>
  <c r="U254" i="10"/>
  <c r="U271" i="10"/>
  <c r="T271" i="10"/>
  <c r="AC323" i="10"/>
  <c r="U323" i="10"/>
  <c r="U340" i="10"/>
  <c r="AC340" i="10"/>
  <c r="T340" i="10"/>
  <c r="U359" i="10"/>
  <c r="AC359" i="10"/>
  <c r="AB359" i="10" s="1"/>
  <c r="T359" i="10"/>
  <c r="AA400" i="10"/>
  <c r="AB400" i="10"/>
  <c r="T401" i="10"/>
  <c r="AC401" i="10"/>
  <c r="Z401" i="10" s="1"/>
  <c r="T425" i="10"/>
  <c r="AC425" i="10"/>
  <c r="U431" i="10"/>
  <c r="AC431" i="10"/>
  <c r="T431" i="10"/>
  <c r="Z469" i="10"/>
  <c r="AB469" i="10"/>
  <c r="AA617" i="10"/>
  <c r="AB617" i="10"/>
  <c r="Z617" i="10"/>
  <c r="AC624" i="10"/>
  <c r="AB624" i="10" s="1"/>
  <c r="T624" i="10"/>
  <c r="T632" i="10"/>
  <c r="AC632" i="10"/>
  <c r="T648" i="10"/>
  <c r="AC648" i="10"/>
  <c r="U648" i="10"/>
  <c r="AC799" i="10"/>
  <c r="T799" i="10"/>
  <c r="U799" i="10"/>
  <c r="AB17" i="10"/>
  <c r="AB61" i="10"/>
  <c r="Z83" i="10"/>
  <c r="AB89" i="10"/>
  <c r="Z99" i="10"/>
  <c r="T109" i="10"/>
  <c r="U130" i="10"/>
  <c r="U138" i="10"/>
  <c r="U146" i="10"/>
  <c r="U154" i="10"/>
  <c r="AC164" i="10"/>
  <c r="Z164" i="10" s="1"/>
  <c r="AC170" i="10"/>
  <c r="U170" i="10"/>
  <c r="AC187" i="10"/>
  <c r="U187" i="10"/>
  <c r="T187" i="10"/>
  <c r="T254" i="10"/>
  <c r="U263" i="10"/>
  <c r="AC263" i="10"/>
  <c r="AB263" i="10" s="1"/>
  <c r="T263" i="10"/>
  <c r="Z278" i="10"/>
  <c r="AB278" i="10"/>
  <c r="Z281" i="10"/>
  <c r="AB281" i="10"/>
  <c r="AA281" i="10"/>
  <c r="AA282" i="10"/>
  <c r="U303" i="10"/>
  <c r="T303" i="10"/>
  <c r="T304" i="10"/>
  <c r="AC304" i="10"/>
  <c r="T323" i="10"/>
  <c r="AB335" i="10"/>
  <c r="AA335" i="10"/>
  <c r="Z335" i="10"/>
  <c r="U372" i="10"/>
  <c r="AC372" i="10"/>
  <c r="T372" i="10"/>
  <c r="AC387" i="10"/>
  <c r="U387" i="10"/>
  <c r="T393" i="10"/>
  <c r="AC393" i="10"/>
  <c r="U393" i="10"/>
  <c r="AA410" i="10"/>
  <c r="U425" i="10"/>
  <c r="AC511" i="10"/>
  <c r="Z511" i="10" s="1"/>
  <c r="T511" i="10"/>
  <c r="U511" i="10"/>
  <c r="AC543" i="10"/>
  <c r="T543" i="10"/>
  <c r="U543" i="10"/>
  <c r="AC559" i="10"/>
  <c r="Z559" i="10" s="1"/>
  <c r="T559" i="10"/>
  <c r="U559" i="10"/>
  <c r="AB616" i="10"/>
  <c r="AA616" i="10"/>
  <c r="Z616" i="10"/>
  <c r="U617" i="10"/>
  <c r="T617" i="10"/>
  <c r="U624" i="10"/>
  <c r="U628" i="10"/>
  <c r="U631" i="10"/>
  <c r="U632" i="10"/>
  <c r="AC672" i="10"/>
  <c r="AA672" i="10" s="1"/>
  <c r="U720" i="10"/>
  <c r="T720" i="10"/>
  <c r="AC720" i="10"/>
  <c r="T788" i="10"/>
  <c r="U788" i="10"/>
  <c r="AC788" i="10"/>
  <c r="Z788" i="10" s="1"/>
  <c r="L3" i="10"/>
  <c r="U88" i="10"/>
  <c r="I88" i="10" s="1"/>
  <c r="Q88" i="10" s="1"/>
  <c r="V3" i="9"/>
  <c r="AC103" i="10"/>
  <c r="AA103" i="10" s="1"/>
  <c r="U105" i="10"/>
  <c r="U106" i="10"/>
  <c r="Z118" i="10"/>
  <c r="AC119" i="10"/>
  <c r="AA119" i="10" s="1"/>
  <c r="U121" i="10"/>
  <c r="U122" i="10"/>
  <c r="U127" i="10"/>
  <c r="U135" i="10"/>
  <c r="U143" i="10"/>
  <c r="U151" i="10"/>
  <c r="U159" i="10"/>
  <c r="AC171" i="10"/>
  <c r="AA171" i="10" s="1"/>
  <c r="U171" i="10"/>
  <c r="AC180" i="10"/>
  <c r="Z180" i="10" s="1"/>
  <c r="AC186" i="10"/>
  <c r="U186" i="10"/>
  <c r="U188" i="10"/>
  <c r="AC188" i="10"/>
  <c r="Z188" i="10" s="1"/>
  <c r="T188" i="10"/>
  <c r="AC199" i="10"/>
  <c r="AA199" i="10" s="1"/>
  <c r="U199" i="10"/>
  <c r="AC206" i="10"/>
  <c r="Z206" i="10" s="1"/>
  <c r="U206" i="10"/>
  <c r="AC215" i="10"/>
  <c r="AB215" i="10" s="1"/>
  <c r="U215" i="10"/>
  <c r="AC222" i="10"/>
  <c r="Z222" i="10" s="1"/>
  <c r="U222" i="10"/>
  <c r="AC231" i="10"/>
  <c r="AA231" i="10" s="1"/>
  <c r="U231" i="10"/>
  <c r="U239" i="10"/>
  <c r="T239" i="10"/>
  <c r="T259" i="10"/>
  <c r="AA260" i="10"/>
  <c r="Z260" i="10"/>
  <c r="T261" i="10"/>
  <c r="AC261" i="10"/>
  <c r="U261" i="10"/>
  <c r="AC271" i="10"/>
  <c r="AB272" i="10"/>
  <c r="AC273" i="10"/>
  <c r="Z273" i="10" s="1"/>
  <c r="AC291" i="10"/>
  <c r="U291" i="10"/>
  <c r="AB292" i="10"/>
  <c r="AB307" i="10"/>
  <c r="Z307" i="10"/>
  <c r="U308" i="10"/>
  <c r="AC308" i="10"/>
  <c r="T308" i="10"/>
  <c r="AC315" i="10"/>
  <c r="U315" i="10"/>
  <c r="T315" i="10"/>
  <c r="U327" i="10"/>
  <c r="AC327" i="10"/>
  <c r="AB327" i="10" s="1"/>
  <c r="T327" i="10"/>
  <c r="T329" i="10"/>
  <c r="AC329" i="10"/>
  <c r="AA331" i="10"/>
  <c r="AC332" i="10"/>
  <c r="AA332" i="10" s="1"/>
  <c r="AA339" i="10"/>
  <c r="Z341" i="10"/>
  <c r="AB341" i="10"/>
  <c r="Z342" i="10"/>
  <c r="AB342" i="10"/>
  <c r="Z345" i="10"/>
  <c r="AB345" i="10"/>
  <c r="AA345" i="10"/>
  <c r="AA346" i="10"/>
  <c r="AC350" i="10"/>
  <c r="U350" i="10"/>
  <c r="U367" i="10"/>
  <c r="T367" i="10"/>
  <c r="AB395" i="10"/>
  <c r="AA395" i="10"/>
  <c r="U396" i="10"/>
  <c r="AC396" i="10"/>
  <c r="AA396" i="10" s="1"/>
  <c r="AC398" i="10"/>
  <c r="T398" i="10"/>
  <c r="U398" i="10"/>
  <c r="AC430" i="10"/>
  <c r="T430" i="10"/>
  <c r="AB435" i="10"/>
  <c r="Z435" i="10"/>
  <c r="U436" i="10"/>
  <c r="AC436" i="10"/>
  <c r="T436" i="10"/>
  <c r="AB452" i="10"/>
  <c r="AB457" i="10"/>
  <c r="AB463" i="10"/>
  <c r="AA463" i="10"/>
  <c r="U464" i="10"/>
  <c r="AC464" i="10"/>
  <c r="T464" i="10"/>
  <c r="AB467" i="10"/>
  <c r="Z467" i="10"/>
  <c r="AA467" i="10"/>
  <c r="U468" i="10"/>
  <c r="AC468" i="10"/>
  <c r="AB483" i="10"/>
  <c r="AA483" i="10"/>
  <c r="U484" i="10"/>
  <c r="AC484" i="10"/>
  <c r="AB484" i="10" s="1"/>
  <c r="T484" i="10"/>
  <c r="AC490" i="10"/>
  <c r="AB490" i="10" s="1"/>
  <c r="T490" i="10"/>
  <c r="U490" i="10"/>
  <c r="U515" i="10"/>
  <c r="AB609" i="10"/>
  <c r="AA609" i="10"/>
  <c r="Z609" i="10"/>
  <c r="AB664" i="10"/>
  <c r="AA664" i="10"/>
  <c r="U665" i="10"/>
  <c r="T665" i="10"/>
  <c r="AB708" i="10"/>
  <c r="AA708" i="10"/>
  <c r="U709" i="10"/>
  <c r="T709" i="10"/>
  <c r="T716" i="10"/>
  <c r="U716" i="10"/>
  <c r="T734" i="10"/>
  <c r="U734" i="10"/>
  <c r="AC734" i="10"/>
  <c r="AA734" i="10" s="1"/>
  <c r="Z742" i="10"/>
  <c r="AA742" i="10"/>
  <c r="AC743" i="10"/>
  <c r="U743" i="10"/>
  <c r="Z764" i="10"/>
  <c r="T768" i="10"/>
  <c r="U768" i="10"/>
  <c r="AC768" i="10"/>
  <c r="AC844" i="10"/>
  <c r="T844" i="10"/>
  <c r="U844" i="10"/>
  <c r="AC850" i="10"/>
  <c r="AB850" i="10" s="1"/>
  <c r="T850" i="10"/>
  <c r="U850" i="10"/>
  <c r="AA859" i="10"/>
  <c r="AB859" i="10"/>
  <c r="T860" i="10"/>
  <c r="AC860" i="10"/>
  <c r="AA860" i="10" s="1"/>
  <c r="AA863" i="10"/>
  <c r="AB863" i="10"/>
  <c r="Z863" i="10"/>
  <c r="T864" i="10"/>
  <c r="AC864" i="10"/>
  <c r="U864" i="10"/>
  <c r="AB894" i="10"/>
  <c r="AA894" i="10"/>
  <c r="Z894" i="10"/>
  <c r="U895" i="10"/>
  <c r="T895" i="10"/>
  <c r="AC895" i="10"/>
  <c r="AA266" i="10"/>
  <c r="AA298" i="10"/>
  <c r="AA330" i="10"/>
  <c r="AA362" i="10"/>
  <c r="AC379" i="10"/>
  <c r="U379" i="10"/>
  <c r="U404" i="10"/>
  <c r="AC404" i="10"/>
  <c r="AA420" i="10"/>
  <c r="Z420" i="10"/>
  <c r="AC423" i="10"/>
  <c r="AB423" i="10" s="1"/>
  <c r="AC426" i="10"/>
  <c r="U426" i="10"/>
  <c r="Z437" i="10"/>
  <c r="AB437" i="10"/>
  <c r="Z438" i="10"/>
  <c r="AB438" i="10"/>
  <c r="U448" i="10"/>
  <c r="AC448" i="10"/>
  <c r="T448" i="10"/>
  <c r="T473" i="10"/>
  <c r="U473" i="10"/>
  <c r="AC473" i="10"/>
  <c r="AA474" i="10"/>
  <c r="AC503" i="10"/>
  <c r="Z503" i="10" s="1"/>
  <c r="AC510" i="10"/>
  <c r="Z510" i="10" s="1"/>
  <c r="T510" i="10"/>
  <c r="AC523" i="10"/>
  <c r="Z523" i="10" s="1"/>
  <c r="T523" i="10"/>
  <c r="AC526" i="10"/>
  <c r="Z526" i="10" s="1"/>
  <c r="T526" i="10"/>
  <c r="AC539" i="10"/>
  <c r="Z539" i="10" s="1"/>
  <c r="T539" i="10"/>
  <c r="AC542" i="10"/>
  <c r="Z542" i="10" s="1"/>
  <c r="T542" i="10"/>
  <c r="AC555" i="10"/>
  <c r="Z555" i="10" s="1"/>
  <c r="T555" i="10"/>
  <c r="AC558" i="10"/>
  <c r="Z558" i="10" s="1"/>
  <c r="T558" i="10"/>
  <c r="AC571" i="10"/>
  <c r="Z571" i="10" s="1"/>
  <c r="T571" i="10"/>
  <c r="AC574" i="10"/>
  <c r="Z574" i="10" s="1"/>
  <c r="T574" i="10"/>
  <c r="AC587" i="10"/>
  <c r="Z587" i="10" s="1"/>
  <c r="T587" i="10"/>
  <c r="AC590" i="10"/>
  <c r="Z590" i="10" s="1"/>
  <c r="T590" i="10"/>
  <c r="AC597" i="10"/>
  <c r="AB597" i="10" s="1"/>
  <c r="T597" i="10"/>
  <c r="AC605" i="10"/>
  <c r="T605" i="10"/>
  <c r="AA606" i="10"/>
  <c r="AB606" i="10"/>
  <c r="T607" i="10"/>
  <c r="AC607" i="10"/>
  <c r="AB644" i="10"/>
  <c r="AA644" i="10"/>
  <c r="U645" i="10"/>
  <c r="T645" i="10"/>
  <c r="AC659" i="10"/>
  <c r="T659" i="10"/>
  <c r="AA660" i="10"/>
  <c r="T670" i="10"/>
  <c r="U670" i="10"/>
  <c r="AC670" i="10"/>
  <c r="T748" i="10"/>
  <c r="U748" i="10"/>
  <c r="AC795" i="10"/>
  <c r="Z795" i="10" s="1"/>
  <c r="T795" i="10"/>
  <c r="U795" i="10"/>
  <c r="AC803" i="10"/>
  <c r="T803" i="10"/>
  <c r="U803" i="10"/>
  <c r="AC890" i="10"/>
  <c r="T890" i="10"/>
  <c r="U890" i="10"/>
  <c r="T920" i="10"/>
  <c r="AC920" i="10"/>
  <c r="AA920" i="10" s="1"/>
  <c r="U920" i="10"/>
  <c r="AB932" i="10"/>
  <c r="AA932" i="10"/>
  <c r="U933" i="10"/>
  <c r="T933" i="10"/>
  <c r="T936" i="10"/>
  <c r="AC936" i="10"/>
  <c r="U936" i="10"/>
  <c r="T978" i="10"/>
  <c r="AC978" i="10"/>
  <c r="Z978" i="10" s="1"/>
  <c r="AA981" i="10"/>
  <c r="Z981" i="10"/>
  <c r="T982" i="10"/>
  <c r="AC982" i="10"/>
  <c r="AB982" i="10" s="1"/>
  <c r="U985" i="10"/>
  <c r="AC985" i="10"/>
  <c r="T985" i="10"/>
  <c r="AC996" i="10"/>
  <c r="AA996" i="10" s="1"/>
  <c r="U996" i="10"/>
  <c r="T996" i="10"/>
  <c r="T195" i="10"/>
  <c r="T196" i="10"/>
  <c r="T203" i="10"/>
  <c r="T204" i="10"/>
  <c r="T211" i="10"/>
  <c r="T212" i="10"/>
  <c r="T219" i="10"/>
  <c r="T220" i="10"/>
  <c r="T227" i="10"/>
  <c r="T228" i="10"/>
  <c r="AA234" i="10"/>
  <c r="T238" i="10"/>
  <c r="U249" i="10"/>
  <c r="T256" i="10"/>
  <c r="AC256" i="10"/>
  <c r="U266" i="10"/>
  <c r="AB266" i="10"/>
  <c r="T270" i="10"/>
  <c r="U281" i="10"/>
  <c r="T288" i="10"/>
  <c r="AC288" i="10"/>
  <c r="U298" i="10"/>
  <c r="AB298" i="10"/>
  <c r="T302" i="10"/>
  <c r="U313" i="10"/>
  <c r="T320" i="10"/>
  <c r="AC320" i="10"/>
  <c r="U330" i="10"/>
  <c r="AB330" i="10"/>
  <c r="T334" i="10"/>
  <c r="U345" i="10"/>
  <c r="T352" i="10"/>
  <c r="AC352" i="10"/>
  <c r="U362" i="10"/>
  <c r="AB362" i="10"/>
  <c r="T366" i="10"/>
  <c r="T379" i="10"/>
  <c r="AA388" i="10"/>
  <c r="Z388" i="10"/>
  <c r="AC391" i="10"/>
  <c r="AB391" i="10" s="1"/>
  <c r="AC394" i="10"/>
  <c r="U394" i="10"/>
  <c r="T399" i="10"/>
  <c r="AC399" i="10"/>
  <c r="T404" i="10"/>
  <c r="Z405" i="10"/>
  <c r="AB405" i="10"/>
  <c r="Z406" i="10"/>
  <c r="AB406" i="10"/>
  <c r="T414" i="10"/>
  <c r="Z414" i="10"/>
  <c r="U416" i="10"/>
  <c r="AC416" i="10"/>
  <c r="T416" i="10"/>
  <c r="U421" i="10"/>
  <c r="AC421" i="10"/>
  <c r="T423" i="10"/>
  <c r="T432" i="10"/>
  <c r="AC432" i="10"/>
  <c r="T441" i="10"/>
  <c r="U441" i="10"/>
  <c r="AC441" i="10"/>
  <c r="AA442" i="10"/>
  <c r="T451" i="10"/>
  <c r="Z451" i="10"/>
  <c r="AC462" i="10"/>
  <c r="T462" i="10"/>
  <c r="U474" i="10"/>
  <c r="AB474" i="10"/>
  <c r="AC475" i="10"/>
  <c r="U475" i="10"/>
  <c r="T481" i="10"/>
  <c r="AC481" i="10"/>
  <c r="Z481" i="10" s="1"/>
  <c r="AC486" i="10"/>
  <c r="T486" i="10"/>
  <c r="AC495" i="10"/>
  <c r="Z495" i="10" s="1"/>
  <c r="AC498" i="10"/>
  <c r="T498" i="10"/>
  <c r="AC499" i="10"/>
  <c r="T499" i="10"/>
  <c r="U503" i="10"/>
  <c r="U510" i="10"/>
  <c r="AC519" i="10"/>
  <c r="T519" i="10"/>
  <c r="AC522" i="10"/>
  <c r="T522" i="10"/>
  <c r="U523" i="10"/>
  <c r="U526" i="10"/>
  <c r="AC535" i="10"/>
  <c r="T535" i="10"/>
  <c r="AC538" i="10"/>
  <c r="T538" i="10"/>
  <c r="U539" i="10"/>
  <c r="U542" i="10"/>
  <c r="AC551" i="10"/>
  <c r="T551" i="10"/>
  <c r="AC554" i="10"/>
  <c r="T554" i="10"/>
  <c r="U555" i="10"/>
  <c r="U558" i="10"/>
  <c r="AC567" i="10"/>
  <c r="T567" i="10"/>
  <c r="AC570" i="10"/>
  <c r="T570" i="10"/>
  <c r="U571" i="10"/>
  <c r="U574" i="10"/>
  <c r="AC583" i="10"/>
  <c r="T583" i="10"/>
  <c r="AC586" i="10"/>
  <c r="T586" i="10"/>
  <c r="U587" i="10"/>
  <c r="U590" i="10"/>
  <c r="U597" i="10"/>
  <c r="AC601" i="10"/>
  <c r="Z601" i="10" s="1"/>
  <c r="U602" i="10"/>
  <c r="AC602" i="10"/>
  <c r="AB602" i="10" s="1"/>
  <c r="U605" i="10"/>
  <c r="T612" i="10"/>
  <c r="AC612" i="10"/>
  <c r="T622" i="10"/>
  <c r="U622" i="10"/>
  <c r="AC652" i="10"/>
  <c r="Z652" i="10" s="1"/>
  <c r="U659" i="10"/>
  <c r="AC676" i="10"/>
  <c r="T676" i="10"/>
  <c r="AB680" i="10"/>
  <c r="AA680" i="10"/>
  <c r="U681" i="10"/>
  <c r="T681" i="10"/>
  <c r="AC681" i="10"/>
  <c r="AC692" i="10"/>
  <c r="AC695" i="10"/>
  <c r="T695" i="10"/>
  <c r="AC696" i="10"/>
  <c r="T696" i="10"/>
  <c r="AC707" i="10"/>
  <c r="T707" i="10"/>
  <c r="AC723" i="10"/>
  <c r="T723" i="10"/>
  <c r="U723" i="10"/>
  <c r="AA753" i="10"/>
  <c r="Z753" i="10"/>
  <c r="T754" i="10"/>
  <c r="U754" i="10"/>
  <c r="U769" i="10"/>
  <c r="AC769" i="10"/>
  <c r="AC792" i="10"/>
  <c r="T792" i="10"/>
  <c r="U792" i="10"/>
  <c r="AC800" i="10"/>
  <c r="AA800" i="10" s="1"/>
  <c r="T800" i="10"/>
  <c r="U800" i="10"/>
  <c r="AC836" i="10"/>
  <c r="T836" i="10"/>
  <c r="U836" i="10"/>
  <c r="T870" i="10"/>
  <c r="U870" i="10"/>
  <c r="AC870" i="10"/>
  <c r="T914" i="10"/>
  <c r="U914" i="10"/>
  <c r="AC914" i="10"/>
  <c r="AA914" i="10" s="1"/>
  <c r="U479" i="10"/>
  <c r="U502" i="10"/>
  <c r="U506" i="10"/>
  <c r="U507" i="10"/>
  <c r="AC599" i="10"/>
  <c r="AA600" i="10"/>
  <c r="U611" i="10"/>
  <c r="AC613" i="10"/>
  <c r="U620" i="10"/>
  <c r="U627" i="10"/>
  <c r="AC633" i="10"/>
  <c r="AA633" i="10" s="1"/>
  <c r="AA638" i="10"/>
  <c r="Z649" i="10"/>
  <c r="AC654" i="10"/>
  <c r="U660" i="10"/>
  <c r="U700" i="10"/>
  <c r="AC702" i="10"/>
  <c r="U704" i="10"/>
  <c r="AC713" i="10"/>
  <c r="AC724" i="10"/>
  <c r="AC727" i="10"/>
  <c r="T727" i="10"/>
  <c r="AC756" i="10"/>
  <c r="Z756" i="10" s="1"/>
  <c r="T756" i="10"/>
  <c r="T766" i="10"/>
  <c r="U766" i="10"/>
  <c r="T770" i="10"/>
  <c r="U770" i="10"/>
  <c r="AB776" i="10"/>
  <c r="AA776" i="10"/>
  <c r="U777" i="10"/>
  <c r="T777" i="10"/>
  <c r="Z780" i="10"/>
  <c r="AC784" i="10"/>
  <c r="T784" i="10"/>
  <c r="AC787" i="10"/>
  <c r="T787" i="10"/>
  <c r="AC818" i="10"/>
  <c r="U818" i="10"/>
  <c r="AC839" i="10"/>
  <c r="Z839" i="10" s="1"/>
  <c r="T839" i="10"/>
  <c r="U839" i="10"/>
  <c r="AC858" i="10"/>
  <c r="T858" i="10"/>
  <c r="U858" i="10"/>
  <c r="AB862" i="10"/>
  <c r="AA862" i="10"/>
  <c r="Z862" i="10"/>
  <c r="U863" i="10"/>
  <c r="T863" i="10"/>
  <c r="AC866" i="10"/>
  <c r="Z866" i="10" s="1"/>
  <c r="T866" i="10"/>
  <c r="U866" i="10"/>
  <c r="U871" i="10"/>
  <c r="AC871" i="10"/>
  <c r="AB871" i="10" s="1"/>
  <c r="AB878" i="10"/>
  <c r="AA878" i="10"/>
  <c r="Z878" i="10"/>
  <c r="U879" i="10"/>
  <c r="T879" i="10"/>
  <c r="AC882" i="10"/>
  <c r="AA882" i="10" s="1"/>
  <c r="T882" i="10"/>
  <c r="U882" i="10"/>
  <c r="AA891" i="10"/>
  <c r="AB891" i="10"/>
  <c r="T892" i="10"/>
  <c r="AC892" i="10"/>
  <c r="AA892" i="10" s="1"/>
  <c r="T896" i="10"/>
  <c r="AC896" i="10"/>
  <c r="U896" i="10"/>
  <c r="T912" i="10"/>
  <c r="AC912" i="10"/>
  <c r="U912" i="10"/>
  <c r="T918" i="10"/>
  <c r="U918" i="10"/>
  <c r="AC946" i="10"/>
  <c r="T946" i="10"/>
  <c r="U946" i="10"/>
  <c r="AC970" i="10"/>
  <c r="AA970" i="10" s="1"/>
  <c r="T970" i="10"/>
  <c r="U970" i="10"/>
  <c r="AC677" i="10"/>
  <c r="AC697" i="10"/>
  <c r="AA697" i="10" s="1"/>
  <c r="T718" i="10"/>
  <c r="AC718" i="10"/>
  <c r="Z718" i="10" s="1"/>
  <c r="Z732" i="10"/>
  <c r="AC736" i="10"/>
  <c r="AB736" i="10" s="1"/>
  <c r="T736" i="10"/>
  <c r="AC739" i="10"/>
  <c r="T739" i="10"/>
  <c r="AC744" i="10"/>
  <c r="T744" i="10"/>
  <c r="AC763" i="10"/>
  <c r="T763" i="10"/>
  <c r="AC804" i="10"/>
  <c r="AB804" i="10" s="1"/>
  <c r="T804" i="10"/>
  <c r="AC807" i="10"/>
  <c r="Z807" i="10" s="1"/>
  <c r="T807" i="10"/>
  <c r="AC812" i="10"/>
  <c r="Z812" i="10" s="1"/>
  <c r="T812" i="10"/>
  <c r="AC815" i="10"/>
  <c r="Z815" i="10" s="1"/>
  <c r="T815" i="10"/>
  <c r="AC820" i="10"/>
  <c r="Z820" i="10" s="1"/>
  <c r="T820" i="10"/>
  <c r="U824" i="10"/>
  <c r="T824" i="10"/>
  <c r="AC828" i="10"/>
  <c r="AB828" i="10" s="1"/>
  <c r="T828" i="10"/>
  <c r="AC831" i="10"/>
  <c r="Z831" i="10" s="1"/>
  <c r="T831" i="10"/>
  <c r="U831" i="10"/>
  <c r="AC847" i="10"/>
  <c r="Z847" i="10" s="1"/>
  <c r="T847" i="10"/>
  <c r="U847" i="10"/>
  <c r="T902" i="10"/>
  <c r="U902" i="10"/>
  <c r="AC938" i="10"/>
  <c r="Z938" i="10" s="1"/>
  <c r="T938" i="10"/>
  <c r="U938" i="10"/>
  <c r="Z731" i="10"/>
  <c r="Z747" i="10"/>
  <c r="U819" i="10"/>
  <c r="AC854" i="10"/>
  <c r="U855" i="10"/>
  <c r="AC855" i="10"/>
  <c r="AA855" i="10" s="1"/>
  <c r="T906" i="10"/>
  <c r="AC906" i="10"/>
  <c r="AA907" i="10"/>
  <c r="AB907" i="10"/>
  <c r="T908" i="10"/>
  <c r="AC908" i="10"/>
  <c r="AB908" i="10" s="1"/>
  <c r="T928" i="10"/>
  <c r="AC928" i="10"/>
  <c r="U928" i="10"/>
  <c r="AC954" i="10"/>
  <c r="AA954" i="10" s="1"/>
  <c r="T954" i="10"/>
  <c r="AC962" i="10"/>
  <c r="AA962" i="10" s="1"/>
  <c r="T962" i="10"/>
  <c r="AC988" i="10"/>
  <c r="AB988" i="10" s="1"/>
  <c r="T988" i="10"/>
  <c r="U988" i="10"/>
  <c r="AC729" i="10"/>
  <c r="U732" i="10"/>
  <c r="AC745" i="10"/>
  <c r="AC750" i="10"/>
  <c r="Z750" i="10" s="1"/>
  <c r="U755" i="10"/>
  <c r="AC758" i="10"/>
  <c r="AA759" i="10"/>
  <c r="U764" i="10"/>
  <c r="U771" i="10"/>
  <c r="AC774" i="10"/>
  <c r="AA775" i="10"/>
  <c r="U780" i="10"/>
  <c r="U791" i="10"/>
  <c r="U796" i="10"/>
  <c r="AC842" i="10"/>
  <c r="U842" i="10"/>
  <c r="T874" i="10"/>
  <c r="AC874" i="10"/>
  <c r="AA875" i="10"/>
  <c r="AB875" i="10"/>
  <c r="T876" i="10"/>
  <c r="AC876" i="10"/>
  <c r="Z876" i="10" s="1"/>
  <c r="AC886" i="10"/>
  <c r="U887" i="10"/>
  <c r="AC887" i="10"/>
  <c r="AC930" i="10"/>
  <c r="AA930" i="10" s="1"/>
  <c r="T930" i="10"/>
  <c r="AB940" i="10"/>
  <c r="AA940" i="10"/>
  <c r="U941" i="10"/>
  <c r="T941" i="10"/>
  <c r="AB948" i="10"/>
  <c r="AA948" i="10"/>
  <c r="U949" i="10"/>
  <c r="T949" i="10"/>
  <c r="T952" i="10"/>
  <c r="AC952" i="10"/>
  <c r="U952" i="10"/>
  <c r="T960" i="10"/>
  <c r="AC960" i="10"/>
  <c r="U960" i="10"/>
  <c r="AC974" i="10"/>
  <c r="AB974" i="10" s="1"/>
  <c r="T974" i="10"/>
  <c r="U974" i="10"/>
  <c r="U835" i="10"/>
  <c r="AC852" i="10"/>
  <c r="AA853" i="10"/>
  <c r="AA868" i="10"/>
  <c r="U873" i="10"/>
  <c r="AC884" i="10"/>
  <c r="AA885" i="10"/>
  <c r="AA900" i="10"/>
  <c r="U905" i="10"/>
  <c r="U922" i="10"/>
  <c r="T972" i="10"/>
  <c r="AC972" i="10"/>
  <c r="AA869" i="10"/>
  <c r="AA901" i="10"/>
  <c r="AC924" i="10"/>
  <c r="U989" i="10"/>
  <c r="AC989" i="10"/>
  <c r="T989" i="10"/>
  <c r="AC992" i="10"/>
  <c r="AA992" i="10" s="1"/>
  <c r="T992" i="10"/>
  <c r="U984" i="10"/>
  <c r="T1000" i="10"/>
  <c r="Z993" i="10"/>
  <c r="AC994" i="10"/>
  <c r="Z994" i="10" s="1"/>
  <c r="T997" i="10"/>
  <c r="AC997" i="10"/>
  <c r="AB997" i="10" s="1"/>
  <c r="AC1002" i="10"/>
  <c r="AA143" i="10"/>
  <c r="AB143" i="10"/>
  <c r="Z143" i="10"/>
  <c r="AA151" i="10"/>
  <c r="AB151" i="10"/>
  <c r="Z151" i="10"/>
  <c r="AA167" i="10"/>
  <c r="AB167" i="10"/>
  <c r="Z167" i="10"/>
  <c r="AA175" i="10"/>
  <c r="AB175" i="10"/>
  <c r="Z175" i="10"/>
  <c r="AA191" i="10"/>
  <c r="AB191" i="10"/>
  <c r="Z191" i="10"/>
  <c r="AB202" i="10"/>
  <c r="Z202" i="10"/>
  <c r="AA202" i="10"/>
  <c r="Z205" i="10"/>
  <c r="AA205" i="10"/>
  <c r="AB205" i="10"/>
  <c r="Z213" i="10"/>
  <c r="AA213" i="10"/>
  <c r="AB213" i="10"/>
  <c r="AB218" i="10"/>
  <c r="Z218" i="10"/>
  <c r="AA218" i="10"/>
  <c r="Z221" i="10"/>
  <c r="AA221" i="10"/>
  <c r="AB221" i="10"/>
  <c r="AB226" i="10"/>
  <c r="Z226" i="10"/>
  <c r="AA226" i="10"/>
  <c r="Z229" i="10"/>
  <c r="AB229" i="10"/>
  <c r="AA229" i="10"/>
  <c r="AB125" i="10"/>
  <c r="Z125" i="10"/>
  <c r="AA125" i="10"/>
  <c r="AB130" i="10"/>
  <c r="AA130" i="10"/>
  <c r="Z130" i="10"/>
  <c r="AB133" i="10"/>
  <c r="Z133" i="10"/>
  <c r="AA133" i="10"/>
  <c r="AB138" i="10"/>
  <c r="AA138" i="10"/>
  <c r="Z138" i="10"/>
  <c r="Z141" i="10"/>
  <c r="AA141" i="10"/>
  <c r="AB141" i="10"/>
  <c r="AB146" i="10"/>
  <c r="Z146" i="10"/>
  <c r="AA146" i="10"/>
  <c r="Z149" i="10"/>
  <c r="AB149" i="10"/>
  <c r="AA149" i="10"/>
  <c r="AB154" i="10"/>
  <c r="Z154" i="10"/>
  <c r="AA154" i="10"/>
  <c r="Z157" i="10"/>
  <c r="AB157" i="10"/>
  <c r="AA157" i="10"/>
  <c r="AA162" i="10"/>
  <c r="Z165" i="10"/>
  <c r="AA165" i="10"/>
  <c r="AB165" i="10"/>
  <c r="AB170" i="10"/>
  <c r="Z170" i="10"/>
  <c r="AA170" i="10"/>
  <c r="Z173" i="10"/>
  <c r="AB173" i="10"/>
  <c r="AA173" i="10"/>
  <c r="AB178" i="10"/>
  <c r="Z178" i="10"/>
  <c r="AA178" i="10"/>
  <c r="Z181" i="10"/>
  <c r="AB181" i="10"/>
  <c r="AA181" i="10"/>
  <c r="AB186" i="10"/>
  <c r="Z186" i="10"/>
  <c r="AA186" i="10"/>
  <c r="Z189" i="10"/>
  <c r="AA189" i="10"/>
  <c r="AB189" i="10"/>
  <c r="AA195" i="10"/>
  <c r="AB195" i="10"/>
  <c r="Z195" i="10"/>
  <c r="AA203" i="10"/>
  <c r="AB203" i="10"/>
  <c r="Z203" i="10"/>
  <c r="AA211" i="10"/>
  <c r="AB211" i="10"/>
  <c r="Z211" i="10"/>
  <c r="AA219" i="10"/>
  <c r="AB219" i="10"/>
  <c r="Z219" i="10"/>
  <c r="AA227" i="10"/>
  <c r="AB227" i="10"/>
  <c r="Z227" i="10"/>
  <c r="AA135" i="10"/>
  <c r="AB135" i="10"/>
  <c r="Z135" i="10"/>
  <c r="AA183" i="10"/>
  <c r="AB183" i="10"/>
  <c r="Z183" i="10"/>
  <c r="Z197" i="10"/>
  <c r="AB197" i="10"/>
  <c r="AA197" i="10"/>
  <c r="AA131" i="10"/>
  <c r="AB131" i="10"/>
  <c r="Z131" i="10"/>
  <c r="AA139" i="10"/>
  <c r="Z139" i="10"/>
  <c r="AB139" i="10"/>
  <c r="AA147" i="10"/>
  <c r="AB147" i="10"/>
  <c r="Z147" i="10"/>
  <c r="AA155" i="10"/>
  <c r="AB155" i="10"/>
  <c r="Z155" i="10"/>
  <c r="AA163" i="10"/>
  <c r="Z163" i="10"/>
  <c r="AB163" i="10"/>
  <c r="AB171" i="10"/>
  <c r="AA187" i="10"/>
  <c r="AB187" i="10"/>
  <c r="Z187" i="10"/>
  <c r="Z193" i="10"/>
  <c r="AB193" i="10"/>
  <c r="AA193" i="10"/>
  <c r="AB198" i="10"/>
  <c r="Z198" i="10"/>
  <c r="AA198" i="10"/>
  <c r="Z201" i="10"/>
  <c r="AB201" i="10"/>
  <c r="AA201" i="10"/>
  <c r="AB206" i="10"/>
  <c r="AA206" i="10"/>
  <c r="Z209" i="10"/>
  <c r="AA209" i="10"/>
  <c r="AB209" i="10"/>
  <c r="AB214" i="10"/>
  <c r="AA214" i="10"/>
  <c r="Z217" i="10"/>
  <c r="AB217" i="10"/>
  <c r="AA217" i="10"/>
  <c r="AB222" i="10"/>
  <c r="AA222" i="10"/>
  <c r="Z225" i="10"/>
  <c r="AA225" i="10"/>
  <c r="AB225" i="10"/>
  <c r="AB230" i="10"/>
  <c r="AA230" i="10"/>
  <c r="Z230" i="10"/>
  <c r="Z233" i="10"/>
  <c r="AA233" i="10"/>
  <c r="AB233" i="10"/>
  <c r="Z492" i="10"/>
  <c r="AA492" i="10"/>
  <c r="AB492" i="10"/>
  <c r="AA127" i="10"/>
  <c r="AB127" i="10"/>
  <c r="Z127" i="10"/>
  <c r="AA159" i="10"/>
  <c r="AB159" i="10"/>
  <c r="Z159" i="10"/>
  <c r="AB194" i="10"/>
  <c r="Z194" i="10"/>
  <c r="AA194" i="10"/>
  <c r="AB210" i="10"/>
  <c r="Z210" i="10"/>
  <c r="AA210" i="10"/>
  <c r="AB126" i="10"/>
  <c r="AA126" i="10"/>
  <c r="Z126" i="10"/>
  <c r="Z129" i="10"/>
  <c r="AA129" i="10"/>
  <c r="AB129" i="10"/>
  <c r="AB134" i="10"/>
  <c r="AA134" i="10"/>
  <c r="Z134" i="10"/>
  <c r="Z137" i="10"/>
  <c r="AA137" i="10"/>
  <c r="AB137" i="10"/>
  <c r="AB142" i="10"/>
  <c r="AA142" i="10"/>
  <c r="Z142" i="10"/>
  <c r="Z145" i="10"/>
  <c r="AA145" i="10"/>
  <c r="AB145" i="10"/>
  <c r="AB150" i="10"/>
  <c r="Z150" i="10"/>
  <c r="AA150" i="10"/>
  <c r="Z153" i="10"/>
  <c r="AA153" i="10"/>
  <c r="AB153" i="10"/>
  <c r="AB158" i="10"/>
  <c r="Z158" i="10"/>
  <c r="AA158" i="10"/>
  <c r="Z161" i="10"/>
  <c r="AB161" i="10"/>
  <c r="AA161" i="10"/>
  <c r="AB166" i="10"/>
  <c r="AA166" i="10"/>
  <c r="Z166" i="10"/>
  <c r="Z169" i="10"/>
  <c r="AA169" i="10"/>
  <c r="AB169" i="10"/>
  <c r="AB174" i="10"/>
  <c r="Z174" i="10"/>
  <c r="AA174" i="10"/>
  <c r="Z177" i="10"/>
  <c r="AA177" i="10"/>
  <c r="AB177" i="10"/>
  <c r="AB182" i="10"/>
  <c r="Z182" i="10"/>
  <c r="AA182" i="10"/>
  <c r="Z185" i="10"/>
  <c r="AA185" i="10"/>
  <c r="AB185" i="10"/>
  <c r="AB190" i="10"/>
  <c r="Z190" i="10"/>
  <c r="AA190" i="10"/>
  <c r="Z199" i="10"/>
  <c r="AA207" i="10"/>
  <c r="AB207" i="10"/>
  <c r="Z207" i="10"/>
  <c r="AA215" i="10"/>
  <c r="AB223" i="10"/>
  <c r="Z231" i="10"/>
  <c r="Z496" i="10"/>
  <c r="AA496" i="10"/>
  <c r="AB496" i="10"/>
  <c r="Z488" i="10"/>
  <c r="AA488" i="10"/>
  <c r="AC489" i="10"/>
  <c r="T489" i="10"/>
  <c r="AA499" i="10"/>
  <c r="AB499" i="10"/>
  <c r="T500" i="10"/>
  <c r="U500" i="10"/>
  <c r="Z504" i="10"/>
  <c r="AA504" i="10"/>
  <c r="AC505" i="10"/>
  <c r="T505" i="10"/>
  <c r="AB513" i="10"/>
  <c r="Z513" i="10"/>
  <c r="AA514" i="10"/>
  <c r="AB514" i="10"/>
  <c r="AB521" i="10"/>
  <c r="Z521" i="10"/>
  <c r="AA522" i="10"/>
  <c r="AB522" i="10"/>
  <c r="AB529" i="10"/>
  <c r="Z529" i="10"/>
  <c r="AA530" i="10"/>
  <c r="AB537" i="10"/>
  <c r="Z537" i="10"/>
  <c r="AA538" i="10"/>
  <c r="AB538" i="10"/>
  <c r="AB545" i="10"/>
  <c r="Z545" i="10"/>
  <c r="AA546" i="10"/>
  <c r="AB546" i="10"/>
  <c r="AB553" i="10"/>
  <c r="Z553" i="10"/>
  <c r="AA554" i="10"/>
  <c r="AB554" i="10"/>
  <c r="AB561" i="10"/>
  <c r="Z561" i="10"/>
  <c r="AB569" i="10"/>
  <c r="Z569" i="10"/>
  <c r="AA570" i="10"/>
  <c r="AB570" i="10"/>
  <c r="AB577" i="10"/>
  <c r="Z577" i="10"/>
  <c r="AA578" i="10"/>
  <c r="AB578" i="10"/>
  <c r="AB585" i="10"/>
  <c r="Z585" i="10"/>
  <c r="AA586" i="10"/>
  <c r="AB586" i="10"/>
  <c r="AB593" i="10"/>
  <c r="Z593" i="10"/>
  <c r="AA594" i="10"/>
  <c r="AA645" i="10"/>
  <c r="Z645" i="10"/>
  <c r="AB645" i="10"/>
  <c r="T646" i="10"/>
  <c r="U646" i="10"/>
  <c r="AC646" i="10"/>
  <c r="AA665" i="10"/>
  <c r="Z665" i="10"/>
  <c r="AB665" i="10"/>
  <c r="T666" i="10"/>
  <c r="AC666" i="10"/>
  <c r="U666" i="10"/>
  <c r="AA709" i="10"/>
  <c r="Z709" i="10"/>
  <c r="AB709" i="10"/>
  <c r="T710" i="10"/>
  <c r="U710" i="10"/>
  <c r="AC710" i="10"/>
  <c r="Z1002" i="10"/>
  <c r="AA1002" i="10"/>
  <c r="AB1002" i="10"/>
  <c r="AA487" i="10"/>
  <c r="AB487" i="10"/>
  <c r="T488" i="10"/>
  <c r="U488" i="10"/>
  <c r="AC493" i="10"/>
  <c r="T493" i="10"/>
  <c r="AA503" i="10"/>
  <c r="AB503" i="10"/>
  <c r="T504" i="10"/>
  <c r="U504" i="10"/>
  <c r="AA515" i="10"/>
  <c r="AC516" i="10"/>
  <c r="T516" i="10"/>
  <c r="U516" i="10"/>
  <c r="AC524" i="10"/>
  <c r="T524" i="10"/>
  <c r="U524" i="10"/>
  <c r="AA531" i="10"/>
  <c r="AC532" i="10"/>
  <c r="T532" i="10"/>
  <c r="U532" i="10"/>
  <c r="AC540" i="10"/>
  <c r="T540" i="10"/>
  <c r="U540" i="10"/>
  <c r="AA547" i="10"/>
  <c r="AC548" i="10"/>
  <c r="T548" i="10"/>
  <c r="U548" i="10"/>
  <c r="AC556" i="10"/>
  <c r="T556" i="10"/>
  <c r="U556" i="10"/>
  <c r="AA563" i="10"/>
  <c r="AC564" i="10"/>
  <c r="T564" i="10"/>
  <c r="U564" i="10"/>
  <c r="AC572" i="10"/>
  <c r="T572" i="10"/>
  <c r="U572" i="10"/>
  <c r="AA579" i="10"/>
  <c r="AC580" i="10"/>
  <c r="T580" i="10"/>
  <c r="U580" i="10"/>
  <c r="AC588" i="10"/>
  <c r="T588" i="10"/>
  <c r="U588" i="10"/>
  <c r="Z622" i="10"/>
  <c r="AA622" i="10"/>
  <c r="AB622" i="10"/>
  <c r="AC623" i="10"/>
  <c r="T623" i="10"/>
  <c r="U623" i="10"/>
  <c r="Z624" i="10"/>
  <c r="U625" i="10"/>
  <c r="T625" i="10"/>
  <c r="AC625" i="10"/>
  <c r="Z630" i="10"/>
  <c r="AB630" i="10"/>
  <c r="AA630" i="10"/>
  <c r="AA641" i="10"/>
  <c r="AB641" i="10"/>
  <c r="Z641" i="10"/>
  <c r="Z686" i="10"/>
  <c r="AA686" i="10"/>
  <c r="AB686" i="10"/>
  <c r="AC687" i="10"/>
  <c r="T687" i="10"/>
  <c r="U687" i="10"/>
  <c r="Z688" i="10"/>
  <c r="U689" i="10"/>
  <c r="T689" i="10"/>
  <c r="AC689" i="10"/>
  <c r="Z694" i="10"/>
  <c r="AB694" i="10"/>
  <c r="AA694" i="10"/>
  <c r="AA705" i="10"/>
  <c r="AB705" i="10"/>
  <c r="Z705" i="10"/>
  <c r="AA745" i="10"/>
  <c r="Z745" i="10"/>
  <c r="AB745" i="10"/>
  <c r="T746" i="10"/>
  <c r="U746" i="10"/>
  <c r="AC746" i="10"/>
  <c r="AA761" i="10"/>
  <c r="Z761" i="10"/>
  <c r="AB761" i="10"/>
  <c r="T762" i="10"/>
  <c r="U762" i="10"/>
  <c r="AC762" i="10"/>
  <c r="AA513" i="10"/>
  <c r="AA521" i="10"/>
  <c r="AA529" i="10"/>
  <c r="AA537" i="10"/>
  <c r="AA545" i="10"/>
  <c r="AA553" i="10"/>
  <c r="AA561" i="10"/>
  <c r="AA569" i="10"/>
  <c r="AA577" i="10"/>
  <c r="AA585" i="10"/>
  <c r="AA593" i="10"/>
  <c r="U125" i="10"/>
  <c r="T126" i="10"/>
  <c r="AB128" i="10"/>
  <c r="U129" i="10"/>
  <c r="T130" i="10"/>
  <c r="AB132" i="10"/>
  <c r="U133" i="10"/>
  <c r="T134" i="10"/>
  <c r="AB136" i="10"/>
  <c r="U137" i="10"/>
  <c r="T138" i="10"/>
  <c r="AB140" i="10"/>
  <c r="U141" i="10"/>
  <c r="T142" i="10"/>
  <c r="AB144" i="10"/>
  <c r="U145" i="10"/>
  <c r="T146" i="10"/>
  <c r="AB148" i="10"/>
  <c r="U149" i="10"/>
  <c r="T150" i="10"/>
  <c r="AB152" i="10"/>
  <c r="U153" i="10"/>
  <c r="T154" i="10"/>
  <c r="AB156" i="10"/>
  <c r="U157" i="10"/>
  <c r="T158" i="10"/>
  <c r="AB160" i="10"/>
  <c r="U161" i="10"/>
  <c r="T162" i="10"/>
  <c r="U165" i="10"/>
  <c r="T166" i="10"/>
  <c r="AB168" i="10"/>
  <c r="U169" i="10"/>
  <c r="T170" i="10"/>
  <c r="U173" i="10"/>
  <c r="T174" i="10"/>
  <c r="AB176" i="10"/>
  <c r="U177" i="10"/>
  <c r="T178" i="10"/>
  <c r="U181" i="10"/>
  <c r="T182" i="10"/>
  <c r="AB184" i="10"/>
  <c r="U185" i="10"/>
  <c r="T186" i="10"/>
  <c r="U189" i="10"/>
  <c r="T190" i="10"/>
  <c r="AB192" i="10"/>
  <c r="U193" i="10"/>
  <c r="T194" i="10"/>
  <c r="AB196" i="10"/>
  <c r="U197" i="10"/>
  <c r="T198" i="10"/>
  <c r="U201" i="10"/>
  <c r="T202" i="10"/>
  <c r="AB204" i="10"/>
  <c r="U205" i="10"/>
  <c r="T206" i="10"/>
  <c r="AB208" i="10"/>
  <c r="U209" i="10"/>
  <c r="T210" i="10"/>
  <c r="AB212" i="10"/>
  <c r="U213" i="10"/>
  <c r="T214" i="10"/>
  <c r="AB216" i="10"/>
  <c r="U217" i="10"/>
  <c r="T218" i="10"/>
  <c r="AB220" i="10"/>
  <c r="U221" i="10"/>
  <c r="T222" i="10"/>
  <c r="AB224" i="10"/>
  <c r="U225" i="10"/>
  <c r="T226" i="10"/>
  <c r="AB228" i="10"/>
  <c r="U229" i="10"/>
  <c r="T230" i="10"/>
  <c r="U233" i="10"/>
  <c r="T234" i="10"/>
  <c r="Z234" i="10"/>
  <c r="Z235" i="10"/>
  <c r="T236" i="10"/>
  <c r="AB236" i="10"/>
  <c r="AC237" i="10"/>
  <c r="Z240" i="10"/>
  <c r="U241" i="10"/>
  <c r="AB241" i="10"/>
  <c r="AB242" i="10"/>
  <c r="AA245" i="10"/>
  <c r="U246" i="10"/>
  <c r="AA246" i="10"/>
  <c r="AA247" i="10"/>
  <c r="AC248" i="10"/>
  <c r="T250" i="10"/>
  <c r="Z251" i="10"/>
  <c r="T252" i="10"/>
  <c r="AB252" i="10"/>
  <c r="AC253" i="10"/>
  <c r="Z256" i="10"/>
  <c r="U257" i="10"/>
  <c r="AB257" i="10"/>
  <c r="AB258" i="10"/>
  <c r="AA261" i="10"/>
  <c r="U262" i="10"/>
  <c r="AA262" i="10"/>
  <c r="AC264" i="10"/>
  <c r="T266" i="10"/>
  <c r="Z267" i="10"/>
  <c r="T268" i="10"/>
  <c r="AB268" i="10"/>
  <c r="AC269" i="10"/>
  <c r="Z272" i="10"/>
  <c r="U273" i="10"/>
  <c r="AB273" i="10"/>
  <c r="AB274" i="10"/>
  <c r="AA277" i="10"/>
  <c r="U278" i="10"/>
  <c r="AA278" i="10"/>
  <c r="AA279" i="10"/>
  <c r="AC280" i="10"/>
  <c r="T282" i="10"/>
  <c r="Z283" i="10"/>
  <c r="T284" i="10"/>
  <c r="AB284" i="10"/>
  <c r="AC285" i="10"/>
  <c r="Z288" i="10"/>
  <c r="U289" i="10"/>
  <c r="AB289" i="10"/>
  <c r="AB290" i="10"/>
  <c r="AA293" i="10"/>
  <c r="U294" i="10"/>
  <c r="AA294" i="10"/>
  <c r="AC296" i="10"/>
  <c r="T298" i="10"/>
  <c r="Z299" i="10"/>
  <c r="T300" i="10"/>
  <c r="AB300" i="10"/>
  <c r="AC301" i="10"/>
  <c r="Z304" i="10"/>
  <c r="U305" i="10"/>
  <c r="AB305" i="10"/>
  <c r="AB306" i="10"/>
  <c r="AA309" i="10"/>
  <c r="U310" i="10"/>
  <c r="AA310" i="10"/>
  <c r="AA311" i="10"/>
  <c r="AC312" i="10"/>
  <c r="T314" i="10"/>
  <c r="Z315" i="10"/>
  <c r="T316" i="10"/>
  <c r="AB316" i="10"/>
  <c r="AC317" i="10"/>
  <c r="Z320" i="10"/>
  <c r="U321" i="10"/>
  <c r="AB321" i="10"/>
  <c r="AB322" i="10"/>
  <c r="AA325" i="10"/>
  <c r="U326" i="10"/>
  <c r="AA326" i="10"/>
  <c r="AA327" i="10"/>
  <c r="AC328" i="10"/>
  <c r="T330" i="10"/>
  <c r="Z331" i="10"/>
  <c r="T332" i="10"/>
  <c r="AB332" i="10"/>
  <c r="AC333" i="10"/>
  <c r="Z336" i="10"/>
  <c r="U337" i="10"/>
  <c r="AB337" i="10"/>
  <c r="AB338" i="10"/>
  <c r="AA341" i="10"/>
  <c r="U342" i="10"/>
  <c r="AA342" i="10"/>
  <c r="AA343" i="10"/>
  <c r="AC344" i="10"/>
  <c r="T346" i="10"/>
  <c r="Z347" i="10"/>
  <c r="T348" i="10"/>
  <c r="AB348" i="10"/>
  <c r="AC349" i="10"/>
  <c r="Z352" i="10"/>
  <c r="U353" i="10"/>
  <c r="AB353" i="10"/>
  <c r="AB354" i="10"/>
  <c r="AA357" i="10"/>
  <c r="U358" i="10"/>
  <c r="AA358" i="10"/>
  <c r="AC360" i="10"/>
  <c r="T362" i="10"/>
  <c r="Z363" i="10"/>
  <c r="T364" i="10"/>
  <c r="AB364" i="10"/>
  <c r="AC365" i="10"/>
  <c r="Z368" i="10"/>
  <c r="U369" i="10"/>
  <c r="AB369" i="10"/>
  <c r="AB370" i="10"/>
  <c r="AA373" i="10"/>
  <c r="U374" i="10"/>
  <c r="AA374" i="10"/>
  <c r="AA375" i="10"/>
  <c r="AC376" i="10"/>
  <c r="T378" i="10"/>
  <c r="Z379" i="10"/>
  <c r="T380" i="10"/>
  <c r="AB380" i="10"/>
  <c r="AC381" i="10"/>
  <c r="Z384" i="10"/>
  <c r="U385" i="10"/>
  <c r="AB385" i="10"/>
  <c r="AB386" i="10"/>
  <c r="AA389" i="10"/>
  <c r="U390" i="10"/>
  <c r="AA390" i="10"/>
  <c r="AC392" i="10"/>
  <c r="T394" i="10"/>
  <c r="Z395" i="10"/>
  <c r="T396" i="10"/>
  <c r="AB396" i="10"/>
  <c r="AC397" i="10"/>
  <c r="Z400" i="10"/>
  <c r="U401" i="10"/>
  <c r="AB401" i="10"/>
  <c r="AB402" i="10"/>
  <c r="AA405" i="10"/>
  <c r="U406" i="10"/>
  <c r="AA406" i="10"/>
  <c r="AA407" i="10"/>
  <c r="AC408" i="10"/>
  <c r="T410" i="10"/>
  <c r="Z411" i="10"/>
  <c r="T412" i="10"/>
  <c r="AB412" i="10"/>
  <c r="AC413" i="10"/>
  <c r="Z416" i="10"/>
  <c r="U417" i="10"/>
  <c r="AB417" i="10"/>
  <c r="AB418" i="10"/>
  <c r="AA421" i="10"/>
  <c r="U422" i="10"/>
  <c r="AA422" i="10"/>
  <c r="AA423" i="10"/>
  <c r="AC424" i="10"/>
  <c r="T426" i="10"/>
  <c r="Z427" i="10"/>
  <c r="T428" i="10"/>
  <c r="AB428" i="10"/>
  <c r="AC429" i="10"/>
  <c r="Z432" i="10"/>
  <c r="U433" i="10"/>
  <c r="AB433" i="10"/>
  <c r="AB434" i="10"/>
  <c r="AA437" i="10"/>
  <c r="U438" i="10"/>
  <c r="AA438" i="10"/>
  <c r="AA439" i="10"/>
  <c r="AC440" i="10"/>
  <c r="T442" i="10"/>
  <c r="Z443" i="10"/>
  <c r="T444" i="10"/>
  <c r="AB444" i="10"/>
  <c r="AC445" i="10"/>
  <c r="Z448" i="10"/>
  <c r="U449" i="10"/>
  <c r="AB449" i="10"/>
  <c r="AB450" i="10"/>
  <c r="AA453" i="10"/>
  <c r="U454" i="10"/>
  <c r="AA454" i="10"/>
  <c r="AA455" i="10"/>
  <c r="AC456" i="10"/>
  <c r="T458" i="10"/>
  <c r="Z459" i="10"/>
  <c r="T460" i="10"/>
  <c r="AB460" i="10"/>
  <c r="AC461" i="10"/>
  <c r="Z464" i="10"/>
  <c r="U465" i="10"/>
  <c r="AB465" i="10"/>
  <c r="AB466" i="10"/>
  <c r="AA469" i="10"/>
  <c r="U470" i="10"/>
  <c r="AA470" i="10"/>
  <c r="AA471" i="10"/>
  <c r="AC472" i="10"/>
  <c r="T474" i="10"/>
  <c r="Z475" i="10"/>
  <c r="T476" i="10"/>
  <c r="AB476" i="10"/>
  <c r="AC477" i="10"/>
  <c r="U481" i="10"/>
  <c r="AB481" i="10"/>
  <c r="AB482" i="10"/>
  <c r="AB488" i="10"/>
  <c r="AA490" i="10"/>
  <c r="Z499" i="10"/>
  <c r="Z502" i="10"/>
  <c r="AB504" i="10"/>
  <c r="AA506" i="10"/>
  <c r="AA491" i="10"/>
  <c r="AB491" i="10"/>
  <c r="T492" i="10"/>
  <c r="U492" i="10"/>
  <c r="AC497" i="10"/>
  <c r="T497" i="10"/>
  <c r="AA507" i="10"/>
  <c r="AB507" i="10"/>
  <c r="AC508" i="10"/>
  <c r="T508" i="10"/>
  <c r="U508" i="10"/>
  <c r="AB509" i="10"/>
  <c r="Z509" i="10"/>
  <c r="AB510" i="10"/>
  <c r="AB517" i="10"/>
  <c r="Z517" i="10"/>
  <c r="AB518" i="10"/>
  <c r="AB525" i="10"/>
  <c r="Z525" i="10"/>
  <c r="AB526" i="10"/>
  <c r="AB533" i="10"/>
  <c r="Z533" i="10"/>
  <c r="AB534" i="10"/>
  <c r="AB541" i="10"/>
  <c r="Z541" i="10"/>
  <c r="AB542" i="10"/>
  <c r="AB549" i="10"/>
  <c r="Z549" i="10"/>
  <c r="AB550" i="10"/>
  <c r="AB557" i="10"/>
  <c r="Z557" i="10"/>
  <c r="AB558" i="10"/>
  <c r="AB565" i="10"/>
  <c r="Z565" i="10"/>
  <c r="AB566" i="10"/>
  <c r="AB573" i="10"/>
  <c r="Z573" i="10"/>
  <c r="AB574" i="10"/>
  <c r="AB581" i="10"/>
  <c r="Z581" i="10"/>
  <c r="AB582" i="10"/>
  <c r="AB589" i="10"/>
  <c r="Z589" i="10"/>
  <c r="AB590" i="10"/>
  <c r="U598" i="10"/>
  <c r="T598" i="10"/>
  <c r="AC598" i="10"/>
  <c r="AA613" i="10"/>
  <c r="Z613" i="10"/>
  <c r="AB613" i="10"/>
  <c r="T614" i="10"/>
  <c r="U614" i="10"/>
  <c r="AC614" i="10"/>
  <c r="Z633" i="10"/>
  <c r="T634" i="10"/>
  <c r="AC634" i="10"/>
  <c r="U634" i="10"/>
  <c r="AA677" i="10"/>
  <c r="Z677" i="10"/>
  <c r="AB677" i="10"/>
  <c r="T678" i="10"/>
  <c r="U678" i="10"/>
  <c r="AC678" i="10"/>
  <c r="Z697" i="10"/>
  <c r="T698" i="10"/>
  <c r="AC698" i="10"/>
  <c r="U698" i="10"/>
  <c r="AA804" i="10"/>
  <c r="AC805" i="10"/>
  <c r="T805" i="10"/>
  <c r="U805" i="10"/>
  <c r="AA820" i="10"/>
  <c r="AC821" i="10"/>
  <c r="T821" i="10"/>
  <c r="U821" i="10"/>
  <c r="Z836" i="10"/>
  <c r="AA836" i="10"/>
  <c r="AB836" i="10"/>
  <c r="AC837" i="10"/>
  <c r="T837" i="10"/>
  <c r="U837" i="10"/>
  <c r="T125" i="10"/>
  <c r="AA128" i="10"/>
  <c r="T129" i="10"/>
  <c r="AA132" i="10"/>
  <c r="T133" i="10"/>
  <c r="AA136" i="10"/>
  <c r="T137" i="10"/>
  <c r="AA140" i="10"/>
  <c r="T141" i="10"/>
  <c r="T145" i="10"/>
  <c r="AA148" i="10"/>
  <c r="T149" i="10"/>
  <c r="AA152" i="10"/>
  <c r="T153" i="10"/>
  <c r="AA156" i="10"/>
  <c r="T157" i="10"/>
  <c r="AA160" i="10"/>
  <c r="T161" i="10"/>
  <c r="AA164" i="10"/>
  <c r="T165" i="10"/>
  <c r="AA168" i="10"/>
  <c r="T169" i="10"/>
  <c r="AA172" i="10"/>
  <c r="T173" i="10"/>
  <c r="AA176" i="10"/>
  <c r="T177" i="10"/>
  <c r="AA180" i="10"/>
  <c r="T181" i="10"/>
  <c r="AA184" i="10"/>
  <c r="T185" i="10"/>
  <c r="AA188" i="10"/>
  <c r="T189" i="10"/>
  <c r="AA192" i="10"/>
  <c r="T193" i="10"/>
  <c r="AA196" i="10"/>
  <c r="T197" i="10"/>
  <c r="T201" i="10"/>
  <c r="AA204" i="10"/>
  <c r="T205" i="10"/>
  <c r="AA208" i="10"/>
  <c r="T209" i="10"/>
  <c r="AA212" i="10"/>
  <c r="T213" i="10"/>
  <c r="AA216" i="10"/>
  <c r="T217" i="10"/>
  <c r="AA220" i="10"/>
  <c r="T221" i="10"/>
  <c r="AA224" i="10"/>
  <c r="T225" i="10"/>
  <c r="AA228" i="10"/>
  <c r="T229" i="10"/>
  <c r="T233" i="10"/>
  <c r="Z236" i="10"/>
  <c r="U237" i="10"/>
  <c r="AA241" i="10"/>
  <c r="U242" i="10"/>
  <c r="AA242" i="10"/>
  <c r="T246" i="10"/>
  <c r="Z247" i="10"/>
  <c r="T248" i="10"/>
  <c r="Z252" i="10"/>
  <c r="U253" i="10"/>
  <c r="AA257" i="10"/>
  <c r="U258" i="10"/>
  <c r="AA258" i="10"/>
  <c r="T262" i="10"/>
  <c r="Z263" i="10"/>
  <c r="T264" i="10"/>
  <c r="Z268" i="10"/>
  <c r="U269" i="10"/>
  <c r="U274" i="10"/>
  <c r="AA274" i="10"/>
  <c r="T278" i="10"/>
  <c r="Z279" i="10"/>
  <c r="T280" i="10"/>
  <c r="Z284" i="10"/>
  <c r="U285" i="10"/>
  <c r="AA289" i="10"/>
  <c r="U290" i="10"/>
  <c r="AA290" i="10"/>
  <c r="T294" i="10"/>
  <c r="Z295" i="10"/>
  <c r="T296" i="10"/>
  <c r="Z300" i="10"/>
  <c r="U301" i="10"/>
  <c r="AA305" i="10"/>
  <c r="U306" i="10"/>
  <c r="AA306" i="10"/>
  <c r="T310" i="10"/>
  <c r="Z311" i="10"/>
  <c r="T312" i="10"/>
  <c r="Z316" i="10"/>
  <c r="U317" i="10"/>
  <c r="AA321" i="10"/>
  <c r="U322" i="10"/>
  <c r="AA322" i="10"/>
  <c r="T326" i="10"/>
  <c r="Z327" i="10"/>
  <c r="T328" i="10"/>
  <c r="Z332" i="10"/>
  <c r="U333" i="10"/>
  <c r="AA337" i="10"/>
  <c r="U338" i="10"/>
  <c r="AA338" i="10"/>
  <c r="T342" i="10"/>
  <c r="Z343" i="10"/>
  <c r="T344" i="10"/>
  <c r="Z348" i="10"/>
  <c r="U349" i="10"/>
  <c r="AA353" i="10"/>
  <c r="U354" i="10"/>
  <c r="AA354" i="10"/>
  <c r="T358" i="10"/>
  <c r="Z359" i="10"/>
  <c r="T360" i="10"/>
  <c r="Z364" i="10"/>
  <c r="U365" i="10"/>
  <c r="AA369" i="10"/>
  <c r="U370" i="10"/>
  <c r="AA370" i="10"/>
  <c r="T374" i="10"/>
  <c r="Z375" i="10"/>
  <c r="T376" i="10"/>
  <c r="Z380" i="10"/>
  <c r="U381" i="10"/>
  <c r="AA385" i="10"/>
  <c r="U386" i="10"/>
  <c r="AA386" i="10"/>
  <c r="T390" i="10"/>
  <c r="Z391" i="10"/>
  <c r="T392" i="10"/>
  <c r="Z396" i="10"/>
  <c r="U397" i="10"/>
  <c r="AA401" i="10"/>
  <c r="U402" i="10"/>
  <c r="AA402" i="10"/>
  <c r="T406" i="10"/>
  <c r="Z407" i="10"/>
  <c r="T408" i="10"/>
  <c r="Z412" i="10"/>
  <c r="U413" i="10"/>
  <c r="AA417" i="10"/>
  <c r="U418" i="10"/>
  <c r="AA418" i="10"/>
  <c r="T422" i="10"/>
  <c r="Z423" i="10"/>
  <c r="T424" i="10"/>
  <c r="Z428" i="10"/>
  <c r="U429" i="10"/>
  <c r="AA433" i="10"/>
  <c r="U434" i="10"/>
  <c r="AA434" i="10"/>
  <c r="T438" i="10"/>
  <c r="Z439" i="10"/>
  <c r="T440" i="10"/>
  <c r="Z444" i="10"/>
  <c r="U445" i="10"/>
  <c r="AA449" i="10"/>
  <c r="U450" i="10"/>
  <c r="AA450" i="10"/>
  <c r="T454" i="10"/>
  <c r="Z455" i="10"/>
  <c r="T456" i="10"/>
  <c r="Z460" i="10"/>
  <c r="U461" i="10"/>
  <c r="AA465" i="10"/>
  <c r="U466" i="10"/>
  <c r="AA466" i="10"/>
  <c r="T470" i="10"/>
  <c r="Z471" i="10"/>
  <c r="T472" i="10"/>
  <c r="Z476" i="10"/>
  <c r="U477" i="10"/>
  <c r="AA481" i="10"/>
  <c r="U482" i="10"/>
  <c r="AA482" i="10"/>
  <c r="Z490" i="10"/>
  <c r="AA494" i="10"/>
  <c r="Z506" i="10"/>
  <c r="AA509" i="10"/>
  <c r="AA517" i="10"/>
  <c r="AA525" i="10"/>
  <c r="AA533" i="10"/>
  <c r="AA541" i="10"/>
  <c r="AA549" i="10"/>
  <c r="AA557" i="10"/>
  <c r="AA565" i="10"/>
  <c r="AA573" i="10"/>
  <c r="AA581" i="10"/>
  <c r="AA589" i="10"/>
  <c r="Z484" i="10"/>
  <c r="AA484" i="10"/>
  <c r="AC485" i="10"/>
  <c r="T485" i="10"/>
  <c r="AB495" i="10"/>
  <c r="T496" i="10"/>
  <c r="U496" i="10"/>
  <c r="AC501" i="10"/>
  <c r="T501" i="10"/>
  <c r="AC512" i="10"/>
  <c r="T512" i="10"/>
  <c r="U512" i="10"/>
  <c r="Z519" i="10"/>
  <c r="AA519" i="10"/>
  <c r="AB519" i="10"/>
  <c r="AC520" i="10"/>
  <c r="T520" i="10"/>
  <c r="U520" i="10"/>
  <c r="Z527" i="10"/>
  <c r="AA527" i="10"/>
  <c r="AB527" i="10"/>
  <c r="AC528" i="10"/>
  <c r="T528" i="10"/>
  <c r="U528" i="10"/>
  <c r="Z535" i="10"/>
  <c r="AA535" i="10"/>
  <c r="AB535" i="10"/>
  <c r="AC536" i="10"/>
  <c r="T536" i="10"/>
  <c r="U536" i="10"/>
  <c r="Z543" i="10"/>
  <c r="AA543" i="10"/>
  <c r="AB543" i="10"/>
  <c r="AC544" i="10"/>
  <c r="T544" i="10"/>
  <c r="U544" i="10"/>
  <c r="Z551" i="10"/>
  <c r="AA551" i="10"/>
  <c r="AB551" i="10"/>
  <c r="AC552" i="10"/>
  <c r="T552" i="10"/>
  <c r="U552" i="10"/>
  <c r="AA559" i="10"/>
  <c r="AC560" i="10"/>
  <c r="T560" i="10"/>
  <c r="U560" i="10"/>
  <c r="Z567" i="10"/>
  <c r="AA567" i="10"/>
  <c r="AB567" i="10"/>
  <c r="AC568" i="10"/>
  <c r="T568" i="10"/>
  <c r="U568" i="10"/>
  <c r="AC576" i="10"/>
  <c r="T576" i="10"/>
  <c r="U576" i="10"/>
  <c r="Z583" i="10"/>
  <c r="AA583" i="10"/>
  <c r="AB583" i="10"/>
  <c r="AC584" i="10"/>
  <c r="T584" i="10"/>
  <c r="U584" i="10"/>
  <c r="Z591" i="10"/>
  <c r="AA591" i="10"/>
  <c r="AB591" i="10"/>
  <c r="AC592" i="10"/>
  <c r="T592" i="10"/>
  <c r="U592" i="10"/>
  <c r="Z602" i="10"/>
  <c r="T603" i="10"/>
  <c r="U603" i="10"/>
  <c r="AC603" i="10"/>
  <c r="Z607" i="10"/>
  <c r="AA607" i="10"/>
  <c r="AB607" i="10"/>
  <c r="AC608" i="10"/>
  <c r="T608" i="10"/>
  <c r="U608" i="10"/>
  <c r="Z654" i="10"/>
  <c r="AA654" i="10"/>
  <c r="AB654" i="10"/>
  <c r="AC655" i="10"/>
  <c r="T655" i="10"/>
  <c r="U655" i="10"/>
  <c r="AB656" i="10"/>
  <c r="Z656" i="10"/>
  <c r="AA656" i="10"/>
  <c r="U657" i="10"/>
  <c r="T657" i="10"/>
  <c r="AC657" i="10"/>
  <c r="Z662" i="10"/>
  <c r="AB662" i="10"/>
  <c r="AA662" i="10"/>
  <c r="AA673" i="10"/>
  <c r="AB673" i="10"/>
  <c r="Z673" i="10"/>
  <c r="AC719" i="10"/>
  <c r="T719" i="10"/>
  <c r="U719" i="10"/>
  <c r="AB720" i="10"/>
  <c r="Z720" i="10"/>
  <c r="AA720" i="10"/>
  <c r="U721" i="10"/>
  <c r="T721" i="10"/>
  <c r="AC721" i="10"/>
  <c r="AB787" i="10"/>
  <c r="Z787" i="10"/>
  <c r="AA787" i="10"/>
  <c r="T242" i="10"/>
  <c r="T258" i="10"/>
  <c r="T274" i="10"/>
  <c r="T290" i="10"/>
  <c r="T306" i="10"/>
  <c r="T322" i="10"/>
  <c r="T338" i="10"/>
  <c r="T354" i="10"/>
  <c r="T370" i="10"/>
  <c r="T386" i="10"/>
  <c r="T402" i="10"/>
  <c r="T418" i="10"/>
  <c r="T434" i="10"/>
  <c r="T450" i="10"/>
  <c r="T466" i="10"/>
  <c r="AA479" i="10"/>
  <c r="AC480" i="10"/>
  <c r="T482" i="10"/>
  <c r="U489" i="10"/>
  <c r="Z491" i="10"/>
  <c r="Z494" i="10"/>
  <c r="AC500" i="10"/>
  <c r="U505" i="10"/>
  <c r="Z514" i="10"/>
  <c r="Z522" i="10"/>
  <c r="Z538" i="10"/>
  <c r="Z546" i="10"/>
  <c r="Z554" i="10"/>
  <c r="Z570" i="10"/>
  <c r="Z578" i="10"/>
  <c r="Z586" i="10"/>
  <c r="T610" i="10"/>
  <c r="AC610" i="10"/>
  <c r="AC619" i="10"/>
  <c r="U619" i="10"/>
  <c r="AB620" i="10"/>
  <c r="AA620" i="10"/>
  <c r="U621" i="10"/>
  <c r="AC621" i="10"/>
  <c r="T642" i="10"/>
  <c r="AC642" i="10"/>
  <c r="AC651" i="10"/>
  <c r="U651" i="10"/>
  <c r="U653" i="10"/>
  <c r="AC653" i="10"/>
  <c r="T674" i="10"/>
  <c r="AC674" i="10"/>
  <c r="AC683" i="10"/>
  <c r="U683" i="10"/>
  <c r="AB684" i="10"/>
  <c r="AA684" i="10"/>
  <c r="U685" i="10"/>
  <c r="AC685" i="10"/>
  <c r="T706" i="10"/>
  <c r="AC706" i="10"/>
  <c r="AC715" i="10"/>
  <c r="U715" i="10"/>
  <c r="AB716" i="10"/>
  <c r="AA716" i="10"/>
  <c r="U717" i="10"/>
  <c r="AC717" i="10"/>
  <c r="AB724" i="10"/>
  <c r="Z724" i="10"/>
  <c r="AA724" i="10"/>
  <c r="U725" i="10"/>
  <c r="T725" i="10"/>
  <c r="AC725" i="10"/>
  <c r="AB772" i="10"/>
  <c r="Z772" i="10"/>
  <c r="AA772" i="10"/>
  <c r="U773" i="10"/>
  <c r="T773" i="10"/>
  <c r="AC773" i="10"/>
  <c r="AB803" i="10"/>
  <c r="Z803" i="10"/>
  <c r="AA803" i="10"/>
  <c r="AA903" i="10"/>
  <c r="Z903" i="10"/>
  <c r="AB903" i="10"/>
  <c r="T904" i="10"/>
  <c r="U904" i="10"/>
  <c r="AC904" i="10"/>
  <c r="AA908" i="10"/>
  <c r="AC909" i="10"/>
  <c r="T909" i="10"/>
  <c r="U909" i="10"/>
  <c r="T509" i="10"/>
  <c r="T513" i="10"/>
  <c r="T517" i="10"/>
  <c r="T521" i="10"/>
  <c r="T525" i="10"/>
  <c r="T529" i="10"/>
  <c r="T533" i="10"/>
  <c r="T537" i="10"/>
  <c r="T541" i="10"/>
  <c r="T545" i="10"/>
  <c r="T549" i="10"/>
  <c r="T553" i="10"/>
  <c r="T557" i="10"/>
  <c r="T561" i="10"/>
  <c r="T565" i="10"/>
  <c r="T569" i="10"/>
  <c r="T573" i="10"/>
  <c r="T577" i="10"/>
  <c r="T581" i="10"/>
  <c r="T585" i="10"/>
  <c r="T589" i="10"/>
  <c r="T593" i="10"/>
  <c r="AA595" i="10"/>
  <c r="U596" i="10"/>
  <c r="AA596" i="10"/>
  <c r="T600" i="10"/>
  <c r="T602" i="10"/>
  <c r="Z606" i="10"/>
  <c r="U607" i="10"/>
  <c r="U615" i="10"/>
  <c r="AA615" i="10"/>
  <c r="U618" i="10"/>
  <c r="AC618" i="10"/>
  <c r="Z628" i="10"/>
  <c r="U647" i="10"/>
  <c r="AA647" i="10"/>
  <c r="U650" i="10"/>
  <c r="AC650" i="10"/>
  <c r="Z660" i="10"/>
  <c r="U679" i="10"/>
  <c r="AA679" i="10"/>
  <c r="U682" i="10"/>
  <c r="AC682" i="10"/>
  <c r="Z692" i="10"/>
  <c r="U711" i="10"/>
  <c r="AA711" i="10"/>
  <c r="U714" i="10"/>
  <c r="AC714" i="10"/>
  <c r="T630" i="10"/>
  <c r="U630" i="10"/>
  <c r="AC639" i="10"/>
  <c r="T639" i="10"/>
  <c r="AB640" i="10"/>
  <c r="Z640" i="10"/>
  <c r="U641" i="10"/>
  <c r="T641" i="10"/>
  <c r="T662" i="10"/>
  <c r="U662" i="10"/>
  <c r="AC671" i="10"/>
  <c r="T671" i="10"/>
  <c r="AB672" i="10"/>
  <c r="U673" i="10"/>
  <c r="T673" i="10"/>
  <c r="T694" i="10"/>
  <c r="U694" i="10"/>
  <c r="AC703" i="10"/>
  <c r="T703" i="10"/>
  <c r="AB704" i="10"/>
  <c r="Z704" i="10"/>
  <c r="U705" i="10"/>
  <c r="T705" i="10"/>
  <c r="AA729" i="10"/>
  <c r="Z729" i="10"/>
  <c r="AB729" i="10"/>
  <c r="T730" i="10"/>
  <c r="U730" i="10"/>
  <c r="AC730" i="10"/>
  <c r="Z734" i="10"/>
  <c r="AB734" i="10"/>
  <c r="AC735" i="10"/>
  <c r="T735" i="10"/>
  <c r="U735" i="10"/>
  <c r="AB740" i="10"/>
  <c r="Z740" i="10"/>
  <c r="AA740" i="10"/>
  <c r="U741" i="10"/>
  <c r="T741" i="10"/>
  <c r="AC741" i="10"/>
  <c r="AB756" i="10"/>
  <c r="AA756" i="10"/>
  <c r="U757" i="10"/>
  <c r="T757" i="10"/>
  <c r="AC757" i="10"/>
  <c r="Z782" i="10"/>
  <c r="AB782" i="10"/>
  <c r="AC783" i="10"/>
  <c r="T783" i="10"/>
  <c r="U783" i="10"/>
  <c r="Z785" i="10"/>
  <c r="AA785" i="10"/>
  <c r="AB785" i="10"/>
  <c r="Z797" i="10"/>
  <c r="AA797" i="10"/>
  <c r="AB797" i="10"/>
  <c r="AC798" i="10"/>
  <c r="T798" i="10"/>
  <c r="U798" i="10"/>
  <c r="AA812" i="10"/>
  <c r="AC813" i="10"/>
  <c r="T813" i="10"/>
  <c r="U813" i="10"/>
  <c r="AA828" i="10"/>
  <c r="AC829" i="10"/>
  <c r="T829" i="10"/>
  <c r="U829" i="10"/>
  <c r="Z844" i="10"/>
  <c r="AA844" i="10"/>
  <c r="AB844" i="10"/>
  <c r="AC845" i="10"/>
  <c r="T845" i="10"/>
  <c r="U845" i="10"/>
  <c r="Z882" i="10"/>
  <c r="U883" i="10"/>
  <c r="T883" i="10"/>
  <c r="AC883" i="10"/>
  <c r="T596" i="10"/>
  <c r="T615" i="10"/>
  <c r="Z615" i="10"/>
  <c r="T629" i="10"/>
  <c r="AC629" i="10"/>
  <c r="T647" i="10"/>
  <c r="Z647" i="10"/>
  <c r="T661" i="10"/>
  <c r="AC661" i="10"/>
  <c r="T679" i="10"/>
  <c r="Z679" i="10"/>
  <c r="T693" i="10"/>
  <c r="AC693" i="10"/>
  <c r="T711" i="10"/>
  <c r="Z711" i="10"/>
  <c r="T626" i="10"/>
  <c r="AC626" i="10"/>
  <c r="AC635" i="10"/>
  <c r="U635" i="10"/>
  <c r="AB636" i="10"/>
  <c r="AA636" i="10"/>
  <c r="U637" i="10"/>
  <c r="AC637" i="10"/>
  <c r="T658" i="10"/>
  <c r="AC658" i="10"/>
  <c r="AC667" i="10"/>
  <c r="U667" i="10"/>
  <c r="AB668" i="10"/>
  <c r="AA668" i="10"/>
  <c r="U669" i="10"/>
  <c r="AC669" i="10"/>
  <c r="T690" i="10"/>
  <c r="AC690" i="10"/>
  <c r="AC699" i="10"/>
  <c r="U699" i="10"/>
  <c r="AB700" i="10"/>
  <c r="AA700" i="10"/>
  <c r="U701" i="10"/>
  <c r="AC701" i="10"/>
  <c r="T722" i="10"/>
  <c r="AC722" i="10"/>
  <c r="AB750" i="10"/>
  <c r="AC751" i="10"/>
  <c r="T751" i="10"/>
  <c r="U751" i="10"/>
  <c r="Z766" i="10"/>
  <c r="AA766" i="10"/>
  <c r="AB766" i="10"/>
  <c r="AC767" i="10"/>
  <c r="T767" i="10"/>
  <c r="U767" i="10"/>
  <c r="AA777" i="10"/>
  <c r="Z777" i="10"/>
  <c r="AB777" i="10"/>
  <c r="T778" i="10"/>
  <c r="U778" i="10"/>
  <c r="AC778" i="10"/>
  <c r="AA792" i="10"/>
  <c r="AB792" i="10"/>
  <c r="Z792" i="10"/>
  <c r="T793" i="10"/>
  <c r="U793" i="10"/>
  <c r="AC793" i="10"/>
  <c r="Z801" i="10"/>
  <c r="AA801" i="10"/>
  <c r="AB801" i="10"/>
  <c r="Z988" i="10"/>
  <c r="AC786" i="10"/>
  <c r="T786" i="10"/>
  <c r="AA796" i="10"/>
  <c r="AB796" i="10"/>
  <c r="T797" i="10"/>
  <c r="U797" i="10"/>
  <c r="AC802" i="10"/>
  <c r="T802" i="10"/>
  <c r="AB806" i="10"/>
  <c r="Z806" i="10"/>
  <c r="AB814" i="10"/>
  <c r="Z814" i="10"/>
  <c r="AB822" i="10"/>
  <c r="AA823" i="10"/>
  <c r="AB823" i="10"/>
  <c r="AB830" i="10"/>
  <c r="Z830" i="10"/>
  <c r="AB838" i="10"/>
  <c r="Z838" i="10"/>
  <c r="AA839" i="10"/>
  <c r="AB839" i="10"/>
  <c r="AB846" i="10"/>
  <c r="Z846" i="10"/>
  <c r="AA847" i="10"/>
  <c r="AB847" i="10"/>
  <c r="AB866" i="10"/>
  <c r="AA866" i="10"/>
  <c r="U867" i="10"/>
  <c r="T867" i="10"/>
  <c r="AC867" i="10"/>
  <c r="AA887" i="10"/>
  <c r="Z887" i="10"/>
  <c r="AB887" i="10"/>
  <c r="T888" i="10"/>
  <c r="U888" i="10"/>
  <c r="AC888" i="10"/>
  <c r="Z892" i="10"/>
  <c r="AB892" i="10"/>
  <c r="AC893" i="10"/>
  <c r="T893" i="10"/>
  <c r="U893" i="10"/>
  <c r="AB924" i="10"/>
  <c r="Z924" i="10"/>
  <c r="AA924" i="10"/>
  <c r="U925" i="10"/>
  <c r="AC925" i="10"/>
  <c r="T925" i="10"/>
  <c r="T743" i="10"/>
  <c r="Z743" i="10"/>
  <c r="T759" i="10"/>
  <c r="Z759" i="10"/>
  <c r="T775" i="10"/>
  <c r="Z775" i="10"/>
  <c r="AA806" i="10"/>
  <c r="AA814" i="10"/>
  <c r="AA830" i="10"/>
  <c r="AA838" i="10"/>
  <c r="AA846" i="10"/>
  <c r="AA784" i="10"/>
  <c r="AB784" i="10"/>
  <c r="T785" i="10"/>
  <c r="U785" i="10"/>
  <c r="Z789" i="10"/>
  <c r="AA789" i="10"/>
  <c r="AC790" i="10"/>
  <c r="T790" i="10"/>
  <c r="T801" i="10"/>
  <c r="U801" i="10"/>
  <c r="Z808" i="10"/>
  <c r="AA808" i="10"/>
  <c r="AB808" i="10"/>
  <c r="AC809" i="10"/>
  <c r="T809" i="10"/>
  <c r="U809" i="10"/>
  <c r="Z816" i="10"/>
  <c r="AA816" i="10"/>
  <c r="AB816" i="10"/>
  <c r="AC817" i="10"/>
  <c r="T817" i="10"/>
  <c r="U817" i="10"/>
  <c r="Z824" i="10"/>
  <c r="AA824" i="10"/>
  <c r="AB824" i="10"/>
  <c r="AC825" i="10"/>
  <c r="T825" i="10"/>
  <c r="U825" i="10"/>
  <c r="Z832" i="10"/>
  <c r="AA832" i="10"/>
  <c r="AB832" i="10"/>
  <c r="AC833" i="10"/>
  <c r="T833" i="10"/>
  <c r="U833" i="10"/>
  <c r="Z840" i="10"/>
  <c r="AA840" i="10"/>
  <c r="AB840" i="10"/>
  <c r="AC841" i="10"/>
  <c r="T841" i="10"/>
  <c r="U841" i="10"/>
  <c r="Z848" i="10"/>
  <c r="AA848" i="10"/>
  <c r="AB848" i="10"/>
  <c r="AC849" i="10"/>
  <c r="T849" i="10"/>
  <c r="U849" i="10"/>
  <c r="Z850" i="10"/>
  <c r="U851" i="10"/>
  <c r="T851" i="10"/>
  <c r="AC851" i="10"/>
  <c r="Z871" i="10"/>
  <c r="T872" i="10"/>
  <c r="U872" i="10"/>
  <c r="AC872" i="10"/>
  <c r="AA876" i="10"/>
  <c r="AC877" i="10"/>
  <c r="T877" i="10"/>
  <c r="U877" i="10"/>
  <c r="AA982" i="10"/>
  <c r="AC983" i="10"/>
  <c r="T983" i="10"/>
  <c r="U983" i="10"/>
  <c r="Z998" i="10"/>
  <c r="AA998" i="10"/>
  <c r="AB998" i="10"/>
  <c r="AC999" i="10"/>
  <c r="T999" i="10"/>
  <c r="U999" i="10"/>
  <c r="AC726" i="10"/>
  <c r="AB731" i="10"/>
  <c r="AC737" i="10"/>
  <c r="AA752" i="10"/>
  <c r="AA788" i="10"/>
  <c r="T789" i="10"/>
  <c r="U789" i="10"/>
  <c r="AC794" i="10"/>
  <c r="T794" i="10"/>
  <c r="AB810" i="10"/>
  <c r="AA811" i="10"/>
  <c r="AB811" i="10"/>
  <c r="AB818" i="10"/>
  <c r="Z818" i="10"/>
  <c r="AA819" i="10"/>
  <c r="AB819" i="10"/>
  <c r="AB826" i="10"/>
  <c r="AA827" i="10"/>
  <c r="AB827" i="10"/>
  <c r="AA835" i="10"/>
  <c r="AB835" i="10"/>
  <c r="AB842" i="10"/>
  <c r="Z842" i="10"/>
  <c r="AA843" i="10"/>
  <c r="AB843" i="10"/>
  <c r="AB855" i="10"/>
  <c r="T856" i="10"/>
  <c r="U856" i="10"/>
  <c r="AC856" i="10"/>
  <c r="Z860" i="10"/>
  <c r="AC861" i="10"/>
  <c r="T861" i="10"/>
  <c r="U861" i="10"/>
  <c r="AB898" i="10"/>
  <c r="Z898" i="10"/>
  <c r="AA898" i="10"/>
  <c r="U899" i="10"/>
  <c r="T899" i="10"/>
  <c r="AC899" i="10"/>
  <c r="U726" i="10"/>
  <c r="U731" i="10"/>
  <c r="AA732" i="10"/>
  <c r="AC733" i="10"/>
  <c r="Z736" i="10"/>
  <c r="T737" i="10"/>
  <c r="AC738" i="10"/>
  <c r="U742" i="10"/>
  <c r="AB742" i="10"/>
  <c r="U747" i="10"/>
  <c r="AA748" i="10"/>
  <c r="AC749" i="10"/>
  <c r="Z752" i="10"/>
  <c r="T753" i="10"/>
  <c r="AB753" i="10"/>
  <c r="AC754" i="10"/>
  <c r="U758" i="10"/>
  <c r="U763" i="10"/>
  <c r="AA764" i="10"/>
  <c r="AC765" i="10"/>
  <c r="T769" i="10"/>
  <c r="AC770" i="10"/>
  <c r="U774" i="10"/>
  <c r="AB774" i="10"/>
  <c r="U779" i="10"/>
  <c r="AA780" i="10"/>
  <c r="AC781" i="10"/>
  <c r="Z784" i="10"/>
  <c r="AB789" i="10"/>
  <c r="AA791" i="10"/>
  <c r="AA810" i="10"/>
  <c r="AA818" i="10"/>
  <c r="AA826" i="10"/>
  <c r="AA842" i="10"/>
  <c r="Z914" i="10"/>
  <c r="AB914" i="10"/>
  <c r="AC915" i="10"/>
  <c r="U915" i="10"/>
  <c r="Z926" i="10"/>
  <c r="AA926" i="10"/>
  <c r="AB926" i="10"/>
  <c r="AC927" i="10"/>
  <c r="T927" i="10"/>
  <c r="U927" i="10"/>
  <c r="Z934" i="10"/>
  <c r="AA934" i="10"/>
  <c r="AB934" i="10"/>
  <c r="AC935" i="10"/>
  <c r="T935" i="10"/>
  <c r="U935" i="10"/>
  <c r="Z942" i="10"/>
  <c r="AA942" i="10"/>
  <c r="AB942" i="10"/>
  <c r="AC943" i="10"/>
  <c r="T943" i="10"/>
  <c r="U943" i="10"/>
  <c r="Z950" i="10"/>
  <c r="AA950" i="10"/>
  <c r="AB950" i="10"/>
  <c r="AC951" i="10"/>
  <c r="T951" i="10"/>
  <c r="U951" i="10"/>
  <c r="Z958" i="10"/>
  <c r="AA958" i="10"/>
  <c r="AB958" i="10"/>
  <c r="AC959" i="10"/>
  <c r="T959" i="10"/>
  <c r="U959" i="10"/>
  <c r="Z966" i="10"/>
  <c r="AA966" i="10"/>
  <c r="AB966" i="10"/>
  <c r="AC967" i="10"/>
  <c r="T967" i="10"/>
  <c r="U967" i="10"/>
  <c r="AA974" i="10"/>
  <c r="AC975" i="10"/>
  <c r="T975" i="10"/>
  <c r="U975" i="10"/>
  <c r="AC979" i="10"/>
  <c r="T979" i="10"/>
  <c r="U979" i="10"/>
  <c r="AB984" i="10"/>
  <c r="Z984" i="10"/>
  <c r="AC995" i="10"/>
  <c r="T995" i="10"/>
  <c r="U995" i="10"/>
  <c r="AB1000" i="10"/>
  <c r="Z1000" i="10"/>
  <c r="T806" i="10"/>
  <c r="T810" i="10"/>
  <c r="T814" i="10"/>
  <c r="T818" i="10"/>
  <c r="T822" i="10"/>
  <c r="T826" i="10"/>
  <c r="T830" i="10"/>
  <c r="T834" i="10"/>
  <c r="T838" i="10"/>
  <c r="T842" i="10"/>
  <c r="T846" i="10"/>
  <c r="T853" i="10"/>
  <c r="T855" i="10"/>
  <c r="Z859" i="10"/>
  <c r="U860" i="10"/>
  <c r="AA864" i="10"/>
  <c r="U865" i="10"/>
  <c r="AA865" i="10"/>
  <c r="T869" i="10"/>
  <c r="T871" i="10"/>
  <c r="Z875" i="10"/>
  <c r="U876" i="10"/>
  <c r="AA880" i="10"/>
  <c r="U881" i="10"/>
  <c r="AA881" i="10"/>
  <c r="T885" i="10"/>
  <c r="Z886" i="10"/>
  <c r="T887" i="10"/>
  <c r="Z891" i="10"/>
  <c r="U892" i="10"/>
  <c r="U897" i="10"/>
  <c r="AA897" i="10"/>
  <c r="T901" i="10"/>
  <c r="Z902" i="10"/>
  <c r="T903" i="10"/>
  <c r="Z907" i="10"/>
  <c r="U908" i="10"/>
  <c r="AA912" i="10"/>
  <c r="U913" i="10"/>
  <c r="AA913" i="10"/>
  <c r="AB916" i="10"/>
  <c r="Z916" i="10"/>
  <c r="U917" i="10"/>
  <c r="AC917" i="10"/>
  <c r="Z918" i="10"/>
  <c r="AB918" i="10"/>
  <c r="AC919" i="10"/>
  <c r="U919" i="10"/>
  <c r="AB976" i="10"/>
  <c r="Z976" i="10"/>
  <c r="AB980" i="10"/>
  <c r="Z980" i="10"/>
  <c r="Z990" i="10"/>
  <c r="AA990" i="10"/>
  <c r="AB990" i="10"/>
  <c r="AC991" i="10"/>
  <c r="T991" i="10"/>
  <c r="U991" i="10"/>
  <c r="T865" i="10"/>
  <c r="T881" i="10"/>
  <c r="T897" i="10"/>
  <c r="T913" i="10"/>
  <c r="AB920" i="10"/>
  <c r="U921" i="10"/>
  <c r="AC921" i="10"/>
  <c r="Z922" i="10"/>
  <c r="AB922" i="10"/>
  <c r="AC923" i="10"/>
  <c r="U923" i="10"/>
  <c r="Z930" i="10"/>
  <c r="AB930" i="10"/>
  <c r="AC931" i="10"/>
  <c r="T931" i="10"/>
  <c r="U931" i="10"/>
  <c r="AB938" i="10"/>
  <c r="AC939" i="10"/>
  <c r="T939" i="10"/>
  <c r="U939" i="10"/>
  <c r="Z946" i="10"/>
  <c r="AA946" i="10"/>
  <c r="AB946" i="10"/>
  <c r="AC947" i="10"/>
  <c r="T947" i="10"/>
  <c r="U947" i="10"/>
  <c r="Z954" i="10"/>
  <c r="AB954" i="10"/>
  <c r="AC955" i="10"/>
  <c r="T955" i="10"/>
  <c r="U955" i="10"/>
  <c r="Z962" i="10"/>
  <c r="AC963" i="10"/>
  <c r="T963" i="10"/>
  <c r="U963" i="10"/>
  <c r="Z970" i="10"/>
  <c r="AB970" i="10"/>
  <c r="AC971" i="10"/>
  <c r="T971" i="10"/>
  <c r="U971" i="10"/>
  <c r="Z986" i="10"/>
  <c r="AA986" i="10"/>
  <c r="AB986" i="10"/>
  <c r="AC987" i="10"/>
  <c r="T987" i="10"/>
  <c r="U987" i="10"/>
  <c r="AB992" i="10"/>
  <c r="Z992" i="10"/>
  <c r="Z928" i="10"/>
  <c r="AC929" i="10"/>
  <c r="Z932" i="10"/>
  <c r="AC933" i="10"/>
  <c r="Z936" i="10"/>
  <c r="AC937" i="10"/>
  <c r="Z940" i="10"/>
  <c r="AC941" i="10"/>
  <c r="Z944" i="10"/>
  <c r="AC945" i="10"/>
  <c r="Z948" i="10"/>
  <c r="AC949" i="10"/>
  <c r="Z952" i="10"/>
  <c r="AC953" i="10"/>
  <c r="Z956" i="10"/>
  <c r="AC957" i="10"/>
  <c r="Z960" i="10"/>
  <c r="AC961" i="10"/>
  <c r="Z964" i="10"/>
  <c r="AC965" i="10"/>
  <c r="Z968" i="10"/>
  <c r="AC969" i="10"/>
  <c r="AC973" i="10"/>
  <c r="AC977" i="10"/>
  <c r="AC1001" i="10"/>
  <c r="U978" i="10"/>
  <c r="AB981" i="10"/>
  <c r="U982" i="10"/>
  <c r="U986" i="10"/>
  <c r="AB989" i="10"/>
  <c r="U990" i="10"/>
  <c r="AB993" i="10"/>
  <c r="U994" i="10"/>
  <c r="U998" i="10"/>
  <c r="U1002" i="10"/>
  <c r="Z117" i="10"/>
  <c r="AA117" i="10"/>
  <c r="AB117" i="10"/>
  <c r="Z109" i="10"/>
  <c r="AA109" i="10"/>
  <c r="AB109" i="10"/>
  <c r="AB113" i="10"/>
  <c r="Z113" i="10"/>
  <c r="AA113" i="10"/>
  <c r="AA105" i="10"/>
  <c r="AB105" i="10"/>
  <c r="Z105" i="10"/>
  <c r="AA121" i="10"/>
  <c r="AB121" i="10"/>
  <c r="Z121" i="10"/>
  <c r="U104" i="10"/>
  <c r="U108" i="10"/>
  <c r="AB111" i="10"/>
  <c r="U112" i="10"/>
  <c r="U120" i="10"/>
  <c r="AB123" i="10"/>
  <c r="U124" i="10"/>
  <c r="T103" i="10"/>
  <c r="AC104" i="10"/>
  <c r="AA106" i="10"/>
  <c r="T107" i="10"/>
  <c r="Z107" i="10"/>
  <c r="AC108" i="10"/>
  <c r="AA110" i="10"/>
  <c r="T111" i="10"/>
  <c r="Z111" i="10"/>
  <c r="AC112" i="10"/>
  <c r="AA114" i="10"/>
  <c r="T115" i="10"/>
  <c r="Z115" i="10"/>
  <c r="AC116" i="10"/>
  <c r="AA118" i="10"/>
  <c r="T119" i="10"/>
  <c r="AC120" i="10"/>
  <c r="AA122" i="10"/>
  <c r="T123" i="10"/>
  <c r="Z123" i="10"/>
  <c r="AC124" i="10"/>
  <c r="AB103" i="10"/>
  <c r="AB115" i="10"/>
  <c r="U116" i="10"/>
  <c r="AZ43" i="4"/>
  <c r="R18" i="4"/>
  <c r="R22" i="4"/>
  <c r="R30" i="4"/>
  <c r="Q32" i="4"/>
  <c r="Q39" i="4"/>
  <c r="AZ39" i="4"/>
  <c r="Q44" i="4"/>
  <c r="Q48" i="4"/>
  <c r="Q53" i="4"/>
  <c r="BA42" i="4"/>
  <c r="Q20" i="4"/>
  <c r="Q23" i="4"/>
  <c r="Q28" i="4"/>
  <c r="R45" i="4"/>
  <c r="R53" i="4"/>
  <c r="BD53" i="4"/>
  <c r="R27" i="4"/>
  <c r="Q41" i="4"/>
  <c r="BB28" i="4"/>
  <c r="AG29" i="4"/>
  <c r="BF37" i="4"/>
  <c r="AF45" i="4"/>
  <c r="AW45" i="4" s="1"/>
  <c r="AZ47" i="4"/>
  <c r="BG20" i="4"/>
  <c r="Q29" i="4"/>
  <c r="Q34" i="4"/>
  <c r="Q45" i="4"/>
  <c r="R57" i="4"/>
  <c r="AG20" i="4"/>
  <c r="P20" i="4" s="1"/>
  <c r="BE21" i="4"/>
  <c r="Q27" i="4"/>
  <c r="BG27" i="4"/>
  <c r="P29" i="4"/>
  <c r="BE34" i="4"/>
  <c r="AR34" i="4"/>
  <c r="BB36" i="4"/>
  <c r="P48" i="4"/>
  <c r="Q57" i="4"/>
  <c r="AF91" i="9"/>
  <c r="AF63" i="9"/>
  <c r="AF64" i="9"/>
  <c r="AF52" i="9"/>
  <c r="AF68" i="9"/>
  <c r="AF30" i="9"/>
  <c r="AF59" i="9"/>
  <c r="AG63" i="9"/>
  <c r="AG64" i="9"/>
  <c r="AF69" i="9"/>
  <c r="AF76" i="9"/>
  <c r="Q10" i="9"/>
  <c r="Q14" i="9"/>
  <c r="Q18" i="9"/>
  <c r="Q26" i="9"/>
  <c r="Q38" i="9"/>
  <c r="Q46" i="9"/>
  <c r="Q58" i="9"/>
  <c r="Q61" i="9"/>
  <c r="Q66" i="9"/>
  <c r="Q69" i="9"/>
  <c r="Q74" i="9"/>
  <c r="Q77" i="9"/>
  <c r="Q82" i="9"/>
  <c r="Q85" i="9"/>
  <c r="Q89" i="9"/>
  <c r="Q93" i="9"/>
  <c r="Q97" i="9"/>
  <c r="R4" i="9"/>
  <c r="R56" i="9"/>
  <c r="R60" i="9"/>
  <c r="R64" i="9"/>
  <c r="R68" i="9"/>
  <c r="R72" i="9"/>
  <c r="R76" i="9"/>
  <c r="R80" i="9"/>
  <c r="R84" i="9"/>
  <c r="R88" i="9"/>
  <c r="R92" i="9"/>
  <c r="R96" i="9"/>
  <c r="R100" i="9"/>
  <c r="Q22" i="9"/>
  <c r="Q30" i="9"/>
  <c r="Q34" i="9"/>
  <c r="Q42" i="9"/>
  <c r="Q50" i="9"/>
  <c r="Q54" i="9"/>
  <c r="Q57" i="9"/>
  <c r="Q62" i="9"/>
  <c r="Q65" i="9"/>
  <c r="Q70" i="9"/>
  <c r="Q73" i="9"/>
  <c r="Q78" i="9"/>
  <c r="Q81" i="9"/>
  <c r="Q86" i="9"/>
  <c r="Q90" i="9"/>
  <c r="Q101" i="9"/>
  <c r="R3" i="9"/>
  <c r="Q12" i="9"/>
  <c r="Q20" i="9"/>
  <c r="Q56" i="9"/>
  <c r="Q60" i="9"/>
  <c r="Q64" i="9"/>
  <c r="Q68" i="9"/>
  <c r="Q72" i="9"/>
  <c r="Q76" i="9"/>
  <c r="Q80" i="9"/>
  <c r="Q84" i="9"/>
  <c r="Q88" i="9"/>
  <c r="Q92" i="9"/>
  <c r="Q94" i="9"/>
  <c r="Q96" i="9"/>
  <c r="Q98" i="9"/>
  <c r="Q100" i="9"/>
  <c r="Q102" i="9"/>
  <c r="S14" i="9"/>
  <c r="T14" i="9"/>
  <c r="U15" i="9"/>
  <c r="V15" i="9"/>
  <c r="Q17" i="9"/>
  <c r="R17" i="9"/>
  <c r="S18" i="9"/>
  <c r="T18" i="9"/>
  <c r="U19" i="9"/>
  <c r="V19" i="9"/>
  <c r="Q21" i="9"/>
  <c r="R21" i="9"/>
  <c r="S22" i="9"/>
  <c r="T22" i="9"/>
  <c r="U23" i="9"/>
  <c r="V23" i="9"/>
  <c r="Q25" i="9"/>
  <c r="R25" i="9"/>
  <c r="S26" i="9"/>
  <c r="T26" i="9"/>
  <c r="U27" i="9"/>
  <c r="V27" i="9"/>
  <c r="Q29" i="9"/>
  <c r="R29" i="9"/>
  <c r="S30" i="9"/>
  <c r="T30" i="9"/>
  <c r="U31" i="9"/>
  <c r="V31" i="9"/>
  <c r="Q33" i="9"/>
  <c r="R33" i="9"/>
  <c r="S34" i="9"/>
  <c r="T34" i="9"/>
  <c r="Q45" i="9"/>
  <c r="R45" i="9"/>
  <c r="S46" i="9"/>
  <c r="T46" i="9"/>
  <c r="U47" i="9"/>
  <c r="V47" i="9"/>
  <c r="Q49" i="9"/>
  <c r="R49" i="9"/>
  <c r="Q11" i="9"/>
  <c r="R11" i="9"/>
  <c r="S12" i="9"/>
  <c r="T12" i="9"/>
  <c r="U13" i="9"/>
  <c r="V13" i="9"/>
  <c r="Q15" i="9"/>
  <c r="R15" i="9"/>
  <c r="S16" i="9"/>
  <c r="T16" i="9"/>
  <c r="U17" i="9"/>
  <c r="V17" i="9"/>
  <c r="Q19" i="9"/>
  <c r="R19" i="9"/>
  <c r="S20" i="9"/>
  <c r="T20" i="9"/>
  <c r="U21" i="9"/>
  <c r="V21" i="9"/>
  <c r="Q23" i="9"/>
  <c r="R23" i="9"/>
  <c r="S24" i="9"/>
  <c r="T24" i="9"/>
  <c r="U25" i="9"/>
  <c r="V25" i="9"/>
  <c r="Q27" i="9"/>
  <c r="R27" i="9"/>
  <c r="S28" i="9"/>
  <c r="T28" i="9"/>
  <c r="U29" i="9"/>
  <c r="V29" i="9"/>
  <c r="Q31" i="9"/>
  <c r="R31" i="9"/>
  <c r="S32" i="9"/>
  <c r="T32" i="9"/>
  <c r="U33" i="9"/>
  <c r="V33" i="9"/>
  <c r="Q35" i="9"/>
  <c r="R35" i="9"/>
  <c r="S36" i="9"/>
  <c r="T36" i="9"/>
  <c r="Q39" i="9"/>
  <c r="R39" i="9"/>
  <c r="S40" i="9"/>
  <c r="T40" i="9"/>
  <c r="U41" i="9"/>
  <c r="V41" i="9"/>
  <c r="Q43" i="9"/>
  <c r="R43" i="9"/>
  <c r="S44" i="9"/>
  <c r="T44" i="9"/>
  <c r="U45" i="9"/>
  <c r="V45" i="9"/>
  <c r="Q47" i="9"/>
  <c r="R47" i="9"/>
  <c r="S48" i="9"/>
  <c r="T48" i="9"/>
  <c r="U49" i="9"/>
  <c r="V49" i="9"/>
  <c r="Q51" i="9"/>
  <c r="R51" i="9"/>
  <c r="S52" i="9"/>
  <c r="T52" i="9"/>
  <c r="U53" i="9"/>
  <c r="V53" i="9"/>
  <c r="Q55" i="9"/>
  <c r="R55" i="9"/>
  <c r="S56" i="9"/>
  <c r="T56" i="9"/>
  <c r="U57" i="9"/>
  <c r="V57" i="9"/>
  <c r="Q59" i="9"/>
  <c r="R59" i="9"/>
  <c r="S60" i="9"/>
  <c r="T60" i="9"/>
  <c r="U61" i="9"/>
  <c r="V61" i="9"/>
  <c r="Q63" i="9"/>
  <c r="R63" i="9"/>
  <c r="S64" i="9"/>
  <c r="T64" i="9"/>
  <c r="U65" i="9"/>
  <c r="V65" i="9"/>
  <c r="Q67" i="9"/>
  <c r="R67" i="9"/>
  <c r="S68" i="9"/>
  <c r="T68" i="9"/>
  <c r="U69" i="9"/>
  <c r="V69" i="9"/>
  <c r="Q71" i="9"/>
  <c r="R71" i="9"/>
  <c r="S72" i="9"/>
  <c r="T72" i="9"/>
  <c r="U73" i="9"/>
  <c r="V73" i="9"/>
  <c r="Q75" i="9"/>
  <c r="R75" i="9"/>
  <c r="S76" i="9"/>
  <c r="T76" i="9"/>
  <c r="U77" i="9"/>
  <c r="V77" i="9"/>
  <c r="Q79" i="9"/>
  <c r="R79" i="9"/>
  <c r="S80" i="9"/>
  <c r="T80" i="9"/>
  <c r="U81" i="9"/>
  <c r="V81" i="9"/>
  <c r="Q83" i="9"/>
  <c r="R83" i="9"/>
  <c r="S84" i="9"/>
  <c r="T84" i="9"/>
  <c r="U85" i="9"/>
  <c r="V85" i="9"/>
  <c r="Q87" i="9"/>
  <c r="R87" i="9"/>
  <c r="S88" i="9"/>
  <c r="T88" i="9"/>
  <c r="U89" i="9"/>
  <c r="V89" i="9"/>
  <c r="Q91" i="9"/>
  <c r="R91" i="9"/>
  <c r="S92" i="9"/>
  <c r="T92" i="9"/>
  <c r="U93" i="9"/>
  <c r="V93" i="9"/>
  <c r="Q95" i="9"/>
  <c r="R95" i="9"/>
  <c r="S96" i="9"/>
  <c r="T96" i="9"/>
  <c r="U97" i="9"/>
  <c r="V97" i="9"/>
  <c r="Q99" i="9"/>
  <c r="R99" i="9"/>
  <c r="S100" i="9"/>
  <c r="T100" i="9"/>
  <c r="U101" i="9"/>
  <c r="V101" i="9"/>
  <c r="R12" i="9"/>
  <c r="V14" i="9"/>
  <c r="T17" i="9"/>
  <c r="R20" i="9"/>
  <c r="V22" i="9"/>
  <c r="T25" i="9"/>
  <c r="R28" i="9"/>
  <c r="V30" i="9"/>
  <c r="T33" i="9"/>
  <c r="R36" i="9"/>
  <c r="V38" i="9"/>
  <c r="T41" i="9"/>
  <c r="R44" i="9"/>
  <c r="V46" i="9"/>
  <c r="T49" i="9"/>
  <c r="R52" i="9"/>
  <c r="S25" i="9"/>
  <c r="U26" i="9"/>
  <c r="Q28" i="9"/>
  <c r="S29" i="9"/>
  <c r="U30" i="9"/>
  <c r="Q32" i="9"/>
  <c r="S33" i="9"/>
  <c r="U34" i="9"/>
  <c r="Q36" i="9"/>
  <c r="S37" i="9"/>
  <c r="U38" i="9"/>
  <c r="Q40" i="9"/>
  <c r="S41" i="9"/>
  <c r="U42" i="9"/>
  <c r="Q44" i="9"/>
  <c r="S45" i="9"/>
  <c r="U46" i="9"/>
  <c r="Q48" i="9"/>
  <c r="S49" i="9"/>
  <c r="U50" i="9"/>
  <c r="Q52" i="9"/>
  <c r="S53" i="9"/>
  <c r="S10" i="9"/>
  <c r="T10" i="9"/>
  <c r="U11" i="9"/>
  <c r="V11" i="9"/>
  <c r="Q13" i="9"/>
  <c r="R13" i="9"/>
  <c r="U35" i="9"/>
  <c r="V35" i="9"/>
  <c r="Q37" i="9"/>
  <c r="R37" i="9"/>
  <c r="S38" i="9"/>
  <c r="T38" i="9"/>
  <c r="U39" i="9"/>
  <c r="V39" i="9"/>
  <c r="Q41" i="9"/>
  <c r="R41" i="9"/>
  <c r="S42" i="9"/>
  <c r="T42" i="9"/>
  <c r="U43" i="9"/>
  <c r="V43" i="9"/>
  <c r="S50" i="9"/>
  <c r="T50" i="9"/>
  <c r="U51" i="9"/>
  <c r="V51" i="9"/>
  <c r="Q53" i="9"/>
  <c r="R53" i="9"/>
  <c r="S54" i="9"/>
  <c r="T54" i="9"/>
  <c r="U37" i="9"/>
  <c r="V37" i="9"/>
  <c r="V10" i="9"/>
  <c r="T13" i="9"/>
  <c r="R16" i="9"/>
  <c r="V18" i="9"/>
  <c r="T21" i="9"/>
  <c r="R24" i="9"/>
  <c r="V26" i="9"/>
  <c r="T29" i="9"/>
  <c r="R32" i="9"/>
  <c r="V34" i="9"/>
  <c r="T37" i="9"/>
  <c r="R40" i="9"/>
  <c r="V42" i="9"/>
  <c r="T45" i="9"/>
  <c r="R48" i="9"/>
  <c r="V50" i="9"/>
  <c r="T53" i="9"/>
  <c r="R10" i="9"/>
  <c r="T11" i="9"/>
  <c r="V12" i="9"/>
  <c r="R14" i="9"/>
  <c r="T15" i="9"/>
  <c r="V16" i="9"/>
  <c r="R18" i="9"/>
  <c r="T19" i="9"/>
  <c r="V20" i="9"/>
  <c r="R22" i="9"/>
  <c r="T23" i="9"/>
  <c r="V24" i="9"/>
  <c r="R26" i="9"/>
  <c r="T27" i="9"/>
  <c r="V28" i="9"/>
  <c r="R30" i="9"/>
  <c r="T31" i="9"/>
  <c r="V32" i="9"/>
  <c r="R34" i="9"/>
  <c r="T35" i="9"/>
  <c r="V36" i="9"/>
  <c r="R38" i="9"/>
  <c r="T39" i="9"/>
  <c r="V40" i="9"/>
  <c r="R42" i="9"/>
  <c r="T43" i="9"/>
  <c r="V44" i="9"/>
  <c r="R46" i="9"/>
  <c r="T47" i="9"/>
  <c r="V48" i="9"/>
  <c r="R50" i="9"/>
  <c r="T51" i="9"/>
  <c r="V52" i="9"/>
  <c r="R54" i="9"/>
  <c r="T55" i="9"/>
  <c r="V56" i="9"/>
  <c r="R58" i="9"/>
  <c r="T59" i="9"/>
  <c r="V60" i="9"/>
  <c r="R62" i="9"/>
  <c r="T63" i="9"/>
  <c r="V64" i="9"/>
  <c r="R66" i="9"/>
  <c r="T67" i="9"/>
  <c r="V68" i="9"/>
  <c r="R70" i="9"/>
  <c r="T71" i="9"/>
  <c r="V72" i="9"/>
  <c r="R74" i="9"/>
  <c r="T75" i="9"/>
  <c r="V76" i="9"/>
  <c r="R78" i="9"/>
  <c r="T79" i="9"/>
  <c r="V80" i="9"/>
  <c r="R82" i="9"/>
  <c r="T83" i="9"/>
  <c r="V84" i="9"/>
  <c r="R86" i="9"/>
  <c r="T87" i="9"/>
  <c r="V88" i="9"/>
  <c r="R90" i="9"/>
  <c r="T91" i="9"/>
  <c r="V92" i="9"/>
  <c r="R94" i="9"/>
  <c r="T95" i="9"/>
  <c r="V96" i="9"/>
  <c r="R98" i="9"/>
  <c r="T99" i="9"/>
  <c r="V55" i="9"/>
  <c r="R57" i="9"/>
  <c r="T58" i="9"/>
  <c r="V59" i="9"/>
  <c r="R61" i="9"/>
  <c r="T62" i="9"/>
  <c r="V63" i="9"/>
  <c r="R65" i="9"/>
  <c r="T66" i="9"/>
  <c r="V67" i="9"/>
  <c r="R69" i="9"/>
  <c r="T70" i="9"/>
  <c r="V71" i="9"/>
  <c r="R73" i="9"/>
  <c r="T74" i="9"/>
  <c r="V75" i="9"/>
  <c r="R77" i="9"/>
  <c r="T78" i="9"/>
  <c r="V79" i="9"/>
  <c r="R81" i="9"/>
  <c r="T82" i="9"/>
  <c r="V83" i="9"/>
  <c r="R85" i="9"/>
  <c r="T86" i="9"/>
  <c r="V87" i="9"/>
  <c r="R89" i="9"/>
  <c r="T90" i="9"/>
  <c r="V91" i="9"/>
  <c r="R93" i="9"/>
  <c r="T94" i="9"/>
  <c r="V95" i="9"/>
  <c r="R97" i="9"/>
  <c r="T98" i="9"/>
  <c r="V99" i="9"/>
  <c r="R101" i="9"/>
  <c r="T102" i="9"/>
  <c r="U7" i="9"/>
  <c r="R6" i="9"/>
  <c r="Q5" i="9"/>
  <c r="Q4" i="9"/>
  <c r="S4" i="9"/>
  <c r="T4" i="9"/>
  <c r="U4" i="9"/>
  <c r="S3" i="9"/>
  <c r="U3" i="9"/>
  <c r="Q9" i="9"/>
  <c r="U9" i="9"/>
  <c r="R9" i="9"/>
  <c r="S9" i="9"/>
  <c r="V8" i="9"/>
  <c r="U8" i="9"/>
  <c r="Q8" i="9"/>
  <c r="Q7" i="9"/>
  <c r="V7" i="9"/>
  <c r="T7" i="9"/>
  <c r="S7" i="9"/>
  <c r="T6" i="9"/>
  <c r="U6" i="9"/>
  <c r="Q6" i="9"/>
  <c r="S6" i="9"/>
  <c r="S5" i="9"/>
  <c r="R5" i="9"/>
  <c r="U5" i="9"/>
  <c r="T5" i="9"/>
  <c r="V6" i="9"/>
  <c r="R8" i="9"/>
  <c r="T9" i="9"/>
  <c r="V5" i="9"/>
  <c r="R7" i="9"/>
  <c r="T8" i="9"/>
  <c r="V9" i="9"/>
  <c r="V4" i="9"/>
  <c r="Q3" i="9"/>
  <c r="BP27" i="9"/>
  <c r="BK82" i="9"/>
  <c r="AC13" i="10"/>
  <c r="AC53" i="10"/>
  <c r="U98" i="10"/>
  <c r="I98" i="10" s="1"/>
  <c r="AC9" i="10"/>
  <c r="AC37" i="10"/>
  <c r="T48" i="10"/>
  <c r="BP31" i="9"/>
  <c r="BK61" i="9"/>
  <c r="BK71" i="9"/>
  <c r="BK95" i="9"/>
  <c r="BK85" i="9"/>
  <c r="BB16" i="4"/>
  <c r="BE37" i="4"/>
  <c r="BE17" i="4"/>
  <c r="AZ22" i="4"/>
  <c r="BF25" i="4"/>
  <c r="AZ30" i="4"/>
  <c r="AZ31" i="4"/>
  <c r="AY32" i="4"/>
  <c r="AG41" i="4"/>
  <c r="P41" i="4" s="1"/>
  <c r="BE50" i="4"/>
  <c r="AG52" i="4"/>
  <c r="P52" i="4" s="1"/>
  <c r="BC44" i="4"/>
  <c r="AF16" i="4"/>
  <c r="AV16" i="4" s="1"/>
  <c r="BC23" i="4"/>
  <c r="AF37" i="4"/>
  <c r="AW37" i="4" s="1"/>
  <c r="BB40" i="4"/>
  <c r="BG41" i="4"/>
  <c r="BC52" i="4"/>
  <c r="AF53" i="4"/>
  <c r="AW53" i="4" s="1"/>
  <c r="AF54" i="4"/>
  <c r="AX54" i="4" s="1"/>
  <c r="BC55" i="4"/>
  <c r="AR25" i="4"/>
  <c r="V25" i="4" s="1"/>
  <c r="AZ27" i="4"/>
  <c r="R33" i="4"/>
  <c r="BC36" i="4"/>
  <c r="AR46" i="4"/>
  <c r="Q16" i="4"/>
  <c r="AG16" i="4"/>
  <c r="P16" i="4" s="1"/>
  <c r="BD17" i="4"/>
  <c r="BD18" i="4"/>
  <c r="BD21" i="4"/>
  <c r="AF25" i="4"/>
  <c r="AX25" i="4" s="1"/>
  <c r="P28" i="4"/>
  <c r="AG33" i="4"/>
  <c r="P33" i="4" s="1"/>
  <c r="Q37" i="4"/>
  <c r="AG37" i="4"/>
  <c r="P37" i="4" s="1"/>
  <c r="AF38" i="4"/>
  <c r="AX38" i="4" s="1"/>
  <c r="AZ42" i="4"/>
  <c r="AR42" i="4"/>
  <c r="BD45" i="4"/>
  <c r="BA45" i="4"/>
  <c r="AF46" i="4"/>
  <c r="AX46" i="4" s="1"/>
  <c r="AG49" i="4"/>
  <c r="P49" i="4" s="1"/>
  <c r="BF52" i="4"/>
  <c r="BD55" i="4"/>
  <c r="BB56" i="4"/>
  <c r="BF53" i="4"/>
  <c r="Q22" i="4"/>
  <c r="BE24" i="4"/>
  <c r="R25" i="4"/>
  <c r="BG29" i="4"/>
  <c r="BD30" i="4"/>
  <c r="Q38" i="4"/>
  <c r="BD39" i="4"/>
  <c r="Q46" i="4"/>
  <c r="R49" i="4"/>
  <c r="BA50" i="4"/>
  <c r="AZ51" i="4"/>
  <c r="R16" i="4"/>
  <c r="BG16" i="4"/>
  <c r="Q17" i="4"/>
  <c r="Q18" i="4"/>
  <c r="AY19" i="4"/>
  <c r="Q21" i="4"/>
  <c r="Q25" i="4"/>
  <c r="BD25" i="4"/>
  <c r="Q33" i="4"/>
  <c r="BG33" i="4"/>
  <c r="BA34" i="4"/>
  <c r="R37" i="4"/>
  <c r="BG37" i="4"/>
  <c r="Q42" i="4"/>
  <c r="BG46" i="4"/>
  <c r="Q49" i="4"/>
  <c r="BG49" i="4"/>
  <c r="Q54" i="4"/>
  <c r="AC29" i="10"/>
  <c r="Q32" i="10"/>
  <c r="T32" i="10"/>
  <c r="T80" i="10"/>
  <c r="J4" i="10"/>
  <c r="J5" i="10"/>
  <c r="L11" i="10"/>
  <c r="J13" i="10"/>
  <c r="L16" i="10"/>
  <c r="J19" i="10"/>
  <c r="AC21" i="10"/>
  <c r="K24" i="10"/>
  <c r="AC25" i="10"/>
  <c r="K29" i="10"/>
  <c r="L29" i="10"/>
  <c r="L30" i="10"/>
  <c r="L31" i="10"/>
  <c r="K33" i="10"/>
  <c r="L38" i="10"/>
  <c r="L40" i="10"/>
  <c r="J44" i="10"/>
  <c r="AC45" i="10"/>
  <c r="Q48" i="10"/>
  <c r="L49" i="10"/>
  <c r="L51" i="10"/>
  <c r="J52" i="10"/>
  <c r="J53" i="10"/>
  <c r="L55" i="10"/>
  <c r="L58" i="10"/>
  <c r="L61" i="10"/>
  <c r="L66" i="10"/>
  <c r="K68" i="10"/>
  <c r="L69" i="10"/>
  <c r="L74" i="10"/>
  <c r="K76" i="10"/>
  <c r="K79" i="10"/>
  <c r="L79" i="10"/>
  <c r="J81" i="10"/>
  <c r="J84" i="10"/>
  <c r="L84" i="10"/>
  <c r="K86" i="10"/>
  <c r="K89" i="10"/>
  <c r="J92" i="10"/>
  <c r="L92" i="10"/>
  <c r="L95" i="10"/>
  <c r="J98" i="10"/>
  <c r="J102" i="10"/>
  <c r="L102" i="10"/>
  <c r="T16" i="10"/>
  <c r="Q16" i="10" s="1"/>
  <c r="T68" i="10"/>
  <c r="U76" i="10"/>
  <c r="I76" i="10" s="1"/>
  <c r="I12" i="10"/>
  <c r="L6" i="10"/>
  <c r="L8" i="10"/>
  <c r="K12" i="10"/>
  <c r="L12" i="10"/>
  <c r="K16" i="10"/>
  <c r="K20" i="10"/>
  <c r="L20" i="10"/>
  <c r="K21" i="10"/>
  <c r="L21" i="10"/>
  <c r="L27" i="10"/>
  <c r="J29" i="10"/>
  <c r="L32" i="10"/>
  <c r="J35" i="10"/>
  <c r="K40" i="10"/>
  <c r="K45" i="10"/>
  <c r="L45" i="10"/>
  <c r="K49" i="10"/>
  <c r="L54" i="10"/>
  <c r="L56" i="10"/>
  <c r="K61" i="10"/>
  <c r="K66" i="10"/>
  <c r="L71" i="10"/>
  <c r="K74" i="10"/>
  <c r="L77" i="10"/>
  <c r="J79" i="10"/>
  <c r="L80" i="10"/>
  <c r="L83" i="10"/>
  <c r="K87" i="10"/>
  <c r="L87" i="10"/>
  <c r="L91" i="10"/>
  <c r="J94" i="10"/>
  <c r="L94" i="10"/>
  <c r="L99" i="10"/>
  <c r="L101" i="10"/>
  <c r="T66" i="10"/>
  <c r="U66" i="10"/>
  <c r="I66" i="10" s="1"/>
  <c r="Q66" i="10" s="1"/>
  <c r="AG37" i="9"/>
  <c r="AG48" i="9"/>
  <c r="AG49" i="9"/>
  <c r="AG61" i="9"/>
  <c r="AG71" i="9"/>
  <c r="BK79" i="9"/>
  <c r="AG95" i="9"/>
  <c r="BL31" i="9"/>
  <c r="AF33" i="9"/>
  <c r="BK46" i="9"/>
  <c r="BK54" i="9"/>
  <c r="AF73" i="9"/>
  <c r="AF74" i="9"/>
  <c r="AF78" i="9"/>
  <c r="AF79" i="9"/>
  <c r="AF88" i="9"/>
  <c r="AF89" i="9"/>
  <c r="BK93" i="9"/>
  <c r="AF99" i="9"/>
  <c r="AG56" i="9"/>
  <c r="AG83" i="9"/>
  <c r="AG84" i="9"/>
  <c r="AG96" i="9"/>
  <c r="AG97" i="9"/>
  <c r="BK63" i="9"/>
  <c r="BK91" i="9"/>
  <c r="T100" i="10"/>
  <c r="U12" i="10"/>
  <c r="U44" i="10"/>
  <c r="I44" i="10" s="1"/>
  <c r="Q44" i="10" s="1"/>
  <c r="T12" i="10"/>
  <c r="T28" i="10"/>
  <c r="T44" i="10"/>
  <c r="T4" i="10"/>
  <c r="T20" i="10"/>
  <c r="T36" i="10"/>
  <c r="T52" i="10"/>
  <c r="T74" i="10"/>
  <c r="T86" i="10"/>
  <c r="U68" i="10"/>
  <c r="I68" i="10" s="1"/>
  <c r="Q68" i="10" s="1"/>
  <c r="U80" i="10"/>
  <c r="I80" i="10" s="1"/>
  <c r="Q80" i="10" s="1"/>
  <c r="U100" i="10"/>
  <c r="I100" i="10" s="1"/>
  <c r="U28" i="10"/>
  <c r="I28" i="10" s="1"/>
  <c r="Q28" i="10" s="1"/>
  <c r="U78" i="10"/>
  <c r="I78" i="10" s="1"/>
  <c r="Q78" i="10" s="1"/>
  <c r="T78" i="10"/>
  <c r="T98" i="10"/>
  <c r="U8" i="10"/>
  <c r="I8" i="10" s="1"/>
  <c r="Q8" i="10" s="1"/>
  <c r="U24" i="10"/>
  <c r="I24" i="10" s="1"/>
  <c r="Q24" i="10" s="1"/>
  <c r="U40" i="10"/>
  <c r="I40" i="10" s="1"/>
  <c r="Q40" i="10" s="1"/>
  <c r="U56" i="10"/>
  <c r="I56" i="10" s="1"/>
  <c r="Q56" i="10" s="1"/>
  <c r="O76" i="10"/>
  <c r="AC81" i="10"/>
  <c r="AC93" i="10"/>
  <c r="T76" i="10"/>
  <c r="T88" i="10"/>
  <c r="U4" i="10"/>
  <c r="I4" i="10" s="1"/>
  <c r="U20" i="10"/>
  <c r="I20" i="10" s="1"/>
  <c r="U36" i="10"/>
  <c r="I36" i="10" s="1"/>
  <c r="Q36" i="10" s="1"/>
  <c r="U52" i="10"/>
  <c r="I52" i="10" s="1"/>
  <c r="Q52" i="10" s="1"/>
  <c r="U74" i="10"/>
  <c r="I74" i="10" s="1"/>
  <c r="U86" i="10"/>
  <c r="I86" i="10" s="1"/>
  <c r="AC14" i="10"/>
  <c r="K14" i="10"/>
  <c r="U14" i="10"/>
  <c r="I14" i="10" s="1"/>
  <c r="Q14" i="10" s="1"/>
  <c r="T14" i="10"/>
  <c r="AC46" i="10"/>
  <c r="K46" i="10"/>
  <c r="U46" i="10"/>
  <c r="I46" i="10" s="1"/>
  <c r="Q46" i="10" s="1"/>
  <c r="T46" i="10"/>
  <c r="AC64" i="10"/>
  <c r="K64" i="10"/>
  <c r="U64" i="10"/>
  <c r="I64" i="10" s="1"/>
  <c r="Q64" i="10" s="1"/>
  <c r="T64" i="10"/>
  <c r="AC10" i="10"/>
  <c r="K10" i="10"/>
  <c r="I10" i="10"/>
  <c r="Q10" i="10" s="1"/>
  <c r="U10" i="10"/>
  <c r="T10" i="10"/>
  <c r="AC26" i="10"/>
  <c r="K26" i="10"/>
  <c r="U26" i="10"/>
  <c r="I26" i="10" s="1"/>
  <c r="T26" i="10"/>
  <c r="U31" i="10"/>
  <c r="I31" i="10" s="1"/>
  <c r="Q31" i="10" s="1"/>
  <c r="T31" i="10"/>
  <c r="K31" i="10"/>
  <c r="AC31" i="10"/>
  <c r="AC42" i="10"/>
  <c r="K42" i="10"/>
  <c r="U42" i="10"/>
  <c r="I42" i="10" s="1"/>
  <c r="T42" i="10"/>
  <c r="U47" i="10"/>
  <c r="I47" i="10" s="1"/>
  <c r="Q47" i="10" s="1"/>
  <c r="T47" i="10"/>
  <c r="K47" i="10"/>
  <c r="AC47" i="10"/>
  <c r="AC58" i="10"/>
  <c r="K58" i="10"/>
  <c r="U58" i="10"/>
  <c r="I58" i="10" s="1"/>
  <c r="T58" i="10"/>
  <c r="I65" i="10"/>
  <c r="Q65" i="10" s="1"/>
  <c r="U65" i="10"/>
  <c r="T65" i="10"/>
  <c r="AC65" i="10"/>
  <c r="K65" i="10"/>
  <c r="AC70" i="10"/>
  <c r="K70" i="10"/>
  <c r="U70" i="10"/>
  <c r="I70" i="10" s="1"/>
  <c r="T70" i="10"/>
  <c r="U7" i="10"/>
  <c r="I7" i="10" s="1"/>
  <c r="Q7" i="10" s="1"/>
  <c r="T7" i="10"/>
  <c r="K7" i="10"/>
  <c r="AC7" i="10"/>
  <c r="AC18" i="10"/>
  <c r="K18" i="10"/>
  <c r="U18" i="10"/>
  <c r="I18" i="10" s="1"/>
  <c r="T18" i="10"/>
  <c r="U23" i="10"/>
  <c r="I23" i="10" s="1"/>
  <c r="T23" i="10"/>
  <c r="K23" i="10"/>
  <c r="AC23" i="10"/>
  <c r="AC34" i="10"/>
  <c r="K34" i="10"/>
  <c r="I34" i="10"/>
  <c r="U34" i="10"/>
  <c r="T34" i="10"/>
  <c r="U39" i="10"/>
  <c r="I39" i="10" s="1"/>
  <c r="Q39" i="10" s="1"/>
  <c r="T39" i="10"/>
  <c r="K39" i="10"/>
  <c r="AC39" i="10"/>
  <c r="AC50" i="10"/>
  <c r="K50" i="10"/>
  <c r="U50" i="10"/>
  <c r="I50" i="10" s="1"/>
  <c r="T50" i="10"/>
  <c r="U55" i="10"/>
  <c r="I55" i="10" s="1"/>
  <c r="Q55" i="10" s="1"/>
  <c r="T55" i="10"/>
  <c r="K55" i="10"/>
  <c r="AC55" i="10"/>
  <c r="AC60" i="10"/>
  <c r="K60" i="10"/>
  <c r="U60" i="10"/>
  <c r="T60" i="10"/>
  <c r="I60" i="10"/>
  <c r="AC63" i="10"/>
  <c r="U63" i="10"/>
  <c r="T63" i="10"/>
  <c r="I63" i="10"/>
  <c r="K63" i="10"/>
  <c r="AC72" i="10"/>
  <c r="K72" i="10"/>
  <c r="U72" i="10"/>
  <c r="I72" i="10" s="1"/>
  <c r="Q72" i="10" s="1"/>
  <c r="T72" i="10"/>
  <c r="K73" i="10"/>
  <c r="U73" i="10"/>
  <c r="T73" i="10"/>
  <c r="AC73" i="10"/>
  <c r="I73" i="10"/>
  <c r="L14" i="10"/>
  <c r="L46" i="10"/>
  <c r="L64" i="10"/>
  <c r="U19" i="10"/>
  <c r="T19" i="10"/>
  <c r="AC19" i="10"/>
  <c r="I19" i="10"/>
  <c r="K19" i="10"/>
  <c r="AC30" i="10"/>
  <c r="K30" i="10"/>
  <c r="U30" i="10"/>
  <c r="I30" i="10" s="1"/>
  <c r="Q30" i="10" s="1"/>
  <c r="T30" i="10"/>
  <c r="U35" i="10"/>
  <c r="T35" i="10"/>
  <c r="AC35" i="10"/>
  <c r="I35" i="10"/>
  <c r="K35" i="10"/>
  <c r="U51" i="10"/>
  <c r="T51" i="10"/>
  <c r="AC51" i="10"/>
  <c r="I51" i="10"/>
  <c r="K51" i="10"/>
  <c r="U15" i="10"/>
  <c r="I15" i="10" s="1"/>
  <c r="Q15" i="10" s="1"/>
  <c r="T15" i="10"/>
  <c r="K15" i="10"/>
  <c r="AC15" i="10"/>
  <c r="K69" i="10"/>
  <c r="U69" i="10"/>
  <c r="I69" i="10" s="1"/>
  <c r="Q69" i="10" s="1"/>
  <c r="T69" i="10"/>
  <c r="AC6" i="10"/>
  <c r="K6" i="10"/>
  <c r="U6" i="10"/>
  <c r="I6" i="10" s="1"/>
  <c r="Q6" i="10" s="1"/>
  <c r="T6" i="10"/>
  <c r="U11" i="10"/>
  <c r="T11" i="10"/>
  <c r="AC11" i="10"/>
  <c r="I11" i="10"/>
  <c r="K11" i="10"/>
  <c r="AC22" i="10"/>
  <c r="K22" i="10"/>
  <c r="U22" i="10"/>
  <c r="I22" i="10" s="1"/>
  <c r="Q22" i="10" s="1"/>
  <c r="T22" i="10"/>
  <c r="U27" i="10"/>
  <c r="I27" i="10" s="1"/>
  <c r="Q27" i="10" s="1"/>
  <c r="T27" i="10"/>
  <c r="AC27" i="10"/>
  <c r="K27" i="10"/>
  <c r="AC38" i="10"/>
  <c r="K38" i="10"/>
  <c r="U38" i="10"/>
  <c r="I38" i="10" s="1"/>
  <c r="T38" i="10"/>
  <c r="U43" i="10"/>
  <c r="T43" i="10"/>
  <c r="AC43" i="10"/>
  <c r="I43" i="10"/>
  <c r="Q43" i="10" s="1"/>
  <c r="K43" i="10"/>
  <c r="AC54" i="10"/>
  <c r="K54" i="10"/>
  <c r="U54" i="10"/>
  <c r="I54" i="10" s="1"/>
  <c r="Q54" i="10" s="1"/>
  <c r="T54" i="10"/>
  <c r="AC59" i="10"/>
  <c r="U59" i="10"/>
  <c r="T59" i="10"/>
  <c r="I59" i="10"/>
  <c r="K59" i="10"/>
  <c r="AC62" i="10"/>
  <c r="K62" i="10"/>
  <c r="U62" i="10"/>
  <c r="I62" i="10" s="1"/>
  <c r="Q62" i="10" s="1"/>
  <c r="T62" i="10"/>
  <c r="AC71" i="10"/>
  <c r="U71" i="10"/>
  <c r="I71" i="10" s="1"/>
  <c r="T71" i="10"/>
  <c r="K71" i="10"/>
  <c r="N9" i="10"/>
  <c r="J10" i="10"/>
  <c r="L7" i="10"/>
  <c r="L18" i="10"/>
  <c r="L23" i="10"/>
  <c r="L34" i="10"/>
  <c r="L39" i="10"/>
  <c r="L63" i="10"/>
  <c r="AC69" i="10"/>
  <c r="L72" i="10"/>
  <c r="L73" i="10"/>
  <c r="J83" i="10"/>
  <c r="J91" i="10"/>
  <c r="J95" i="10"/>
  <c r="J97" i="10"/>
  <c r="O100" i="10"/>
  <c r="AC101" i="10"/>
  <c r="T82" i="10"/>
  <c r="T90" i="10"/>
  <c r="T94" i="10"/>
  <c r="T102" i="10"/>
  <c r="U82" i="10"/>
  <c r="U90" i="10"/>
  <c r="U94" i="10"/>
  <c r="I94" i="10" s="1"/>
  <c r="Q94" i="10" s="1"/>
  <c r="U102" i="10"/>
  <c r="I102" i="10" s="1"/>
  <c r="Q102" i="10" s="1"/>
  <c r="AC8" i="10"/>
  <c r="AC16" i="10"/>
  <c r="AC24" i="10"/>
  <c r="AC32" i="10"/>
  <c r="AC40" i="10"/>
  <c r="AC48" i="10"/>
  <c r="AC56" i="10"/>
  <c r="K77" i="10"/>
  <c r="AC77" i="10"/>
  <c r="K82" i="10"/>
  <c r="K84" i="10"/>
  <c r="O84" i="10"/>
  <c r="AC85" i="10"/>
  <c r="O88" i="10"/>
  <c r="K90" i="10"/>
  <c r="K92" i="10"/>
  <c r="O92" i="10"/>
  <c r="K94" i="10"/>
  <c r="K96" i="10"/>
  <c r="K101" i="10"/>
  <c r="K102" i="10"/>
  <c r="T5" i="10"/>
  <c r="Q5" i="10" s="1"/>
  <c r="T9" i="10"/>
  <c r="T13" i="10"/>
  <c r="Q13" i="10" s="1"/>
  <c r="T17" i="10"/>
  <c r="T21" i="10"/>
  <c r="Q21" i="10" s="1"/>
  <c r="T25" i="10"/>
  <c r="T29" i="10"/>
  <c r="Q29" i="10" s="1"/>
  <c r="T33" i="10"/>
  <c r="T37" i="10"/>
  <c r="Q37" i="10" s="1"/>
  <c r="T41" i="10"/>
  <c r="T45" i="10"/>
  <c r="Q45" i="10" s="1"/>
  <c r="T49" i="10"/>
  <c r="T53" i="10"/>
  <c r="Q53" i="10" s="1"/>
  <c r="T57" i="10"/>
  <c r="T61" i="10"/>
  <c r="T77" i="10"/>
  <c r="T81" i="10"/>
  <c r="Q81" i="10" s="1"/>
  <c r="T85" i="10"/>
  <c r="T89" i="10"/>
  <c r="T93" i="10"/>
  <c r="Q93" i="10" s="1"/>
  <c r="T97" i="10"/>
  <c r="T101" i="10"/>
  <c r="U9" i="10"/>
  <c r="I9" i="10" s="1"/>
  <c r="U17" i="10"/>
  <c r="I17" i="10" s="1"/>
  <c r="Q17" i="10" s="1"/>
  <c r="U25" i="10"/>
  <c r="I25" i="10" s="1"/>
  <c r="Q25" i="10" s="1"/>
  <c r="U33" i="10"/>
  <c r="I33" i="10" s="1"/>
  <c r="U41" i="10"/>
  <c r="I41" i="10" s="1"/>
  <c r="U49" i="10"/>
  <c r="I49" i="10" s="1"/>
  <c r="Q49" i="10" s="1"/>
  <c r="U57" i="10"/>
  <c r="I57" i="10" s="1"/>
  <c r="Q57" i="10" s="1"/>
  <c r="U61" i="10"/>
  <c r="I61" i="10" s="1"/>
  <c r="U77" i="10"/>
  <c r="I77" i="10" s="1"/>
  <c r="Q77" i="10" s="1"/>
  <c r="U85" i="10"/>
  <c r="I85" i="10" s="1"/>
  <c r="U89" i="10"/>
  <c r="I89" i="10" s="1"/>
  <c r="U97" i="10"/>
  <c r="I97" i="10" s="1"/>
  <c r="Q97" i="10" s="1"/>
  <c r="U101" i="10"/>
  <c r="I101" i="10" s="1"/>
  <c r="T84" i="10"/>
  <c r="T92" i="10"/>
  <c r="T96" i="10"/>
  <c r="U84" i="10"/>
  <c r="I84" i="10" s="1"/>
  <c r="Q84" i="10" s="1"/>
  <c r="U92" i="10"/>
  <c r="I92" i="10" s="1"/>
  <c r="U96" i="10"/>
  <c r="I96" i="10" s="1"/>
  <c r="Q96" i="10" s="1"/>
  <c r="J8" i="10"/>
  <c r="J9" i="10"/>
  <c r="J16" i="10"/>
  <c r="J17" i="10"/>
  <c r="J24" i="10"/>
  <c r="J25" i="10"/>
  <c r="J32" i="10"/>
  <c r="J33" i="10"/>
  <c r="J40" i="10"/>
  <c r="J41" i="10"/>
  <c r="J48" i="10"/>
  <c r="J49" i="10"/>
  <c r="J56" i="10"/>
  <c r="J57" i="10"/>
  <c r="J61" i="10"/>
  <c r="J66" i="10"/>
  <c r="J68" i="10"/>
  <c r="J74" i="10"/>
  <c r="J76" i="10"/>
  <c r="N76" i="10"/>
  <c r="J78" i="10"/>
  <c r="J80" i="10"/>
  <c r="I82" i="10"/>
  <c r="Q82" i="10" s="1"/>
  <c r="K83" i="10"/>
  <c r="J85" i="10"/>
  <c r="J86" i="10"/>
  <c r="J88" i="10"/>
  <c r="J89" i="10"/>
  <c r="I90" i="10"/>
  <c r="Q90" i="10" s="1"/>
  <c r="K91" i="10"/>
  <c r="K95" i="10"/>
  <c r="K97" i="10"/>
  <c r="J99" i="10"/>
  <c r="T67" i="10"/>
  <c r="T75" i="10"/>
  <c r="T79" i="10"/>
  <c r="T83" i="10"/>
  <c r="T87" i="10"/>
  <c r="T91" i="10"/>
  <c r="T95" i="10"/>
  <c r="T99" i="10"/>
  <c r="U67" i="10"/>
  <c r="I67" i="10" s="1"/>
  <c r="Q67" i="10" s="1"/>
  <c r="U75" i="10"/>
  <c r="I75" i="10" s="1"/>
  <c r="Q75" i="10" s="1"/>
  <c r="U79" i="10"/>
  <c r="I79" i="10" s="1"/>
  <c r="Q79" i="10" s="1"/>
  <c r="U83" i="10"/>
  <c r="I83" i="10" s="1"/>
  <c r="Q83" i="10" s="1"/>
  <c r="U87" i="10"/>
  <c r="I87" i="10" s="1"/>
  <c r="Q87" i="10" s="1"/>
  <c r="U91" i="10"/>
  <c r="I91" i="10" s="1"/>
  <c r="Q91" i="10" s="1"/>
  <c r="U95" i="10"/>
  <c r="I95" i="10" s="1"/>
  <c r="Q95" i="10" s="1"/>
  <c r="U99" i="10"/>
  <c r="I99" i="10" s="1"/>
  <c r="Q99" i="10" s="1"/>
  <c r="O98" i="10"/>
  <c r="N66" i="10"/>
  <c r="O79" i="10"/>
  <c r="O34" i="10"/>
  <c r="O83" i="10"/>
  <c r="N90" i="10"/>
  <c r="N91" i="10"/>
  <c r="O94" i="10"/>
  <c r="N95" i="10"/>
  <c r="N102" i="10"/>
  <c r="O29" i="10"/>
  <c r="N33" i="10"/>
  <c r="O4" i="10"/>
  <c r="O9" i="10"/>
  <c r="N12" i="10"/>
  <c r="N28" i="10"/>
  <c r="O36" i="10"/>
  <c r="N37" i="10"/>
  <c r="N44" i="10"/>
  <c r="O52" i="10"/>
  <c r="N53" i="10"/>
  <c r="N57" i="10"/>
  <c r="N64" i="10"/>
  <c r="O68" i="10"/>
  <c r="O80" i="10"/>
  <c r="N84" i="10"/>
  <c r="N96" i="10"/>
  <c r="O97" i="10"/>
  <c r="N100" i="10"/>
  <c r="O41" i="10"/>
  <c r="BK59" i="9"/>
  <c r="BQ73" i="9"/>
  <c r="BK99" i="9"/>
  <c r="BK34" i="9"/>
  <c r="BP42" i="9"/>
  <c r="BK45" i="9"/>
  <c r="BL85" i="9"/>
  <c r="BK73" i="9"/>
  <c r="BQ95" i="9"/>
  <c r="BL53" i="9"/>
  <c r="BK72" i="9"/>
  <c r="BK94" i="9"/>
  <c r="BQ33" i="9"/>
  <c r="AG36" i="9"/>
  <c r="AG47" i="9"/>
  <c r="BK49" i="9"/>
  <c r="AG50" i="9"/>
  <c r="BQ51" i="9"/>
  <c r="BL51" i="9"/>
  <c r="AG54" i="9"/>
  <c r="AG77" i="9"/>
  <c r="BK36" i="9"/>
  <c r="BK39" i="9"/>
  <c r="BQ47" i="9"/>
  <c r="AG55" i="9"/>
  <c r="AG60" i="9"/>
  <c r="BK84" i="9"/>
  <c r="BL33" i="9"/>
  <c r="AF31" i="9"/>
  <c r="BK31" i="9"/>
  <c r="AG38" i="9"/>
  <c r="AE41" i="9"/>
  <c r="AG45" i="9"/>
  <c r="BL45" i="9"/>
  <c r="AF46" i="9"/>
  <c r="BK51" i="9"/>
  <c r="BK53" i="9"/>
  <c r="AF54" i="9"/>
  <c r="AF58" i="9"/>
  <c r="AF62" i="9"/>
  <c r="AF75" i="9"/>
  <c r="AF82" i="9"/>
  <c r="BQ65" i="9"/>
  <c r="AG66" i="9"/>
  <c r="BK67" i="9"/>
  <c r="AG68" i="9"/>
  <c r="BK69" i="9"/>
  <c r="AG70" i="9"/>
  <c r="AG80" i="9"/>
  <c r="Z81" i="9"/>
  <c r="BK81" i="9"/>
  <c r="BK89" i="9"/>
  <c r="BQ97" i="9"/>
  <c r="AF36" i="9"/>
  <c r="AG40" i="9"/>
  <c r="BP41" i="9"/>
  <c r="AG42" i="9"/>
  <c r="AG44" i="9"/>
  <c r="BK44" i="9"/>
  <c r="AF45" i="9"/>
  <c r="AF47" i="9"/>
  <c r="AF50" i="9"/>
  <c r="BK52" i="9"/>
  <c r="AF77" i="9"/>
  <c r="BQ35" i="9"/>
  <c r="BK28" i="9"/>
  <c r="AG29" i="9"/>
  <c r="BQ43" i="9"/>
  <c r="BL43" i="9"/>
  <c r="AG53" i="9"/>
  <c r="BK57" i="9"/>
  <c r="AG58" i="9"/>
  <c r="AG62" i="9"/>
  <c r="BQ63" i="9"/>
  <c r="BL63" i="9"/>
  <c r="AG75" i="9"/>
  <c r="BK76" i="9"/>
  <c r="AG82" i="9"/>
  <c r="BQ83" i="9"/>
  <c r="BL83" i="9"/>
  <c r="BK83" i="9"/>
  <c r="AG85" i="9"/>
  <c r="AG86" i="9"/>
  <c r="AG100" i="9"/>
  <c r="BK101" i="9"/>
  <c r="AG28" i="9"/>
  <c r="BP29" i="9"/>
  <c r="AG32" i="9"/>
  <c r="AG34" i="9"/>
  <c r="AG41" i="9"/>
  <c r="BK41" i="9"/>
  <c r="AG43" i="9"/>
  <c r="BK43" i="9"/>
  <c r="BP49" i="9"/>
  <c r="BQ37" i="9"/>
  <c r="BP39" i="9"/>
  <c r="BQ45" i="9"/>
  <c r="BQ55" i="9"/>
  <c r="BP57" i="9"/>
  <c r="BP58" i="9"/>
  <c r="BK60" i="9"/>
  <c r="BP66" i="9"/>
  <c r="BP69" i="9"/>
  <c r="BL73" i="9"/>
  <c r="BP81" i="9"/>
  <c r="BQ87" i="9"/>
  <c r="BP89" i="9"/>
  <c r="BP90" i="9"/>
  <c r="AE90" i="9"/>
  <c r="BK92" i="9"/>
  <c r="BL95" i="9"/>
  <c r="BP98" i="9"/>
  <c r="BP101" i="9"/>
  <c r="BQ53" i="9"/>
  <c r="BP59" i="9"/>
  <c r="BP61" i="9"/>
  <c r="BP67" i="9"/>
  <c r="AC67" i="9" s="1"/>
  <c r="BK68" i="9"/>
  <c r="BP71" i="9"/>
  <c r="AG72" i="9"/>
  <c r="BP74" i="9"/>
  <c r="BQ75" i="9"/>
  <c r="BQ77" i="9"/>
  <c r="BP79" i="9"/>
  <c r="BQ85" i="9"/>
  <c r="AG87" i="9"/>
  <c r="AG90" i="9"/>
  <c r="BP91" i="9"/>
  <c r="AG92" i="9"/>
  <c r="BP93" i="9"/>
  <c r="AG94" i="9"/>
  <c r="BP96" i="9"/>
  <c r="AD96" i="9" s="1"/>
  <c r="AG98" i="9"/>
  <c r="BP99" i="9"/>
  <c r="BK100" i="9"/>
  <c r="AG102" i="9"/>
  <c r="AV57" i="4"/>
  <c r="AW57" i="4"/>
  <c r="BE20" i="4"/>
  <c r="BE29" i="4"/>
  <c r="BB20" i="4"/>
  <c r="BA21" i="4"/>
  <c r="AQ25" i="4"/>
  <c r="AT27" i="4"/>
  <c r="AS27" i="4" s="1"/>
  <c r="BF40" i="4"/>
  <c r="AS45" i="4"/>
  <c r="BD46" i="4"/>
  <c r="AR50" i="4"/>
  <c r="BE53" i="4"/>
  <c r="BD57" i="4"/>
  <c r="BE57" i="4"/>
  <c r="BD16" i="4"/>
  <c r="BF16" i="4"/>
  <c r="AF17" i="4"/>
  <c r="AW17" i="4" s="1"/>
  <c r="AF20" i="4"/>
  <c r="AW20" i="4" s="1"/>
  <c r="BA20" i="4"/>
  <c r="BG21" i="4"/>
  <c r="AY23" i="4"/>
  <c r="BC24" i="4"/>
  <c r="AF29" i="4"/>
  <c r="AW29" i="4" s="1"/>
  <c r="BA29" i="4"/>
  <c r="AF33" i="4"/>
  <c r="AV33" i="4" s="1"/>
  <c r="BF33" i="4"/>
  <c r="AF34" i="4"/>
  <c r="AV34" i="4" s="1"/>
  <c r="AY35" i="4"/>
  <c r="AG36" i="4"/>
  <c r="P36" i="4" s="1"/>
  <c r="BF36" i="4"/>
  <c r="BD37" i="4"/>
  <c r="AS37" i="4"/>
  <c r="BB37" i="4"/>
  <c r="AF41" i="4"/>
  <c r="Z41" i="4" s="1"/>
  <c r="BF41" i="4"/>
  <c r="AF42" i="4"/>
  <c r="AV42" i="4" s="1"/>
  <c r="BD43" i="4"/>
  <c r="BG45" i="4"/>
  <c r="BE45" i="4"/>
  <c r="BA46" i="4"/>
  <c r="BC47" i="4"/>
  <c r="AF49" i="4"/>
  <c r="AX49" i="4" s="1"/>
  <c r="BA49" i="4"/>
  <c r="BG53" i="4"/>
  <c r="BB53" i="4"/>
  <c r="BD54" i="4"/>
  <c r="BF56" i="4"/>
  <c r="AG57" i="4"/>
  <c r="P57" i="4" s="1"/>
  <c r="BB57" i="4"/>
  <c r="BB33" i="4"/>
  <c r="BB41" i="4"/>
  <c r="BE42" i="4"/>
  <c r="BE49" i="4"/>
  <c r="BG17" i="4"/>
  <c r="BB29" i="4"/>
  <c r="AR30" i="4"/>
  <c r="BA33" i="4"/>
  <c r="BC39" i="4"/>
  <c r="M39" i="4" s="1"/>
  <c r="BA41" i="4"/>
  <c r="BG42" i="4"/>
  <c r="BD42" i="4"/>
  <c r="BC43" i="4"/>
  <c r="L43" i="4" s="1"/>
  <c r="BF45" i="4"/>
  <c r="BB49" i="4"/>
  <c r="BE16" i="4"/>
  <c r="BA17" i="4"/>
  <c r="AT19" i="4"/>
  <c r="AR19" i="4" s="1"/>
  <c r="BD20" i="4"/>
  <c r="BF20" i="4"/>
  <c r="AF21" i="4"/>
  <c r="AW21" i="4" s="1"/>
  <c r="BD22" i="4"/>
  <c r="AG25" i="4"/>
  <c r="P25" i="4" s="1"/>
  <c r="BC26" i="4"/>
  <c r="AG27" i="4"/>
  <c r="Z27" i="4" s="1"/>
  <c r="BC27" i="4"/>
  <c r="BD29" i="4"/>
  <c r="AS29" i="4"/>
  <c r="BF29" i="4"/>
  <c r="AF30" i="4"/>
  <c r="AV30" i="4" s="1"/>
  <c r="BA30" i="4"/>
  <c r="BD33" i="4"/>
  <c r="BE33" i="4"/>
  <c r="BA37" i="4"/>
  <c r="BC40" i="4"/>
  <c r="BD41" i="4"/>
  <c r="AS41" i="4"/>
  <c r="BE41" i="4"/>
  <c r="BB44" i="4"/>
  <c r="AG45" i="4"/>
  <c r="P45" i="4" s="1"/>
  <c r="BB45" i="4"/>
  <c r="AZ46" i="4"/>
  <c r="BD49" i="4"/>
  <c r="BF49" i="4"/>
  <c r="AF50" i="4"/>
  <c r="AX50" i="4" s="1"/>
  <c r="AG53" i="4"/>
  <c r="P53" i="4" s="1"/>
  <c r="BA53" i="4"/>
  <c r="BA57" i="4"/>
  <c r="AR15" i="4"/>
  <c r="U15" i="4" s="1"/>
  <c r="AQ15" i="4"/>
  <c r="AS15" i="4"/>
  <c r="BE15" i="4"/>
  <c r="BA15" i="4"/>
  <c r="BD15" i="4"/>
  <c r="AZ15" i="4"/>
  <c r="BF15" i="4"/>
  <c r="BB15" i="4"/>
  <c r="AQ19" i="4"/>
  <c r="AS19" i="4"/>
  <c r="R24" i="4"/>
  <c r="AT24" i="4"/>
  <c r="AG24" i="4"/>
  <c r="P24" i="4" s="1"/>
  <c r="Q24" i="4"/>
  <c r="AF24" i="4"/>
  <c r="AS21" i="4"/>
  <c r="AQ21" i="4"/>
  <c r="AR23" i="4"/>
  <c r="AQ23" i="4"/>
  <c r="AS23" i="4"/>
  <c r="BE32" i="4"/>
  <c r="BA32" i="4"/>
  <c r="BD32" i="4"/>
  <c r="AZ32" i="4"/>
  <c r="K32" i="4" s="1"/>
  <c r="BC32" i="4"/>
  <c r="BB32" i="4"/>
  <c r="BF32" i="4"/>
  <c r="AS38" i="4"/>
  <c r="AR38" i="4"/>
  <c r="AQ20" i="4"/>
  <c r="AR20" i="4"/>
  <c r="AF23" i="4"/>
  <c r="R23" i="4"/>
  <c r="AG23" i="4"/>
  <c r="P23" i="4" s="1"/>
  <c r="AG26" i="4"/>
  <c r="P26" i="4" s="1"/>
  <c r="AT26" i="4"/>
  <c r="AF26" i="4"/>
  <c r="R26" i="4"/>
  <c r="Q26" i="4"/>
  <c r="BG15" i="4"/>
  <c r="AZ18" i="4"/>
  <c r="AS20" i="4"/>
  <c r="BF22" i="4"/>
  <c r="BG32" i="4"/>
  <c r="AS17" i="4"/>
  <c r="AQ17" i="4"/>
  <c r="BF35" i="4"/>
  <c r="BB35" i="4"/>
  <c r="BE35" i="4"/>
  <c r="BA35" i="4"/>
  <c r="BC35" i="4"/>
  <c r="AZ35" i="4"/>
  <c r="BD35" i="4"/>
  <c r="AF15" i="4"/>
  <c r="R15" i="4"/>
  <c r="AG15" i="4"/>
  <c r="P15" i="4" s="1"/>
  <c r="BE19" i="4"/>
  <c r="BA19" i="4"/>
  <c r="BD19" i="4"/>
  <c r="AZ19" i="4"/>
  <c r="BF19" i="4"/>
  <c r="BB19" i="4"/>
  <c r="AQ16" i="4"/>
  <c r="AR16" i="4"/>
  <c r="AF19" i="4"/>
  <c r="R19" i="4"/>
  <c r="AG19" i="4"/>
  <c r="P19" i="4" s="1"/>
  <c r="BE23" i="4"/>
  <c r="BF23" i="4"/>
  <c r="BA23" i="4"/>
  <c r="BG23" i="4"/>
  <c r="BD23" i="4"/>
  <c r="AZ23" i="4"/>
  <c r="J23" i="4" s="1"/>
  <c r="BB23" i="4"/>
  <c r="AQ33" i="4"/>
  <c r="AS33" i="4"/>
  <c r="BD38" i="4"/>
  <c r="BA38" i="4"/>
  <c r="BE38" i="4"/>
  <c r="BC15" i="4"/>
  <c r="AR17" i="4"/>
  <c r="BG19" i="4"/>
  <c r="Q15" i="4"/>
  <c r="AY15" i="4"/>
  <c r="AS16" i="4"/>
  <c r="BF18" i="4"/>
  <c r="BC19" i="4"/>
  <c r="AR21" i="4"/>
  <c r="BD26" i="4"/>
  <c r="AR33" i="4"/>
  <c r="BG35" i="4"/>
  <c r="AQ38" i="4"/>
  <c r="BE48" i="4"/>
  <c r="BA48" i="4"/>
  <c r="BD48" i="4"/>
  <c r="AZ48" i="4"/>
  <c r="AF56" i="4"/>
  <c r="R56" i="4"/>
  <c r="BE28" i="4"/>
  <c r="BA28" i="4"/>
  <c r="BD28" i="4"/>
  <c r="AZ28" i="4"/>
  <c r="BF31" i="4"/>
  <c r="BB31" i="4"/>
  <c r="BE31" i="4"/>
  <c r="BA31" i="4"/>
  <c r="AF52" i="4"/>
  <c r="Z52" i="4" s="1"/>
  <c r="R52" i="4"/>
  <c r="BF27" i="4"/>
  <c r="BB27" i="4"/>
  <c r="BE27" i="4"/>
  <c r="O27" i="4" s="1"/>
  <c r="BA27" i="4"/>
  <c r="AF28" i="4"/>
  <c r="Z28" i="4" s="1"/>
  <c r="R28" i="4"/>
  <c r="AG31" i="4"/>
  <c r="P31" i="4" s="1"/>
  <c r="AF31" i="4"/>
  <c r="Z33" i="4"/>
  <c r="BE36" i="4"/>
  <c r="BA36" i="4"/>
  <c r="BD36" i="4"/>
  <c r="AZ36" i="4"/>
  <c r="BF39" i="4"/>
  <c r="BB39" i="4"/>
  <c r="BE39" i="4"/>
  <c r="BA39" i="4"/>
  <c r="AF44" i="4"/>
  <c r="R44" i="4"/>
  <c r="AG47" i="4"/>
  <c r="P47" i="4" s="1"/>
  <c r="AF47" i="4"/>
  <c r="BE52" i="4"/>
  <c r="BA52" i="4"/>
  <c r="BD52" i="4"/>
  <c r="AZ52" i="4"/>
  <c r="BF55" i="4"/>
  <c r="BB55" i="4"/>
  <c r="BE55" i="4"/>
  <c r="BA55" i="4"/>
  <c r="AY48" i="4"/>
  <c r="BG48" i="4"/>
  <c r="AR49" i="4"/>
  <c r="AY51" i="4"/>
  <c r="BG51" i="4"/>
  <c r="AQ54" i="4"/>
  <c r="AZ54" i="4"/>
  <c r="AT56" i="4"/>
  <c r="AZ17" i="4"/>
  <c r="AT18" i="4"/>
  <c r="AY18" i="4"/>
  <c r="BC18" i="4"/>
  <c r="BG18" i="4"/>
  <c r="AZ21" i="4"/>
  <c r="AT22" i="4"/>
  <c r="BC22" i="4"/>
  <c r="BG22" i="4"/>
  <c r="BA26" i="4"/>
  <c r="AY28" i="4"/>
  <c r="BG28" i="4"/>
  <c r="AR29" i="4"/>
  <c r="AY31" i="4"/>
  <c r="AY47" i="4"/>
  <c r="BG47" i="4"/>
  <c r="BF48" i="4"/>
  <c r="AQ50" i="4"/>
  <c r="AZ50" i="4"/>
  <c r="AT52" i="4"/>
  <c r="BG54" i="4"/>
  <c r="BE54" i="4"/>
  <c r="AT55" i="4"/>
  <c r="AY16" i="4"/>
  <c r="BC16" i="4"/>
  <c r="AG17" i="4"/>
  <c r="P17" i="4" s="1"/>
  <c r="BB17" i="4"/>
  <c r="L17" i="4" s="1"/>
  <c r="BF17" i="4"/>
  <c r="AF18" i="4"/>
  <c r="BA18" i="4"/>
  <c r="BE18" i="4"/>
  <c r="AY20" i="4"/>
  <c r="BC20" i="4"/>
  <c r="AG21" i="4"/>
  <c r="P21" i="4" s="1"/>
  <c r="BB21" i="4"/>
  <c r="BF21" i="4"/>
  <c r="AF22" i="4"/>
  <c r="BA22" i="4"/>
  <c r="BE22" i="4"/>
  <c r="AY24" i="4"/>
  <c r="AZ25" i="4"/>
  <c r="BE25" i="4"/>
  <c r="AY26" i="4"/>
  <c r="BD27" i="4"/>
  <c r="AT28" i="4"/>
  <c r="BC28" i="4"/>
  <c r="BG30" i="4"/>
  <c r="BE30" i="4"/>
  <c r="AT31" i="4"/>
  <c r="BC31" i="4"/>
  <c r="BD34" i="4"/>
  <c r="AY36" i="4"/>
  <c r="BG36" i="4"/>
  <c r="AR37" i="4"/>
  <c r="V38" i="4"/>
  <c r="AY39" i="4"/>
  <c r="BG39" i="4"/>
  <c r="P40" i="4"/>
  <c r="N41" i="4"/>
  <c r="AQ42" i="4"/>
  <c r="Q43" i="4"/>
  <c r="AT44" i="4"/>
  <c r="BE46" i="4"/>
  <c r="AT47" i="4"/>
  <c r="BB48" i="4"/>
  <c r="AS49" i="4"/>
  <c r="U49" i="4" s="1"/>
  <c r="BD50" i="4"/>
  <c r="Q52" i="4"/>
  <c r="AY52" i="4"/>
  <c r="BG52" i="4"/>
  <c r="O52" i="4" s="1"/>
  <c r="AR53" i="4"/>
  <c r="AR54" i="4"/>
  <c r="BA54" i="4"/>
  <c r="AY55" i="4"/>
  <c r="BG55" i="4"/>
  <c r="AG56" i="4"/>
  <c r="P56" i="4" s="1"/>
  <c r="AX57" i="4"/>
  <c r="AF40" i="4"/>
  <c r="R40" i="4"/>
  <c r="AG43" i="4"/>
  <c r="P43" i="4" s="1"/>
  <c r="AF43" i="4"/>
  <c r="BF51" i="4"/>
  <c r="BB51" i="4"/>
  <c r="BE51" i="4"/>
  <c r="BA51" i="4"/>
  <c r="BD24" i="4"/>
  <c r="AZ24" i="4"/>
  <c r="BF26" i="4"/>
  <c r="BB26" i="4"/>
  <c r="AF36" i="4"/>
  <c r="R36" i="4"/>
  <c r="AG39" i="4"/>
  <c r="P39" i="4" s="1"/>
  <c r="AF39" i="4"/>
  <c r="BE44" i="4"/>
  <c r="BA44" i="4"/>
  <c r="BD44" i="4"/>
  <c r="L44" i="4" s="1"/>
  <c r="AZ44" i="4"/>
  <c r="BF47" i="4"/>
  <c r="BB47" i="4"/>
  <c r="BE47" i="4"/>
  <c r="BA47" i="4"/>
  <c r="AG55" i="4"/>
  <c r="P55" i="4" s="1"/>
  <c r="AF55" i="4"/>
  <c r="AX27" i="4"/>
  <c r="AW27" i="4"/>
  <c r="W27" i="4" s="1"/>
  <c r="AF32" i="4"/>
  <c r="Z32" i="4" s="1"/>
  <c r="R32" i="4"/>
  <c r="AG35" i="4"/>
  <c r="P35" i="4" s="1"/>
  <c r="AF35" i="4"/>
  <c r="AV37" i="4"/>
  <c r="BE40" i="4"/>
  <c r="BA40" i="4"/>
  <c r="BD40" i="4"/>
  <c r="M40" i="4" s="1"/>
  <c r="AZ40" i="4"/>
  <c r="BF43" i="4"/>
  <c r="BB43" i="4"/>
  <c r="BE43" i="4"/>
  <c r="BA43" i="4"/>
  <c r="AF48" i="4"/>
  <c r="R48" i="4"/>
  <c r="AG51" i="4"/>
  <c r="P51" i="4" s="1"/>
  <c r="AF51" i="4"/>
  <c r="Z53" i="4"/>
  <c r="BE56" i="4"/>
  <c r="BA56" i="4"/>
  <c r="BD56" i="4"/>
  <c r="AZ56" i="4"/>
  <c r="AT40" i="4"/>
  <c r="AT43" i="4"/>
  <c r="AV46" i="4"/>
  <c r="AY22" i="4"/>
  <c r="BB24" i="4"/>
  <c r="BG24" i="4"/>
  <c r="BB25" i="4"/>
  <c r="BG26" i="4"/>
  <c r="BG31" i="4"/>
  <c r="AQ34" i="4"/>
  <c r="V34" i="4" s="1"/>
  <c r="AZ34" i="4"/>
  <c r="AT36" i="4"/>
  <c r="BG38" i="4"/>
  <c r="AT39" i="4"/>
  <c r="AY44" i="4"/>
  <c r="BG44" i="4"/>
  <c r="AR45" i="4"/>
  <c r="V45" i="4" s="1"/>
  <c r="BD51" i="4"/>
  <c r="AZ16" i="4"/>
  <c r="AY17" i="4"/>
  <c r="BC17" i="4"/>
  <c r="P18" i="4"/>
  <c r="BB18" i="4"/>
  <c r="AZ20" i="4"/>
  <c r="AY21" i="4"/>
  <c r="BC21" i="4"/>
  <c r="P22" i="4"/>
  <c r="BB22" i="4"/>
  <c r="BA24" i="4"/>
  <c r="BF24" i="4"/>
  <c r="BG25" i="4"/>
  <c r="BA25" i="4"/>
  <c r="AZ26" i="4"/>
  <c r="BE26" i="4"/>
  <c r="AY27" i="4"/>
  <c r="J27" i="4" s="1"/>
  <c r="BF28" i="4"/>
  <c r="AQ30" i="4"/>
  <c r="V30" i="4" s="1"/>
  <c r="BD31" i="4"/>
  <c r="AT32" i="4"/>
  <c r="BG34" i="4"/>
  <c r="AT35" i="4"/>
  <c r="AV38" i="4"/>
  <c r="Q40" i="4"/>
  <c r="AY40" i="4"/>
  <c r="BG40" i="4"/>
  <c r="AR41" i="4"/>
  <c r="R43" i="4"/>
  <c r="AY43" i="4"/>
  <c r="BG43" i="4"/>
  <c r="BF44" i="4"/>
  <c r="AQ46" i="4"/>
  <c r="V46" i="4" s="1"/>
  <c r="Q47" i="4"/>
  <c r="BD47" i="4"/>
  <c r="AT48" i="4"/>
  <c r="BC48" i="4"/>
  <c r="BG50" i="4"/>
  <c r="AT51" i="4"/>
  <c r="BC51" i="4"/>
  <c r="BB52" i="4"/>
  <c r="AS53" i="4"/>
  <c r="AZ55" i="4"/>
  <c r="Q56" i="4"/>
  <c r="AY56" i="4"/>
  <c r="BG56" i="4"/>
  <c r="Z57" i="4"/>
  <c r="AY25" i="4"/>
  <c r="BC25" i="4"/>
  <c r="AY29" i="4"/>
  <c r="BC29" i="4"/>
  <c r="AG30" i="4"/>
  <c r="P30" i="4" s="1"/>
  <c r="BB30" i="4"/>
  <c r="BF30" i="4"/>
  <c r="AY33" i="4"/>
  <c r="BC33" i="4"/>
  <c r="AG34" i="4"/>
  <c r="P34" i="4" s="1"/>
  <c r="BB34" i="4"/>
  <c r="BF34" i="4"/>
  <c r="AY37" i="4"/>
  <c r="BC37" i="4"/>
  <c r="AG38" i="4"/>
  <c r="BB38" i="4"/>
  <c r="BF38" i="4"/>
  <c r="AY41" i="4"/>
  <c r="BC41" i="4"/>
  <c r="AG42" i="4"/>
  <c r="P42" i="4" s="1"/>
  <c r="BB42" i="4"/>
  <c r="BF42" i="4"/>
  <c r="AY45" i="4"/>
  <c r="BC45" i="4"/>
  <c r="AG46" i="4"/>
  <c r="Z46" i="4" s="1"/>
  <c r="BB46" i="4"/>
  <c r="BF46" i="4"/>
  <c r="AY49" i="4"/>
  <c r="BC49" i="4"/>
  <c r="P50" i="4"/>
  <c r="AG50" i="4"/>
  <c r="BB50" i="4"/>
  <c r="BF50" i="4"/>
  <c r="AY53" i="4"/>
  <c r="BC53" i="4"/>
  <c r="AG54" i="4"/>
  <c r="Z54" i="4" s="1"/>
  <c r="BB54" i="4"/>
  <c r="BF54" i="4"/>
  <c r="AT57" i="4"/>
  <c r="AY57" i="4"/>
  <c r="BC57" i="4"/>
  <c r="BG57" i="4"/>
  <c r="O57" i="4" s="1"/>
  <c r="AZ29" i="4"/>
  <c r="AY30" i="4"/>
  <c r="BC30" i="4"/>
  <c r="M30" i="4" s="1"/>
  <c r="AZ33" i="4"/>
  <c r="AY34" i="4"/>
  <c r="BC34" i="4"/>
  <c r="AZ37" i="4"/>
  <c r="AY38" i="4"/>
  <c r="BC38" i="4"/>
  <c r="AZ41" i="4"/>
  <c r="AY42" i="4"/>
  <c r="J42" i="4" s="1"/>
  <c r="BC42" i="4"/>
  <c r="AZ45" i="4"/>
  <c r="AY46" i="4"/>
  <c r="BC46" i="4"/>
  <c r="M46" i="4" s="1"/>
  <c r="AZ49" i="4"/>
  <c r="AY50" i="4"/>
  <c r="BC50" i="4"/>
  <c r="AZ53" i="4"/>
  <c r="AY54" i="4"/>
  <c r="BC54" i="4"/>
  <c r="AZ57" i="4"/>
  <c r="BP82" i="9"/>
  <c r="BK27" i="9"/>
  <c r="BK29" i="9"/>
  <c r="BO33" i="9"/>
  <c r="BP35" i="9"/>
  <c r="BP37" i="9"/>
  <c r="BP40" i="9"/>
  <c r="BL41" i="9"/>
  <c r="BO43" i="9"/>
  <c r="BO45" i="9"/>
  <c r="BP47" i="9"/>
  <c r="BK50" i="9"/>
  <c r="BO51" i="9"/>
  <c r="BO53" i="9"/>
  <c r="BP55" i="9"/>
  <c r="BK58" i="9"/>
  <c r="BL59" i="9"/>
  <c r="BL61" i="9"/>
  <c r="BO63" i="9"/>
  <c r="BP65" i="9"/>
  <c r="BK70" i="9"/>
  <c r="BL71" i="9"/>
  <c r="BO73" i="9"/>
  <c r="BP75" i="9"/>
  <c r="BP77" i="9"/>
  <c r="BL81" i="9"/>
  <c r="BO83" i="9"/>
  <c r="BO85" i="9"/>
  <c r="BP87" i="9"/>
  <c r="BL91" i="9"/>
  <c r="BL93" i="9"/>
  <c r="BO95" i="9"/>
  <c r="BP97" i="9"/>
  <c r="BK102" i="9"/>
  <c r="BO55" i="9"/>
  <c r="BO77" i="9"/>
  <c r="BO87" i="9"/>
  <c r="BQ27" i="9"/>
  <c r="BK33" i="9"/>
  <c r="BL47" i="9"/>
  <c r="BQ49" i="9"/>
  <c r="BO49" i="9"/>
  <c r="BL55" i="9"/>
  <c r="BQ57" i="9"/>
  <c r="BO57" i="9"/>
  <c r="BL65" i="9"/>
  <c r="BQ67" i="9"/>
  <c r="BO67" i="9"/>
  <c r="BQ69" i="9"/>
  <c r="BO69" i="9"/>
  <c r="BL75" i="9"/>
  <c r="BL77" i="9"/>
  <c r="BQ79" i="9"/>
  <c r="BO79" i="9"/>
  <c r="BL87" i="9"/>
  <c r="BQ89" i="9"/>
  <c r="BO89" i="9"/>
  <c r="BL97" i="9"/>
  <c r="BQ99" i="9"/>
  <c r="BO99" i="9"/>
  <c r="BQ101" i="9"/>
  <c r="BO101" i="9"/>
  <c r="BO35" i="9"/>
  <c r="BO37" i="9"/>
  <c r="BO47" i="9"/>
  <c r="BO65" i="9"/>
  <c r="BO75" i="9"/>
  <c r="BO97" i="9"/>
  <c r="BO27" i="9"/>
  <c r="BQ29" i="9"/>
  <c r="BO29" i="9"/>
  <c r="BP34" i="9"/>
  <c r="BL35" i="9"/>
  <c r="BL37" i="9"/>
  <c r="BQ39" i="9"/>
  <c r="BO39" i="9"/>
  <c r="BL27" i="9"/>
  <c r="BL29" i="9"/>
  <c r="BQ31" i="9"/>
  <c r="BO31" i="9"/>
  <c r="BP33" i="9"/>
  <c r="BK35" i="9"/>
  <c r="BK37" i="9"/>
  <c r="BK38" i="9"/>
  <c r="BL39" i="9"/>
  <c r="BQ41" i="9"/>
  <c r="BO41" i="9"/>
  <c r="BP43" i="9"/>
  <c r="AC43" i="9" s="1"/>
  <c r="BP45" i="9"/>
  <c r="BK47" i="9"/>
  <c r="BL49" i="9"/>
  <c r="BP51" i="9"/>
  <c r="BP53" i="9"/>
  <c r="BK55" i="9"/>
  <c r="BL57" i="9"/>
  <c r="BQ59" i="9"/>
  <c r="BO59" i="9"/>
  <c r="BQ61" i="9"/>
  <c r="BO61" i="9"/>
  <c r="BP63" i="9"/>
  <c r="BK65" i="9"/>
  <c r="BL67" i="9"/>
  <c r="BL69" i="9"/>
  <c r="BQ71" i="9"/>
  <c r="BO71" i="9"/>
  <c r="BP73" i="9"/>
  <c r="AD73" i="9" s="1"/>
  <c r="BK75" i="9"/>
  <c r="BK77" i="9"/>
  <c r="BL79" i="9"/>
  <c r="BQ81" i="9"/>
  <c r="BO81" i="9"/>
  <c r="BP83" i="9"/>
  <c r="BP85" i="9"/>
  <c r="BK87" i="9"/>
  <c r="BP88" i="9"/>
  <c r="BL89" i="9"/>
  <c r="BQ91" i="9"/>
  <c r="BO91" i="9"/>
  <c r="BQ93" i="9"/>
  <c r="BO93" i="9"/>
  <c r="BP95" i="9"/>
  <c r="BK97" i="9"/>
  <c r="BL99" i="9"/>
  <c r="BL101" i="9"/>
  <c r="BD26" i="9"/>
  <c r="AS26" i="9"/>
  <c r="AO26" i="9" s="1"/>
  <c r="AT26" i="9"/>
  <c r="AE26" i="9" s="1"/>
  <c r="BD50" i="9"/>
  <c r="AS50" i="9"/>
  <c r="AT50" i="9"/>
  <c r="AE50" i="9" s="1"/>
  <c r="BD58" i="9"/>
  <c r="AS58" i="9"/>
  <c r="AT58" i="9"/>
  <c r="AE58" i="9" s="1"/>
  <c r="BL66" i="9"/>
  <c r="BO66" i="9"/>
  <c r="BD74" i="9"/>
  <c r="AS74" i="9"/>
  <c r="AT74" i="9"/>
  <c r="AE74" i="9" s="1"/>
  <c r="BD98" i="9"/>
  <c r="AS98" i="9"/>
  <c r="AT98" i="9"/>
  <c r="AE98" i="9" s="1"/>
  <c r="BO32" i="9"/>
  <c r="BL32" i="9"/>
  <c r="BD32" i="9"/>
  <c r="AS32" i="9"/>
  <c r="AT32" i="9"/>
  <c r="AE32" i="9" s="1"/>
  <c r="BO48" i="9"/>
  <c r="BL48" i="9"/>
  <c r="BD48" i="9"/>
  <c r="AS48" i="9"/>
  <c r="AT48" i="9"/>
  <c r="AE48" i="9" s="1"/>
  <c r="BD56" i="9"/>
  <c r="AS56" i="9"/>
  <c r="AT56" i="9"/>
  <c r="AE56" i="9" s="1"/>
  <c r="BL64" i="9"/>
  <c r="BO64" i="9"/>
  <c r="BD64" i="9"/>
  <c r="AS64" i="9"/>
  <c r="AT64" i="9"/>
  <c r="AE64" i="9" s="1"/>
  <c r="BD72" i="9"/>
  <c r="AS72" i="9"/>
  <c r="AT72" i="9"/>
  <c r="AE72" i="9" s="1"/>
  <c r="BL80" i="9"/>
  <c r="BO80" i="9"/>
  <c r="BD80" i="9"/>
  <c r="AS80" i="9"/>
  <c r="AO80" i="9" s="1"/>
  <c r="AT80" i="9"/>
  <c r="AE80" i="9" s="1"/>
  <c r="BL30" i="9"/>
  <c r="BO30" i="9"/>
  <c r="BD30" i="9"/>
  <c r="AS30" i="9"/>
  <c r="AO30" i="9" s="1"/>
  <c r="AT30" i="9"/>
  <c r="AE30" i="9" s="1"/>
  <c r="BD38" i="9"/>
  <c r="AS38" i="9"/>
  <c r="AO38" i="9" s="1"/>
  <c r="AT38" i="9"/>
  <c r="AE38" i="9" s="1"/>
  <c r="BD54" i="9"/>
  <c r="AS54" i="9"/>
  <c r="AT54" i="9"/>
  <c r="AE54" i="9" s="1"/>
  <c r="BO62" i="9"/>
  <c r="BL62" i="9"/>
  <c r="BO78" i="9"/>
  <c r="BL78" i="9"/>
  <c r="BD78" i="9"/>
  <c r="AS78" i="9"/>
  <c r="AT78" i="9"/>
  <c r="AE78" i="9" s="1"/>
  <c r="BO86" i="9"/>
  <c r="BL86" i="9"/>
  <c r="BD86" i="9"/>
  <c r="AS86" i="9"/>
  <c r="AT86" i="9"/>
  <c r="AE86" i="9" s="1"/>
  <c r="BL28" i="9"/>
  <c r="BO28" i="9"/>
  <c r="BD28" i="9"/>
  <c r="AS28" i="9"/>
  <c r="AO28" i="9" s="1"/>
  <c r="AT28" i="9"/>
  <c r="AE28" i="9" s="1"/>
  <c r="BO36" i="9"/>
  <c r="BL36" i="9"/>
  <c r="BD36" i="9"/>
  <c r="AS36" i="9"/>
  <c r="AO36" i="9" s="1"/>
  <c r="AT36" i="9"/>
  <c r="AE36" i="9" s="1"/>
  <c r="BO44" i="9"/>
  <c r="BL44" i="9"/>
  <c r="BD44" i="9"/>
  <c r="AS44" i="9"/>
  <c r="AT44" i="9"/>
  <c r="AE44" i="9" s="1"/>
  <c r="BO52" i="9"/>
  <c r="AC52" i="9" s="1"/>
  <c r="BL52" i="9"/>
  <c r="BD52" i="9"/>
  <c r="AS52" i="9"/>
  <c r="AT52" i="9"/>
  <c r="AE52" i="9" s="1"/>
  <c r="BL60" i="9"/>
  <c r="BO60" i="9"/>
  <c r="BD60" i="9"/>
  <c r="AS60" i="9"/>
  <c r="AO60" i="9" s="1"/>
  <c r="AT60" i="9"/>
  <c r="AE60" i="9" s="1"/>
  <c r="BL68" i="9"/>
  <c r="BO68" i="9"/>
  <c r="BD68" i="9"/>
  <c r="AS68" i="9"/>
  <c r="AO68" i="9" s="1"/>
  <c r="AT68" i="9"/>
  <c r="AE68" i="9" s="1"/>
  <c r="BO76" i="9"/>
  <c r="BL76" i="9"/>
  <c r="BD76" i="9"/>
  <c r="AS76" i="9"/>
  <c r="AT76" i="9"/>
  <c r="AE76" i="9" s="1"/>
  <c r="BL84" i="9"/>
  <c r="BO84" i="9"/>
  <c r="BD84" i="9"/>
  <c r="AS84" i="9"/>
  <c r="AT84" i="9"/>
  <c r="AE84" i="9" s="1"/>
  <c r="BO92" i="9"/>
  <c r="BL92" i="9"/>
  <c r="BD92" i="9"/>
  <c r="AS92" i="9"/>
  <c r="AT92" i="9"/>
  <c r="AE92" i="9" s="1"/>
  <c r="BL100" i="9"/>
  <c r="BO100" i="9"/>
  <c r="BD100" i="9"/>
  <c r="AS100" i="9"/>
  <c r="AO100" i="9" s="1"/>
  <c r="AT100" i="9"/>
  <c r="AE100" i="9" s="1"/>
  <c r="BK66" i="9"/>
  <c r="BK32" i="9"/>
  <c r="BP46" i="9"/>
  <c r="BP62" i="9"/>
  <c r="BP70" i="9"/>
  <c r="BK80" i="9"/>
  <c r="BP28" i="9"/>
  <c r="BK30" i="9"/>
  <c r="BP36" i="9"/>
  <c r="BP44" i="9"/>
  <c r="BP52" i="9"/>
  <c r="AO58" i="9"/>
  <c r="BP60" i="9"/>
  <c r="BK62" i="9"/>
  <c r="BP68" i="9"/>
  <c r="BP76" i="9"/>
  <c r="BK78" i="9"/>
  <c r="BP84" i="9"/>
  <c r="BK86" i="9"/>
  <c r="BP92" i="9"/>
  <c r="BP100" i="9"/>
  <c r="BL50" i="9"/>
  <c r="BO50" i="9"/>
  <c r="BL82" i="9"/>
  <c r="BO82" i="9"/>
  <c r="BD90" i="9"/>
  <c r="AS90" i="9"/>
  <c r="AT90" i="9"/>
  <c r="BL26" i="9"/>
  <c r="BO26" i="9"/>
  <c r="BL34" i="9"/>
  <c r="BO34" i="9"/>
  <c r="BD34" i="9"/>
  <c r="AS34" i="9"/>
  <c r="AT34" i="9"/>
  <c r="AE34" i="9" s="1"/>
  <c r="BO42" i="9"/>
  <c r="BL42" i="9"/>
  <c r="BD42" i="9"/>
  <c r="AS42" i="9"/>
  <c r="AT42" i="9"/>
  <c r="AE42" i="9" s="1"/>
  <c r="BO58" i="9"/>
  <c r="BL58" i="9"/>
  <c r="BD66" i="9"/>
  <c r="AS66" i="9"/>
  <c r="AT66" i="9"/>
  <c r="AE66" i="9" s="1"/>
  <c r="BL74" i="9"/>
  <c r="BO74" i="9"/>
  <c r="BD82" i="9"/>
  <c r="AS82" i="9"/>
  <c r="AO82" i="9" s="1"/>
  <c r="AT82" i="9"/>
  <c r="AE82" i="9" s="1"/>
  <c r="BO90" i="9"/>
  <c r="BL90" i="9"/>
  <c r="BL98" i="9"/>
  <c r="BO98" i="9"/>
  <c r="BO40" i="9"/>
  <c r="BL40" i="9"/>
  <c r="BD40" i="9"/>
  <c r="AS40" i="9"/>
  <c r="AT40" i="9"/>
  <c r="AE40" i="9" s="1"/>
  <c r="BL56" i="9"/>
  <c r="BO56" i="9"/>
  <c r="BL72" i="9"/>
  <c r="BO72" i="9"/>
  <c r="BO88" i="9"/>
  <c r="BL88" i="9"/>
  <c r="BD88" i="9"/>
  <c r="AS88" i="9"/>
  <c r="AT88" i="9"/>
  <c r="AE88" i="9" s="1"/>
  <c r="BL96" i="9"/>
  <c r="BO96" i="9"/>
  <c r="BD96" i="9"/>
  <c r="AS96" i="9"/>
  <c r="AT96" i="9"/>
  <c r="AE96" i="9" s="1"/>
  <c r="BO38" i="9"/>
  <c r="BL38" i="9"/>
  <c r="BO46" i="9"/>
  <c r="BL46" i="9"/>
  <c r="BD46" i="9"/>
  <c r="AS46" i="9"/>
  <c r="AT46" i="9"/>
  <c r="AE46" i="9" s="1"/>
  <c r="BL54" i="9"/>
  <c r="BO54" i="9"/>
  <c r="BD62" i="9"/>
  <c r="AS62" i="9"/>
  <c r="AT62" i="9"/>
  <c r="AE62" i="9" s="1"/>
  <c r="BL70" i="9"/>
  <c r="BO70" i="9"/>
  <c r="BD70" i="9"/>
  <c r="AS70" i="9"/>
  <c r="AO70" i="9" s="1"/>
  <c r="AT70" i="9"/>
  <c r="AE70" i="9" s="1"/>
  <c r="BO94" i="9"/>
  <c r="BL94" i="9"/>
  <c r="BD94" i="9"/>
  <c r="AS94" i="9"/>
  <c r="AT94" i="9"/>
  <c r="AE94" i="9" s="1"/>
  <c r="BL102" i="9"/>
  <c r="BO102" i="9"/>
  <c r="BD102" i="9"/>
  <c r="AS102" i="9"/>
  <c r="AT102" i="9"/>
  <c r="AE102" i="9" s="1"/>
  <c r="BP26" i="9"/>
  <c r="BP50" i="9"/>
  <c r="BK26" i="9"/>
  <c r="BP32" i="9"/>
  <c r="BK42" i="9"/>
  <c r="BP48" i="9"/>
  <c r="BP56" i="9"/>
  <c r="BP64" i="9"/>
  <c r="BP72" i="9"/>
  <c r="BK74" i="9"/>
  <c r="BP80" i="9"/>
  <c r="BK90" i="9"/>
  <c r="BK98" i="9"/>
  <c r="BP30" i="9"/>
  <c r="BP38" i="9"/>
  <c r="BK40" i="9"/>
  <c r="BK48" i="9"/>
  <c r="BP54" i="9"/>
  <c r="BK56" i="9"/>
  <c r="BK64" i="9"/>
  <c r="BP78" i="9"/>
  <c r="BP86" i="9"/>
  <c r="BK88" i="9"/>
  <c r="BP94" i="9"/>
  <c r="BK96" i="9"/>
  <c r="BP102" i="9"/>
  <c r="BD27" i="9"/>
  <c r="AS27" i="9"/>
  <c r="AT27" i="9"/>
  <c r="AE27" i="9" s="1"/>
  <c r="BD29" i="9"/>
  <c r="AS29" i="9"/>
  <c r="AT29" i="9"/>
  <c r="AE29" i="9" s="1"/>
  <c r="BD31" i="9"/>
  <c r="AS31" i="9"/>
  <c r="AT31" i="9"/>
  <c r="AE31" i="9" s="1"/>
  <c r="BD33" i="9"/>
  <c r="AS33" i="9"/>
  <c r="AO33" i="9" s="1"/>
  <c r="AT33" i="9"/>
  <c r="AE33" i="9" s="1"/>
  <c r="BD35" i="9"/>
  <c r="AS35" i="9"/>
  <c r="AT35" i="9"/>
  <c r="AE35" i="9" s="1"/>
  <c r="BD37" i="9"/>
  <c r="AS37" i="9"/>
  <c r="AT37" i="9"/>
  <c r="AE37" i="9" s="1"/>
  <c r="BD39" i="9"/>
  <c r="AS39" i="9"/>
  <c r="AT39" i="9"/>
  <c r="AE39" i="9" s="1"/>
  <c r="BD41" i="9"/>
  <c r="AS41" i="9"/>
  <c r="AO41" i="9" s="1"/>
  <c r="AT41" i="9"/>
  <c r="BD43" i="9"/>
  <c r="AS43" i="9"/>
  <c r="AT43" i="9"/>
  <c r="AE43" i="9" s="1"/>
  <c r="BD45" i="9"/>
  <c r="AS45" i="9"/>
  <c r="AT45" i="9"/>
  <c r="AE45" i="9" s="1"/>
  <c r="BD47" i="9"/>
  <c r="AS47" i="9"/>
  <c r="AT47" i="9"/>
  <c r="AE47" i="9" s="1"/>
  <c r="BD49" i="9"/>
  <c r="AS49" i="9"/>
  <c r="AO49" i="9" s="1"/>
  <c r="AT49" i="9"/>
  <c r="AE49" i="9" s="1"/>
  <c r="BD51" i="9"/>
  <c r="AS51" i="9"/>
  <c r="AT51" i="9"/>
  <c r="AE51" i="9" s="1"/>
  <c r="BD53" i="9"/>
  <c r="AS53" i="9"/>
  <c r="AT53" i="9"/>
  <c r="AE53" i="9" s="1"/>
  <c r="BD55" i="9"/>
  <c r="AS55" i="9"/>
  <c r="AT55" i="9"/>
  <c r="AE55" i="9" s="1"/>
  <c r="BD57" i="9"/>
  <c r="AS57" i="9"/>
  <c r="AO57" i="9" s="1"/>
  <c r="AT57" i="9"/>
  <c r="AE57" i="9" s="1"/>
  <c r="BD59" i="9"/>
  <c r="AS59" i="9"/>
  <c r="AT59" i="9"/>
  <c r="AE59" i="9" s="1"/>
  <c r="BD61" i="9"/>
  <c r="AS61" i="9"/>
  <c r="AO61" i="9" s="1"/>
  <c r="AT61" i="9"/>
  <c r="AE61" i="9" s="1"/>
  <c r="BD63" i="9"/>
  <c r="AS63" i="9"/>
  <c r="AT63" i="9"/>
  <c r="AE63" i="9" s="1"/>
  <c r="BD65" i="9"/>
  <c r="AS65" i="9"/>
  <c r="AO65" i="9" s="1"/>
  <c r="AT65" i="9"/>
  <c r="AE65" i="9" s="1"/>
  <c r="BD67" i="9"/>
  <c r="AS67" i="9"/>
  <c r="AT67" i="9"/>
  <c r="AE67" i="9" s="1"/>
  <c r="BD69" i="9"/>
  <c r="AS69" i="9"/>
  <c r="AO69" i="9" s="1"/>
  <c r="AT69" i="9"/>
  <c r="AE69" i="9" s="1"/>
  <c r="BD71" i="9"/>
  <c r="AS71" i="9"/>
  <c r="AT71" i="9"/>
  <c r="AE71" i="9" s="1"/>
  <c r="BD73" i="9"/>
  <c r="AS73" i="9"/>
  <c r="AO73" i="9" s="1"/>
  <c r="AT73" i="9"/>
  <c r="AE73" i="9" s="1"/>
  <c r="BD75" i="9"/>
  <c r="AS75" i="9"/>
  <c r="AT75" i="9"/>
  <c r="AE75" i="9" s="1"/>
  <c r="BD77" i="9"/>
  <c r="AS77" i="9"/>
  <c r="AO77" i="9" s="1"/>
  <c r="AT77" i="9"/>
  <c r="AE77" i="9" s="1"/>
  <c r="BD79" i="9"/>
  <c r="AS79" i="9"/>
  <c r="AT79" i="9"/>
  <c r="AE79" i="9" s="1"/>
  <c r="BD81" i="9"/>
  <c r="AS81" i="9"/>
  <c r="AT81" i="9"/>
  <c r="AE81" i="9" s="1"/>
  <c r="BD83" i="9"/>
  <c r="AS83" i="9"/>
  <c r="AT83" i="9"/>
  <c r="AE83" i="9" s="1"/>
  <c r="BD85" i="9"/>
  <c r="AS85" i="9"/>
  <c r="AO85" i="9" s="1"/>
  <c r="AT85" i="9"/>
  <c r="AE85" i="9" s="1"/>
  <c r="BD87" i="9"/>
  <c r="AS87" i="9"/>
  <c r="AT87" i="9"/>
  <c r="AE87" i="9" s="1"/>
  <c r="BD89" i="9"/>
  <c r="AS89" i="9"/>
  <c r="AO89" i="9" s="1"/>
  <c r="AT89" i="9"/>
  <c r="AE89" i="9" s="1"/>
  <c r="BD91" i="9"/>
  <c r="AS91" i="9"/>
  <c r="AT91" i="9"/>
  <c r="AE91" i="9" s="1"/>
  <c r="BD93" i="9"/>
  <c r="AS93" i="9"/>
  <c r="AO93" i="9" s="1"/>
  <c r="AT93" i="9"/>
  <c r="AE93" i="9" s="1"/>
  <c r="BD95" i="9"/>
  <c r="AS95" i="9"/>
  <c r="AT95" i="9"/>
  <c r="AE95" i="9" s="1"/>
  <c r="BD97" i="9"/>
  <c r="AS97" i="9"/>
  <c r="AO97" i="9" s="1"/>
  <c r="AT97" i="9"/>
  <c r="AE97" i="9" s="1"/>
  <c r="BD99" i="9"/>
  <c r="AS99" i="9"/>
  <c r="AT99" i="9"/>
  <c r="AE99" i="9" s="1"/>
  <c r="BD101" i="9"/>
  <c r="AS101" i="9"/>
  <c r="AO101" i="9" s="1"/>
  <c r="AT101" i="9"/>
  <c r="AE101" i="9" s="1"/>
  <c r="BQ26" i="9"/>
  <c r="BQ28" i="9"/>
  <c r="BQ30" i="9"/>
  <c r="BQ34" i="9"/>
  <c r="BQ50" i="9"/>
  <c r="BQ54" i="9"/>
  <c r="BQ56" i="9"/>
  <c r="BQ60" i="9"/>
  <c r="BQ64" i="9"/>
  <c r="BQ66" i="9"/>
  <c r="BQ68" i="9"/>
  <c r="BQ70" i="9"/>
  <c r="BQ72" i="9"/>
  <c r="BQ74" i="9"/>
  <c r="BQ80" i="9"/>
  <c r="BQ82" i="9"/>
  <c r="BQ84" i="9"/>
  <c r="BQ96" i="9"/>
  <c r="BQ98" i="9"/>
  <c r="BQ100" i="9"/>
  <c r="BQ102" i="9"/>
  <c r="BQ32" i="9"/>
  <c r="BQ36" i="9"/>
  <c r="BQ38" i="9"/>
  <c r="BQ40" i="9"/>
  <c r="BQ42" i="9"/>
  <c r="BQ44" i="9"/>
  <c r="BQ46" i="9"/>
  <c r="BQ48" i="9"/>
  <c r="BQ52" i="9"/>
  <c r="BQ58" i="9"/>
  <c r="BQ62" i="9"/>
  <c r="BQ76" i="9"/>
  <c r="BQ78" i="9"/>
  <c r="BQ86" i="9"/>
  <c r="BQ88" i="9"/>
  <c r="BQ90" i="9"/>
  <c r="BQ92" i="9"/>
  <c r="BQ94" i="9"/>
  <c r="BJ26" i="9"/>
  <c r="BJ28" i="9"/>
  <c r="BN30" i="9"/>
  <c r="BJ31" i="9"/>
  <c r="BN31" i="9"/>
  <c r="BN32" i="9"/>
  <c r="BN33" i="9"/>
  <c r="BN34" i="9"/>
  <c r="BN35" i="9"/>
  <c r="BN36" i="9"/>
  <c r="BN37" i="9"/>
  <c r="BJ38" i="9"/>
  <c r="BN38" i="9"/>
  <c r="BN39" i="9"/>
  <c r="BN42" i="9"/>
  <c r="BN43" i="9"/>
  <c r="BN44" i="9"/>
  <c r="BJ45" i="9"/>
  <c r="BN45" i="9"/>
  <c r="BN46" i="9"/>
  <c r="BN47" i="9"/>
  <c r="BN48" i="9"/>
  <c r="BN49" i="9"/>
  <c r="BN50" i="9"/>
  <c r="BN51" i="9"/>
  <c r="BJ52" i="9"/>
  <c r="BN52" i="9"/>
  <c r="BJ53" i="9"/>
  <c r="BN53" i="9"/>
  <c r="BN55" i="9"/>
  <c r="BN56" i="9"/>
  <c r="BN57" i="9"/>
  <c r="BN58" i="9"/>
  <c r="BN59" i="9"/>
  <c r="BN60" i="9"/>
  <c r="BN61" i="9"/>
  <c r="BN62" i="9"/>
  <c r="BN63" i="9"/>
  <c r="BJ64" i="9"/>
  <c r="BN64" i="9"/>
  <c r="BJ66" i="9"/>
  <c r="BN66" i="9"/>
  <c r="BN67" i="9"/>
  <c r="BJ68" i="9"/>
  <c r="BJ69" i="9"/>
  <c r="BN69" i="9"/>
  <c r="BJ70" i="9"/>
  <c r="BN70" i="9"/>
  <c r="BJ71" i="9"/>
  <c r="BN71" i="9"/>
  <c r="BJ72" i="9"/>
  <c r="BN72" i="9"/>
  <c r="BJ73" i="9"/>
  <c r="BN73" i="9"/>
  <c r="BJ74" i="9"/>
  <c r="BN74" i="9"/>
  <c r="BJ75" i="9"/>
  <c r="BN75" i="9"/>
  <c r="BJ76" i="9"/>
  <c r="BN76" i="9"/>
  <c r="BJ77" i="9"/>
  <c r="BN77" i="9"/>
  <c r="BJ78" i="9"/>
  <c r="BN78" i="9"/>
  <c r="BJ79" i="9"/>
  <c r="BN79" i="9"/>
  <c r="BJ80" i="9"/>
  <c r="BN80" i="9"/>
  <c r="BJ81" i="9"/>
  <c r="BN81" i="9"/>
  <c r="BJ82" i="9"/>
  <c r="BN82" i="9"/>
  <c r="BJ83" i="9"/>
  <c r="BN83" i="9"/>
  <c r="BJ84" i="9"/>
  <c r="BN84" i="9"/>
  <c r="BJ85" i="9"/>
  <c r="BN85" i="9"/>
  <c r="BJ86" i="9"/>
  <c r="BN86" i="9"/>
  <c r="BJ87" i="9"/>
  <c r="BN87" i="9"/>
  <c r="BJ88" i="9"/>
  <c r="BN88" i="9"/>
  <c r="BJ89" i="9"/>
  <c r="BN89" i="9"/>
  <c r="BJ90" i="9"/>
  <c r="BN90" i="9"/>
  <c r="BJ91" i="9"/>
  <c r="BN91" i="9"/>
  <c r="BJ92" i="9"/>
  <c r="BN92" i="9"/>
  <c r="BJ93" i="9"/>
  <c r="BN93" i="9"/>
  <c r="BJ94" i="9"/>
  <c r="BN94" i="9"/>
  <c r="BJ95" i="9"/>
  <c r="BN95" i="9"/>
  <c r="BJ96" i="9"/>
  <c r="BN96" i="9"/>
  <c r="BJ97" i="9"/>
  <c r="BN97" i="9"/>
  <c r="BJ98" i="9"/>
  <c r="BN98" i="9"/>
  <c r="BJ99" i="9"/>
  <c r="BN99" i="9"/>
  <c r="BJ100" i="9"/>
  <c r="BN100" i="9"/>
  <c r="BJ101" i="9"/>
  <c r="BN101" i="9"/>
  <c r="BJ102" i="9"/>
  <c r="BN102" i="9"/>
  <c r="BN26" i="9"/>
  <c r="BJ27" i="9"/>
  <c r="BN27" i="9"/>
  <c r="BN28" i="9"/>
  <c r="BJ29" i="9"/>
  <c r="BN29" i="9"/>
  <c r="BJ30" i="9"/>
  <c r="BJ32" i="9"/>
  <c r="BJ33" i="9"/>
  <c r="BJ34" i="9"/>
  <c r="BJ35" i="9"/>
  <c r="BJ36" i="9"/>
  <c r="BJ37" i="9"/>
  <c r="BJ39" i="9"/>
  <c r="BJ40" i="9"/>
  <c r="BN40" i="9"/>
  <c r="BJ41" i="9"/>
  <c r="BN41" i="9"/>
  <c r="BJ42" i="9"/>
  <c r="BJ43" i="9"/>
  <c r="Y43" i="9" s="1"/>
  <c r="BJ44" i="9"/>
  <c r="BJ46" i="9"/>
  <c r="BJ47" i="9"/>
  <c r="BJ48" i="9"/>
  <c r="BJ49" i="9"/>
  <c r="BJ50" i="9"/>
  <c r="BJ51" i="9"/>
  <c r="BJ54" i="9"/>
  <c r="BN54" i="9"/>
  <c r="BJ55" i="9"/>
  <c r="BJ56" i="9"/>
  <c r="BJ57" i="9"/>
  <c r="BJ58" i="9"/>
  <c r="BJ59" i="9"/>
  <c r="BJ60" i="9"/>
  <c r="BJ61" i="9"/>
  <c r="BJ62" i="9"/>
  <c r="BJ63" i="9"/>
  <c r="BJ65" i="9"/>
  <c r="BN65" i="9"/>
  <c r="BJ67" i="9"/>
  <c r="BN68" i="9"/>
  <c r="BI26" i="9"/>
  <c r="BM26" i="9"/>
  <c r="BI27" i="9"/>
  <c r="BM27" i="9"/>
  <c r="BI28" i="9"/>
  <c r="BM28" i="9"/>
  <c r="BI29" i="9"/>
  <c r="BM29" i="9"/>
  <c r="BI30" i="9"/>
  <c r="BM30" i="9"/>
  <c r="BI31" i="9"/>
  <c r="BM31" i="9"/>
  <c r="BI32" i="9"/>
  <c r="BM32" i="9"/>
  <c r="BI33" i="9"/>
  <c r="BM33" i="9"/>
  <c r="AA33" i="9" s="1"/>
  <c r="BI34" i="9"/>
  <c r="BM34" i="9"/>
  <c r="AB34" i="9" s="1"/>
  <c r="BI35" i="9"/>
  <c r="BM35" i="9"/>
  <c r="BI36" i="9"/>
  <c r="BM36" i="9"/>
  <c r="BI37" i="9"/>
  <c r="BM37" i="9"/>
  <c r="BI38" i="9"/>
  <c r="BM38" i="9"/>
  <c r="AA38" i="9" s="1"/>
  <c r="BI39" i="9"/>
  <c r="BM39" i="9"/>
  <c r="BI40" i="9"/>
  <c r="BM40" i="9"/>
  <c r="AB40" i="9" s="1"/>
  <c r="BI41" i="9"/>
  <c r="BM41" i="9"/>
  <c r="AA41" i="9" s="1"/>
  <c r="BI42" i="9"/>
  <c r="BM42" i="9"/>
  <c r="BI43" i="9"/>
  <c r="BM43" i="9"/>
  <c r="BI44" i="9"/>
  <c r="BM44" i="9"/>
  <c r="BI45" i="9"/>
  <c r="BM45" i="9"/>
  <c r="AB45" i="9" s="1"/>
  <c r="BI46" i="9"/>
  <c r="BM46" i="9"/>
  <c r="BI47" i="9"/>
  <c r="BM47" i="9"/>
  <c r="BI48" i="9"/>
  <c r="BM48" i="9"/>
  <c r="BI49" i="9"/>
  <c r="BM49" i="9"/>
  <c r="AB49" i="9" s="1"/>
  <c r="BI50" i="9"/>
  <c r="BM50" i="9"/>
  <c r="BI51" i="9"/>
  <c r="BM51" i="9"/>
  <c r="BI52" i="9"/>
  <c r="BM52" i="9"/>
  <c r="BI53" i="9"/>
  <c r="BM53" i="9"/>
  <c r="BI54" i="9"/>
  <c r="BM54" i="9"/>
  <c r="BI55" i="9"/>
  <c r="BM55" i="9"/>
  <c r="BI56" i="9"/>
  <c r="BM56" i="9"/>
  <c r="BI57" i="9"/>
  <c r="BM57" i="9"/>
  <c r="BI58" i="9"/>
  <c r="BM58" i="9"/>
  <c r="BI59" i="9"/>
  <c r="BM59" i="9"/>
  <c r="BI60" i="9"/>
  <c r="BM60" i="9"/>
  <c r="BI61" i="9"/>
  <c r="BM61" i="9"/>
  <c r="BI62" i="9"/>
  <c r="BM62" i="9"/>
  <c r="AB62" i="9" s="1"/>
  <c r="BI63" i="9"/>
  <c r="BM63" i="9"/>
  <c r="BI64" i="9"/>
  <c r="BM64" i="9"/>
  <c r="BI65" i="9"/>
  <c r="BM65" i="9"/>
  <c r="BI66" i="9"/>
  <c r="BM66" i="9"/>
  <c r="BI67" i="9"/>
  <c r="BM67" i="9"/>
  <c r="BI68" i="9"/>
  <c r="BM68" i="9"/>
  <c r="BI69" i="9"/>
  <c r="BM69" i="9"/>
  <c r="AB69" i="9" s="1"/>
  <c r="BI70" i="9"/>
  <c r="BM70" i="9"/>
  <c r="BI71" i="9"/>
  <c r="BM71" i="9"/>
  <c r="BI72" i="9"/>
  <c r="BM72" i="9"/>
  <c r="BI73" i="9"/>
  <c r="BM73" i="9"/>
  <c r="AB73" i="9" s="1"/>
  <c r="BI74" i="9"/>
  <c r="Z74" i="9" s="1"/>
  <c r="BM74" i="9"/>
  <c r="BI75" i="9"/>
  <c r="BM75" i="9"/>
  <c r="BI76" i="9"/>
  <c r="Y76" i="9" s="1"/>
  <c r="BM76" i="9"/>
  <c r="BI77" i="9"/>
  <c r="BM77" i="9"/>
  <c r="AB77" i="9" s="1"/>
  <c r="BI78" i="9"/>
  <c r="BM78" i="9"/>
  <c r="BI79" i="9"/>
  <c r="BM79" i="9"/>
  <c r="BI80" i="9"/>
  <c r="BM80" i="9"/>
  <c r="BI81" i="9"/>
  <c r="BM81" i="9"/>
  <c r="BI82" i="9"/>
  <c r="BM82" i="9"/>
  <c r="AB82" i="9" s="1"/>
  <c r="BI83" i="9"/>
  <c r="BM83" i="9"/>
  <c r="AA83" i="9" s="1"/>
  <c r="BI84" i="9"/>
  <c r="BM84" i="9"/>
  <c r="BI85" i="9"/>
  <c r="BM85" i="9"/>
  <c r="BI86" i="9"/>
  <c r="BM86" i="9"/>
  <c r="BI87" i="9"/>
  <c r="BM87" i="9"/>
  <c r="AA87" i="9" s="1"/>
  <c r="BI88" i="9"/>
  <c r="BM88" i="9"/>
  <c r="BI89" i="9"/>
  <c r="BM89" i="9"/>
  <c r="AA89" i="9" s="1"/>
  <c r="BI90" i="9"/>
  <c r="BM90" i="9"/>
  <c r="AB90" i="9" s="1"/>
  <c r="BI91" i="9"/>
  <c r="BM91" i="9"/>
  <c r="BI92" i="9"/>
  <c r="BM92" i="9"/>
  <c r="AB92" i="9" s="1"/>
  <c r="BI93" i="9"/>
  <c r="BM93" i="9"/>
  <c r="AA93" i="9" s="1"/>
  <c r="BI94" i="9"/>
  <c r="BM94" i="9"/>
  <c r="AB94" i="9" s="1"/>
  <c r="BI95" i="9"/>
  <c r="BM95" i="9"/>
  <c r="AA95" i="9" s="1"/>
  <c r="BI96" i="9"/>
  <c r="BM96" i="9"/>
  <c r="BI97" i="9"/>
  <c r="BM97" i="9"/>
  <c r="BI98" i="9"/>
  <c r="BM98" i="9"/>
  <c r="BI99" i="9"/>
  <c r="BM99" i="9"/>
  <c r="AA99" i="9" s="1"/>
  <c r="BI100" i="9"/>
  <c r="BM100" i="9"/>
  <c r="AB100" i="9" s="1"/>
  <c r="BI101" i="9"/>
  <c r="BM101" i="9"/>
  <c r="AA101" i="9" s="1"/>
  <c r="BI102" i="9"/>
  <c r="BM102" i="9"/>
  <c r="AB102" i="9" s="1"/>
  <c r="Z393" i="10" l="1"/>
  <c r="AB393" i="10"/>
  <c r="AA393" i="10"/>
  <c r="AB323" i="10"/>
  <c r="AA323" i="10"/>
  <c r="Z323" i="10"/>
  <c r="AB254" i="10"/>
  <c r="AA254" i="10"/>
  <c r="Z254" i="10"/>
  <c r="AB446" i="10"/>
  <c r="AA446" i="10"/>
  <c r="Z446" i="10"/>
  <c r="AB411" i="10"/>
  <c r="AA411" i="10"/>
  <c r="AB318" i="10"/>
  <c r="AA318" i="10"/>
  <c r="Z318" i="10"/>
  <c r="Z325" i="10"/>
  <c r="AB325" i="10"/>
  <c r="Z265" i="10"/>
  <c r="AA265" i="10"/>
  <c r="AB265" i="10"/>
  <c r="AB251" i="10"/>
  <c r="AA251" i="10"/>
  <c r="AA244" i="10"/>
  <c r="AB244" i="10"/>
  <c r="Z244" i="10"/>
  <c r="Z361" i="10"/>
  <c r="AB361" i="10"/>
  <c r="AA361" i="10"/>
  <c r="AB347" i="10"/>
  <c r="AA347" i="10"/>
  <c r="BC70" i="9"/>
  <c r="BB70" i="9"/>
  <c r="BA70" i="9"/>
  <c r="BC82" i="9"/>
  <c r="BB82" i="9"/>
  <c r="BA82" i="9"/>
  <c r="BA52" i="9"/>
  <c r="BC52" i="9"/>
  <c r="BB52" i="9"/>
  <c r="BC86" i="9"/>
  <c r="BB86" i="9"/>
  <c r="BA86" i="9"/>
  <c r="BC54" i="9"/>
  <c r="BB54" i="9"/>
  <c r="BA54" i="9"/>
  <c r="BA72" i="9"/>
  <c r="BC72" i="9"/>
  <c r="BB72" i="9"/>
  <c r="BA56" i="9"/>
  <c r="BC56" i="9"/>
  <c r="BB56" i="9"/>
  <c r="BA32" i="9"/>
  <c r="BC32" i="9"/>
  <c r="BB32" i="9"/>
  <c r="BC74" i="9"/>
  <c r="BB74" i="9"/>
  <c r="BA74" i="9"/>
  <c r="AB32" i="10"/>
  <c r="AA32" i="10"/>
  <c r="Z32" i="10"/>
  <c r="Z69" i="10"/>
  <c r="AB69" i="10"/>
  <c r="AA69" i="10"/>
  <c r="AB71" i="10"/>
  <c r="AA71" i="10"/>
  <c r="Z71" i="10"/>
  <c r="AB55" i="10"/>
  <c r="AA55" i="10"/>
  <c r="Z55" i="10"/>
  <c r="AB39" i="10"/>
  <c r="Z39" i="10"/>
  <c r="AA39" i="10"/>
  <c r="AA34" i="10"/>
  <c r="Z34" i="10"/>
  <c r="AB34" i="10"/>
  <c r="AA18" i="10"/>
  <c r="Z18" i="10"/>
  <c r="AB18" i="10"/>
  <c r="Z81" i="10"/>
  <c r="AA81" i="10"/>
  <c r="AB81" i="10"/>
  <c r="AA763" i="10"/>
  <c r="AB763" i="10"/>
  <c r="Z763" i="10"/>
  <c r="Z739" i="10"/>
  <c r="AB739" i="10"/>
  <c r="AA739" i="10"/>
  <c r="Z896" i="10"/>
  <c r="AB896" i="10"/>
  <c r="AB727" i="10"/>
  <c r="Z727" i="10"/>
  <c r="AA727" i="10"/>
  <c r="Z702" i="10"/>
  <c r="AA702" i="10"/>
  <c r="AB702" i="10"/>
  <c r="Z599" i="10"/>
  <c r="AA599" i="10"/>
  <c r="AB599" i="10"/>
  <c r="AA769" i="10"/>
  <c r="Z769" i="10"/>
  <c r="AB696" i="10"/>
  <c r="Z696" i="10"/>
  <c r="AA696" i="10"/>
  <c r="AB486" i="10"/>
  <c r="AA486" i="10"/>
  <c r="Z462" i="10"/>
  <c r="AA462" i="10"/>
  <c r="AB462" i="10"/>
  <c r="AB659" i="10"/>
  <c r="Z659" i="10"/>
  <c r="AA659" i="10"/>
  <c r="AA895" i="10"/>
  <c r="AB895" i="10"/>
  <c r="Z895" i="10"/>
  <c r="AA436" i="10"/>
  <c r="AB436" i="10"/>
  <c r="Z436" i="10"/>
  <c r="AB350" i="10"/>
  <c r="AA350" i="10"/>
  <c r="Z350" i="10"/>
  <c r="BC99" i="9"/>
  <c r="BB99" i="9"/>
  <c r="BA99" i="9"/>
  <c r="BC91" i="9"/>
  <c r="BB91" i="9"/>
  <c r="BA91" i="9"/>
  <c r="BC83" i="9"/>
  <c r="BB83" i="9"/>
  <c r="BA83" i="9"/>
  <c r="BC75" i="9"/>
  <c r="BB75" i="9"/>
  <c r="BA75" i="9"/>
  <c r="BC51" i="9"/>
  <c r="BB51" i="9"/>
  <c r="BA51" i="9"/>
  <c r="BC27" i="9"/>
  <c r="BB27" i="9"/>
  <c r="BA27" i="9"/>
  <c r="BA96" i="9"/>
  <c r="BC96" i="9"/>
  <c r="BB96" i="9"/>
  <c r="BA76" i="9"/>
  <c r="BC76" i="9"/>
  <c r="BB76" i="9"/>
  <c r="BA44" i="9"/>
  <c r="BC44" i="9"/>
  <c r="BB44" i="9"/>
  <c r="BC78" i="9"/>
  <c r="BB78" i="9"/>
  <c r="BA78" i="9"/>
  <c r="BC98" i="9"/>
  <c r="BB98" i="9"/>
  <c r="BA98" i="9"/>
  <c r="BC58" i="9"/>
  <c r="BB58" i="9"/>
  <c r="BA58" i="9"/>
  <c r="AA56" i="10"/>
  <c r="Z56" i="10"/>
  <c r="AB56" i="10"/>
  <c r="AB24" i="10"/>
  <c r="AA24" i="10"/>
  <c r="Z24" i="10"/>
  <c r="AB59" i="10"/>
  <c r="Z59" i="10"/>
  <c r="AA59" i="10"/>
  <c r="AA54" i="10"/>
  <c r="Z54" i="10"/>
  <c r="AB54" i="10"/>
  <c r="AB11" i="10"/>
  <c r="AA11" i="10"/>
  <c r="Z11" i="10"/>
  <c r="AB51" i="10"/>
  <c r="Z51" i="10"/>
  <c r="AA51" i="10"/>
  <c r="AA72" i="10"/>
  <c r="AB72" i="10"/>
  <c r="Z72" i="10"/>
  <c r="AB23" i="10"/>
  <c r="Z23" i="10"/>
  <c r="AA23" i="10"/>
  <c r="AB7" i="10"/>
  <c r="Z7" i="10"/>
  <c r="AA7" i="10"/>
  <c r="AA58" i="10"/>
  <c r="AB58" i="10"/>
  <c r="Z58" i="10"/>
  <c r="AA42" i="10"/>
  <c r="AB42" i="10"/>
  <c r="Z42" i="10"/>
  <c r="AA26" i="10"/>
  <c r="Z26" i="10"/>
  <c r="AB26" i="10"/>
  <c r="Z45" i="10"/>
  <c r="AA45" i="10"/>
  <c r="AB45" i="10"/>
  <c r="Z53" i="10"/>
  <c r="AB53" i="10"/>
  <c r="AA53" i="10"/>
  <c r="AA938" i="10"/>
  <c r="Z996" i="10"/>
  <c r="AB994" i="10"/>
  <c r="AB978" i="10"/>
  <c r="Z974" i="10"/>
  <c r="AB769" i="10"/>
  <c r="Z855" i="10"/>
  <c r="Z834" i="10"/>
  <c r="Z982" i="10"/>
  <c r="AB876" i="10"/>
  <c r="AA871" i="10"/>
  <c r="AA850" i="10"/>
  <c r="AB831" i="10"/>
  <c r="AB815" i="10"/>
  <c r="AB807" i="10"/>
  <c r="AA988" i="10"/>
  <c r="AA750" i="10"/>
  <c r="AB882" i="10"/>
  <c r="Z828" i="10"/>
  <c r="AB812" i="10"/>
  <c r="Z672" i="10"/>
  <c r="Z908" i="10"/>
  <c r="AA652" i="10"/>
  <c r="AB718" i="10"/>
  <c r="AA602" i="10"/>
  <c r="AB575" i="10"/>
  <c r="AB559" i="10"/>
  <c r="AB511" i="10"/>
  <c r="AA495" i="10"/>
  <c r="AB820" i="10"/>
  <c r="Z804" i="10"/>
  <c r="AB697" i="10"/>
  <c r="AB633" i="10"/>
  <c r="AA597" i="10"/>
  <c r="AA590" i="10"/>
  <c r="AA582" i="10"/>
  <c r="AA574" i="10"/>
  <c r="AA566" i="10"/>
  <c r="AA558" i="10"/>
  <c r="AA550" i="10"/>
  <c r="AA542" i="10"/>
  <c r="AA534" i="10"/>
  <c r="AA526" i="10"/>
  <c r="AA518" i="10"/>
  <c r="AA510" i="10"/>
  <c r="Z486" i="10"/>
  <c r="AA391" i="10"/>
  <c r="AA359" i="10"/>
  <c r="AA295" i="10"/>
  <c r="AA263" i="10"/>
  <c r="AB180" i="10"/>
  <c r="AB164" i="10"/>
  <c r="AB688" i="10"/>
  <c r="AA624" i="10"/>
  <c r="AB587" i="10"/>
  <c r="Z579" i="10"/>
  <c r="AB571" i="10"/>
  <c r="Z563" i="10"/>
  <c r="AB555" i="10"/>
  <c r="Z547" i="10"/>
  <c r="AB539" i="10"/>
  <c r="Z531" i="10"/>
  <c r="AB523" i="10"/>
  <c r="Z515" i="10"/>
  <c r="AB594" i="10"/>
  <c r="AB562" i="10"/>
  <c r="AB530" i="10"/>
  <c r="AB231" i="10"/>
  <c r="AA223" i="10"/>
  <c r="AB199" i="10"/>
  <c r="Z179" i="10"/>
  <c r="Z171" i="10"/>
  <c r="AB162" i="10"/>
  <c r="AB886" i="10"/>
  <c r="AA886" i="10"/>
  <c r="Z912" i="10"/>
  <c r="AB912" i="10"/>
  <c r="AB498" i="10"/>
  <c r="Z498" i="10"/>
  <c r="AA498" i="10"/>
  <c r="AA416" i="10"/>
  <c r="AB416" i="10"/>
  <c r="Z394" i="10"/>
  <c r="AB394" i="10"/>
  <c r="AA394" i="10"/>
  <c r="AA352" i="10"/>
  <c r="AB352" i="10"/>
  <c r="AA288" i="10"/>
  <c r="AB288" i="10"/>
  <c r="Z473" i="10"/>
  <c r="AB473" i="10"/>
  <c r="AA473" i="10"/>
  <c r="AA448" i="10"/>
  <c r="AB448" i="10"/>
  <c r="AA464" i="10"/>
  <c r="AB464" i="10"/>
  <c r="Z430" i="10"/>
  <c r="AA430" i="10"/>
  <c r="AB430" i="10"/>
  <c r="AA308" i="10"/>
  <c r="AB308" i="10"/>
  <c r="Z308" i="10"/>
  <c r="AA372" i="10"/>
  <c r="AB372" i="10"/>
  <c r="Z372" i="10"/>
  <c r="AB648" i="10"/>
  <c r="Z648" i="10"/>
  <c r="AA648" i="10"/>
  <c r="AB431" i="10"/>
  <c r="AA431" i="10"/>
  <c r="Z431" i="10"/>
  <c r="AA340" i="10"/>
  <c r="AB340" i="10"/>
  <c r="Z340" i="10"/>
  <c r="Z880" i="10"/>
  <c r="AB880" i="10"/>
  <c r="Z595" i="10"/>
  <c r="AB595" i="10"/>
  <c r="AB259" i="10"/>
  <c r="AA259" i="10"/>
  <c r="Z259" i="10"/>
  <c r="Q3" i="10"/>
  <c r="AB443" i="10"/>
  <c r="AA443" i="10"/>
  <c r="AB286" i="10"/>
  <c r="AA286" i="10"/>
  <c r="Z286" i="10"/>
  <c r="Z458" i="10"/>
  <c r="AB458" i="10"/>
  <c r="AA458" i="10"/>
  <c r="Z453" i="10"/>
  <c r="AB453" i="10"/>
  <c r="BB97" i="9"/>
  <c r="BA97" i="9"/>
  <c r="BC97" i="9"/>
  <c r="BB89" i="9"/>
  <c r="BA89" i="9"/>
  <c r="BC89" i="9"/>
  <c r="BB81" i="9"/>
  <c r="BA81" i="9"/>
  <c r="BC81" i="9"/>
  <c r="BB41" i="9"/>
  <c r="BA41" i="9"/>
  <c r="BC41" i="9"/>
  <c r="BB33" i="9"/>
  <c r="BA33" i="9"/>
  <c r="BC33" i="9"/>
  <c r="BA84" i="9"/>
  <c r="BC84" i="9"/>
  <c r="BB84" i="9"/>
  <c r="BC50" i="9"/>
  <c r="BB50" i="9"/>
  <c r="BA50" i="9"/>
  <c r="Z101" i="10"/>
  <c r="AB101" i="10"/>
  <c r="AA101" i="10"/>
  <c r="AA62" i="10"/>
  <c r="Z62" i="10"/>
  <c r="AB62" i="10"/>
  <c r="AB43" i="10"/>
  <c r="AA43" i="10"/>
  <c r="Z43" i="10"/>
  <c r="AB27" i="10"/>
  <c r="Z27" i="10"/>
  <c r="AA27" i="10"/>
  <c r="AA70" i="10"/>
  <c r="AB70" i="10"/>
  <c r="Z70" i="10"/>
  <c r="AB972" i="10"/>
  <c r="AA972" i="10"/>
  <c r="AB960" i="10"/>
  <c r="AA960" i="10"/>
  <c r="AB928" i="10"/>
  <c r="AA928" i="10"/>
  <c r="AB870" i="10"/>
  <c r="AA870" i="10"/>
  <c r="Z723" i="10"/>
  <c r="AB723" i="10"/>
  <c r="AA723" i="10"/>
  <c r="AB475" i="10"/>
  <c r="AA475" i="10"/>
  <c r="AA404" i="10"/>
  <c r="AB404" i="10"/>
  <c r="Z404" i="10"/>
  <c r="BC67" i="9"/>
  <c r="BB67" i="9"/>
  <c r="BA67" i="9"/>
  <c r="BC59" i="9"/>
  <c r="BB59" i="9"/>
  <c r="BA59" i="9"/>
  <c r="BB85" i="9"/>
  <c r="BA85" i="9"/>
  <c r="BC85" i="9"/>
  <c r="BB77" i="9"/>
  <c r="BA77" i="9"/>
  <c r="BC77" i="9"/>
  <c r="BB61" i="9"/>
  <c r="BA61" i="9"/>
  <c r="BC61" i="9"/>
  <c r="BB29" i="9"/>
  <c r="BA29" i="9"/>
  <c r="BC29" i="9"/>
  <c r="BC102" i="9"/>
  <c r="BB102" i="9"/>
  <c r="BA102" i="9"/>
  <c r="BC46" i="9"/>
  <c r="BB46" i="9"/>
  <c r="BA46" i="9"/>
  <c r="BA88" i="9"/>
  <c r="BC88" i="9"/>
  <c r="BB88" i="9"/>
  <c r="BC42" i="9"/>
  <c r="BB42" i="9"/>
  <c r="BA42" i="9"/>
  <c r="BA68" i="9"/>
  <c r="BC68" i="9"/>
  <c r="BB68" i="9"/>
  <c r="Z119" i="10"/>
  <c r="Z103" i="10"/>
  <c r="Z972" i="10"/>
  <c r="AB962" i="10"/>
  <c r="AB834" i="10"/>
  <c r="AB800" i="10"/>
  <c r="AA831" i="10"/>
  <c r="AA815" i="10"/>
  <c r="AA807" i="10"/>
  <c r="AB652" i="10"/>
  <c r="AA718" i="10"/>
  <c r="AA575" i="10"/>
  <c r="AA511" i="10"/>
  <c r="AA273" i="10"/>
  <c r="AA232" i="10"/>
  <c r="AA200" i="10"/>
  <c r="AA144" i="10"/>
  <c r="Z597" i="10"/>
  <c r="AB232" i="10"/>
  <c r="AB200" i="10"/>
  <c r="AA587" i="10"/>
  <c r="AA571" i="10"/>
  <c r="AA555" i="10"/>
  <c r="AA539" i="10"/>
  <c r="AA523" i="10"/>
  <c r="AA562" i="10"/>
  <c r="Z215" i="10"/>
  <c r="AB179" i="10"/>
  <c r="AA997" i="10"/>
  <c r="Z997" i="10"/>
  <c r="Z884" i="10"/>
  <c r="AA884" i="10"/>
  <c r="AB884" i="10"/>
  <c r="Z852" i="10"/>
  <c r="AA852" i="10"/>
  <c r="AB852" i="10"/>
  <c r="AB874" i="10"/>
  <c r="Z874" i="10"/>
  <c r="AA874" i="10"/>
  <c r="Z774" i="10"/>
  <c r="AA774" i="10"/>
  <c r="Z758" i="10"/>
  <c r="AA758" i="10"/>
  <c r="AB906" i="10"/>
  <c r="Z906" i="10"/>
  <c r="AA906" i="10"/>
  <c r="AB854" i="10"/>
  <c r="AA854" i="10"/>
  <c r="AB744" i="10"/>
  <c r="Z744" i="10"/>
  <c r="AA744" i="10"/>
  <c r="AB858" i="10"/>
  <c r="Z858" i="10"/>
  <c r="AA858" i="10"/>
  <c r="AA713" i="10"/>
  <c r="Z713" i="10"/>
  <c r="AB713" i="10"/>
  <c r="Z707" i="10"/>
  <c r="AB707" i="10"/>
  <c r="AA707" i="10"/>
  <c r="AB695" i="10"/>
  <c r="Z695" i="10"/>
  <c r="AA695" i="10"/>
  <c r="AB676" i="10"/>
  <c r="Z676" i="10"/>
  <c r="AA676" i="10"/>
  <c r="Z421" i="10"/>
  <c r="AB421" i="10"/>
  <c r="AB399" i="10"/>
  <c r="AA399" i="10"/>
  <c r="Z399" i="10"/>
  <c r="AA985" i="10"/>
  <c r="Z985" i="10"/>
  <c r="AB890" i="10"/>
  <c r="Z890" i="10"/>
  <c r="AA890" i="10"/>
  <c r="AB605" i="10"/>
  <c r="Z605" i="10"/>
  <c r="AA605" i="10"/>
  <c r="AB768" i="10"/>
  <c r="AA768" i="10"/>
  <c r="AB271" i="10"/>
  <c r="AA271" i="10"/>
  <c r="Z271" i="10"/>
  <c r="AA779" i="10"/>
  <c r="AB779" i="10"/>
  <c r="Z779" i="10"/>
  <c r="AA384" i="10"/>
  <c r="AB384" i="10"/>
  <c r="Z357" i="10"/>
  <c r="AB357" i="10"/>
  <c r="AB944" i="10"/>
  <c r="AA944" i="10"/>
  <c r="AB643" i="10"/>
  <c r="Z643" i="10"/>
  <c r="AA643" i="10"/>
  <c r="Z378" i="10"/>
  <c r="AB378" i="10"/>
  <c r="AA378" i="10"/>
  <c r="AB355" i="10"/>
  <c r="AA355" i="10"/>
  <c r="Z355" i="10"/>
  <c r="AB631" i="10"/>
  <c r="Z631" i="10"/>
  <c r="AA631" i="10"/>
  <c r="AB403" i="10"/>
  <c r="Z403" i="10"/>
  <c r="AA403" i="10"/>
  <c r="BB73" i="9"/>
  <c r="BA73" i="9"/>
  <c r="BC73" i="9"/>
  <c r="BB65" i="9"/>
  <c r="BA65" i="9"/>
  <c r="BC65" i="9"/>
  <c r="BB57" i="9"/>
  <c r="BA57" i="9"/>
  <c r="BC57" i="9"/>
  <c r="BB49" i="9"/>
  <c r="BA49" i="9"/>
  <c r="BC49" i="9"/>
  <c r="AA30" i="10"/>
  <c r="AB30" i="10"/>
  <c r="Z30" i="10"/>
  <c r="Z21" i="10"/>
  <c r="AB21" i="10"/>
  <c r="AA21" i="10"/>
  <c r="AA681" i="10"/>
  <c r="AB681" i="10"/>
  <c r="Z681" i="10"/>
  <c r="AB601" i="10"/>
  <c r="AA601" i="10"/>
  <c r="Z441" i="10"/>
  <c r="AB441" i="10"/>
  <c r="AA441" i="10"/>
  <c r="AB795" i="10"/>
  <c r="AA795" i="10"/>
  <c r="Z426" i="10"/>
  <c r="AB426" i="10"/>
  <c r="AA426" i="10"/>
  <c r="Z398" i="10"/>
  <c r="AB398" i="10"/>
  <c r="AA398" i="10"/>
  <c r="Z329" i="10"/>
  <c r="AA329" i="10"/>
  <c r="AB329" i="10"/>
  <c r="Z261" i="10"/>
  <c r="AB261" i="10"/>
  <c r="BC43" i="9"/>
  <c r="BB43" i="9"/>
  <c r="BA43" i="9"/>
  <c r="BC35" i="9"/>
  <c r="BB35" i="9"/>
  <c r="BA35" i="9"/>
  <c r="BC62" i="9"/>
  <c r="BB62" i="9"/>
  <c r="BA62" i="9"/>
  <c r="BC66" i="9"/>
  <c r="BB66" i="9"/>
  <c r="BA66" i="9"/>
  <c r="BB101" i="9"/>
  <c r="BA101" i="9"/>
  <c r="BC101" i="9"/>
  <c r="BB93" i="9"/>
  <c r="BA93" i="9"/>
  <c r="BC93" i="9"/>
  <c r="BB69" i="9"/>
  <c r="BA69" i="9"/>
  <c r="BC69" i="9"/>
  <c r="BB53" i="9"/>
  <c r="BA53" i="9"/>
  <c r="BC53" i="9"/>
  <c r="BB45" i="9"/>
  <c r="BA45" i="9"/>
  <c r="BC45" i="9"/>
  <c r="BB37" i="9"/>
  <c r="BA37" i="9"/>
  <c r="BC37" i="9"/>
  <c r="BC90" i="9"/>
  <c r="BB90" i="9"/>
  <c r="BA90" i="9"/>
  <c r="BA100" i="9"/>
  <c r="BC100" i="9"/>
  <c r="BB100" i="9"/>
  <c r="BA36" i="9"/>
  <c r="BC36" i="9"/>
  <c r="BB36" i="9"/>
  <c r="BC30" i="9"/>
  <c r="BB30" i="9"/>
  <c r="BA30" i="9"/>
  <c r="Z48" i="10"/>
  <c r="AB48" i="10"/>
  <c r="AA48" i="10"/>
  <c r="Z16" i="10"/>
  <c r="AB16" i="10"/>
  <c r="AA16" i="10"/>
  <c r="AA38" i="10"/>
  <c r="AB38" i="10"/>
  <c r="Z38" i="10"/>
  <c r="AA22" i="10"/>
  <c r="AB22" i="10"/>
  <c r="Z22" i="10"/>
  <c r="AB35" i="10"/>
  <c r="AA35" i="10"/>
  <c r="Z35" i="10"/>
  <c r="Z73" i="10"/>
  <c r="AB73" i="10"/>
  <c r="AA73" i="10"/>
  <c r="AB63" i="10"/>
  <c r="AA63" i="10"/>
  <c r="Z63" i="10"/>
  <c r="Z65" i="10"/>
  <c r="AA65" i="10"/>
  <c r="AB65" i="10"/>
  <c r="AB47" i="10"/>
  <c r="Z47" i="10"/>
  <c r="AA47" i="10"/>
  <c r="AB31" i="10"/>
  <c r="Z31" i="10"/>
  <c r="AA31" i="10"/>
  <c r="AA10" i="10"/>
  <c r="AB10" i="10"/>
  <c r="Z10" i="10"/>
  <c r="AA64" i="10"/>
  <c r="AB64" i="10"/>
  <c r="Z64" i="10"/>
  <c r="AA46" i="10"/>
  <c r="Z46" i="10"/>
  <c r="AB46" i="10"/>
  <c r="N14" i="10"/>
  <c r="AA14" i="10"/>
  <c r="Z14" i="10"/>
  <c r="AB14" i="10"/>
  <c r="Z25" i="10"/>
  <c r="AB25" i="10"/>
  <c r="AA25" i="10"/>
  <c r="Z29" i="10"/>
  <c r="AB29" i="10"/>
  <c r="AA29" i="10"/>
  <c r="Z37" i="10"/>
  <c r="AB37" i="10"/>
  <c r="AA37" i="10"/>
  <c r="Z13" i="10"/>
  <c r="AA13" i="10"/>
  <c r="AB13" i="10"/>
  <c r="AB996" i="10"/>
  <c r="AA994" i="10"/>
  <c r="AA978" i="10"/>
  <c r="AB860" i="10"/>
  <c r="BC95" i="9"/>
  <c r="BB95" i="9"/>
  <c r="BA95" i="9"/>
  <c r="BC87" i="9"/>
  <c r="BB87" i="9"/>
  <c r="BA87" i="9"/>
  <c r="BC79" i="9"/>
  <c r="BB79" i="9"/>
  <c r="BA79" i="9"/>
  <c r="BC71" i="9"/>
  <c r="BB71" i="9"/>
  <c r="BA71" i="9"/>
  <c r="BC63" i="9"/>
  <c r="BB63" i="9"/>
  <c r="BA63" i="9"/>
  <c r="BC55" i="9"/>
  <c r="BB55" i="9"/>
  <c r="BA55" i="9"/>
  <c r="BC47" i="9"/>
  <c r="BB47" i="9"/>
  <c r="BA47" i="9"/>
  <c r="BC39" i="9"/>
  <c r="BB39" i="9"/>
  <c r="BA39" i="9"/>
  <c r="BC31" i="9"/>
  <c r="BB31" i="9"/>
  <c r="BA31" i="9"/>
  <c r="BC94" i="9"/>
  <c r="BB94" i="9"/>
  <c r="BA94" i="9"/>
  <c r="BA40" i="9"/>
  <c r="BC40" i="9"/>
  <c r="BB40" i="9"/>
  <c r="BC34" i="9"/>
  <c r="BB34" i="9"/>
  <c r="BA34" i="9"/>
  <c r="BA92" i="9"/>
  <c r="BC92" i="9"/>
  <c r="BB92" i="9"/>
  <c r="BA60" i="9"/>
  <c r="BC60" i="9"/>
  <c r="BB60" i="9"/>
  <c r="BA28" i="9"/>
  <c r="BC28" i="9"/>
  <c r="BB28" i="9"/>
  <c r="BC38" i="9"/>
  <c r="BB38" i="9"/>
  <c r="BA38" i="9"/>
  <c r="BA80" i="9"/>
  <c r="BC80" i="9"/>
  <c r="BB80" i="9"/>
  <c r="BA64" i="9"/>
  <c r="BC64" i="9"/>
  <c r="BB64" i="9"/>
  <c r="BA48" i="9"/>
  <c r="BC48" i="9"/>
  <c r="BB48" i="9"/>
  <c r="BC26" i="9"/>
  <c r="BB26" i="9"/>
  <c r="BA26" i="9"/>
  <c r="AV45" i="4"/>
  <c r="Z85" i="10"/>
  <c r="AB85" i="10"/>
  <c r="AA85" i="10"/>
  <c r="Z77" i="10"/>
  <c r="AB77" i="10"/>
  <c r="AA77" i="10"/>
  <c r="AA40" i="10"/>
  <c r="AB40" i="10"/>
  <c r="Z40" i="10"/>
  <c r="Z8" i="10"/>
  <c r="AB8" i="10"/>
  <c r="AA8" i="10"/>
  <c r="AA6" i="10"/>
  <c r="Z6" i="10"/>
  <c r="AB6" i="10"/>
  <c r="AB15" i="10"/>
  <c r="Z15" i="10"/>
  <c r="AA15" i="10"/>
  <c r="AB19" i="10"/>
  <c r="AA19" i="10"/>
  <c r="Z19" i="10"/>
  <c r="AB60" i="10"/>
  <c r="AA60" i="10"/>
  <c r="Z60" i="10"/>
  <c r="AA50" i="10"/>
  <c r="AB50" i="10"/>
  <c r="Z50" i="10"/>
  <c r="Z93" i="10"/>
  <c r="AB93" i="10"/>
  <c r="AA93" i="10"/>
  <c r="Z9" i="10"/>
  <c r="AB9" i="10"/>
  <c r="AA9" i="10"/>
  <c r="AB107" i="10"/>
  <c r="AB119" i="10"/>
  <c r="AB985" i="10"/>
  <c r="Z920" i="10"/>
  <c r="AA896" i="10"/>
  <c r="Z870" i="10"/>
  <c r="Z854" i="10"/>
  <c r="Z800" i="10"/>
  <c r="Z768" i="10"/>
  <c r="AB758" i="10"/>
  <c r="AB788" i="10"/>
  <c r="AA736" i="10"/>
  <c r="AA822" i="10"/>
  <c r="AB188" i="10"/>
  <c r="AB172" i="10"/>
  <c r="AA989" i="10"/>
  <c r="Z989" i="10"/>
  <c r="AB952" i="10"/>
  <c r="AA952" i="10"/>
  <c r="AB692" i="10"/>
  <c r="AA692" i="10"/>
  <c r="AB612" i="10"/>
  <c r="Z612" i="10"/>
  <c r="AA612" i="10"/>
  <c r="AA432" i="10"/>
  <c r="AB432" i="10"/>
  <c r="AA320" i="10"/>
  <c r="AB320" i="10"/>
  <c r="AA256" i="10"/>
  <c r="AB256" i="10"/>
  <c r="AB936" i="10"/>
  <c r="AA936" i="10"/>
  <c r="Z670" i="10"/>
  <c r="AB670" i="10"/>
  <c r="AA670" i="10"/>
  <c r="AB379" i="10"/>
  <c r="AA379" i="10"/>
  <c r="Z864" i="10"/>
  <c r="AB864" i="10"/>
  <c r="AB743" i="10"/>
  <c r="AA743" i="10"/>
  <c r="AA468" i="10"/>
  <c r="Z468" i="10"/>
  <c r="AB468" i="10"/>
  <c r="AB315" i="10"/>
  <c r="AA315" i="10"/>
  <c r="AB291" i="10"/>
  <c r="AA291" i="10"/>
  <c r="Z291" i="10"/>
  <c r="AB387" i="10"/>
  <c r="AA387" i="10"/>
  <c r="Z387" i="10"/>
  <c r="AA304" i="10"/>
  <c r="AB304" i="10"/>
  <c r="AB799" i="10"/>
  <c r="Z799" i="10"/>
  <c r="AA799" i="10"/>
  <c r="AB632" i="10"/>
  <c r="Z632" i="10"/>
  <c r="AA632" i="10"/>
  <c r="Z425" i="10"/>
  <c r="AB425" i="10"/>
  <c r="AA425" i="10"/>
  <c r="AA911" i="10"/>
  <c r="AB911" i="10"/>
  <c r="Z911" i="10"/>
  <c r="AB712" i="10"/>
  <c r="Z712" i="10"/>
  <c r="AA712" i="10"/>
  <c r="AB478" i="10"/>
  <c r="Z478" i="10"/>
  <c r="AA478" i="10"/>
  <c r="AA336" i="10"/>
  <c r="AB336" i="10"/>
  <c r="Z297" i="10"/>
  <c r="AB297" i="10"/>
  <c r="AA297" i="10"/>
  <c r="AB283" i="10"/>
  <c r="AA283" i="10"/>
  <c r="AA276" i="10"/>
  <c r="AB276" i="10"/>
  <c r="Z276" i="10"/>
  <c r="AB968" i="10"/>
  <c r="AA968" i="10"/>
  <c r="Z377" i="10"/>
  <c r="AB377" i="10"/>
  <c r="AA377" i="10"/>
  <c r="AB628" i="10"/>
  <c r="AA628" i="10"/>
  <c r="Z293" i="10"/>
  <c r="AB293" i="10"/>
  <c r="AA1001" i="10"/>
  <c r="AB1001" i="10"/>
  <c r="Z1001" i="10"/>
  <c r="AA953" i="10"/>
  <c r="AB953" i="10"/>
  <c r="Z953" i="10"/>
  <c r="Z971" i="10"/>
  <c r="AA971" i="10"/>
  <c r="AB971" i="10"/>
  <c r="AA915" i="10"/>
  <c r="Z915" i="10"/>
  <c r="AB915" i="10"/>
  <c r="AA781" i="10"/>
  <c r="Z781" i="10"/>
  <c r="AB781" i="10"/>
  <c r="AA867" i="10"/>
  <c r="Z867" i="10"/>
  <c r="AB867" i="10"/>
  <c r="Z751" i="10"/>
  <c r="AA751" i="10"/>
  <c r="AB751" i="10"/>
  <c r="Z658" i="10"/>
  <c r="AA658" i="10"/>
  <c r="AB658" i="10"/>
  <c r="AA693" i="10"/>
  <c r="Z693" i="10"/>
  <c r="AB693" i="10"/>
  <c r="AA773" i="10"/>
  <c r="Z773" i="10"/>
  <c r="AB773" i="10"/>
  <c r="AA717" i="10"/>
  <c r="AB717" i="10"/>
  <c r="Z717" i="10"/>
  <c r="AA685" i="10"/>
  <c r="AB685" i="10"/>
  <c r="Z685" i="10"/>
  <c r="AA653" i="10"/>
  <c r="AB653" i="10"/>
  <c r="Z653" i="10"/>
  <c r="AA621" i="10"/>
  <c r="AB621" i="10"/>
  <c r="Z621" i="10"/>
  <c r="Z461" i="10"/>
  <c r="AA461" i="10"/>
  <c r="AB461" i="10"/>
  <c r="Z333" i="10"/>
  <c r="AA333" i="10"/>
  <c r="AB333" i="10"/>
  <c r="Z269" i="10"/>
  <c r="AA269" i="10"/>
  <c r="AB269" i="10"/>
  <c r="Z493" i="10"/>
  <c r="AA493" i="10"/>
  <c r="AB493" i="10"/>
  <c r="AA923" i="10"/>
  <c r="Z923" i="10"/>
  <c r="AB923" i="10"/>
  <c r="Z975" i="10"/>
  <c r="AA975" i="10"/>
  <c r="AB975" i="10"/>
  <c r="Z943" i="10"/>
  <c r="AA943" i="10"/>
  <c r="AB943" i="10"/>
  <c r="Z927" i="10"/>
  <c r="AA927" i="10"/>
  <c r="AB927" i="10"/>
  <c r="Z983" i="10"/>
  <c r="AA983" i="10"/>
  <c r="AB983" i="10"/>
  <c r="AA851" i="10"/>
  <c r="Z851" i="10"/>
  <c r="AB851" i="10"/>
  <c r="Z817" i="10"/>
  <c r="AA817" i="10"/>
  <c r="AB817" i="10"/>
  <c r="Z802" i="10"/>
  <c r="AA802" i="10"/>
  <c r="AB802" i="10"/>
  <c r="AA635" i="10"/>
  <c r="Z635" i="10"/>
  <c r="AB635" i="10"/>
  <c r="Z909" i="10"/>
  <c r="AA909" i="10"/>
  <c r="AB909" i="10"/>
  <c r="Z552" i="10"/>
  <c r="AA552" i="10"/>
  <c r="AB552" i="10"/>
  <c r="AA977" i="10"/>
  <c r="AB977" i="10"/>
  <c r="Z977" i="10"/>
  <c r="Z995" i="10"/>
  <c r="AA995" i="10"/>
  <c r="AB995" i="10"/>
  <c r="Z979" i="10"/>
  <c r="AA979" i="10"/>
  <c r="AB979" i="10"/>
  <c r="Z967" i="10"/>
  <c r="AA967" i="10"/>
  <c r="AB967" i="10"/>
  <c r="Z951" i="10"/>
  <c r="AA951" i="10"/>
  <c r="AB951" i="10"/>
  <c r="Z935" i="10"/>
  <c r="AA935" i="10"/>
  <c r="AB935" i="10"/>
  <c r="Z770" i="10"/>
  <c r="AA770" i="10"/>
  <c r="AB770" i="10"/>
  <c r="AA765" i="10"/>
  <c r="Z765" i="10"/>
  <c r="AB765" i="10"/>
  <c r="Z794" i="10"/>
  <c r="AA794" i="10"/>
  <c r="AB794" i="10"/>
  <c r="Z999" i="10"/>
  <c r="AA999" i="10"/>
  <c r="AB999" i="10"/>
  <c r="Z877" i="10"/>
  <c r="AA877" i="10"/>
  <c r="AB877" i="10"/>
  <c r="Z872" i="10"/>
  <c r="AA872" i="10"/>
  <c r="AB872" i="10"/>
  <c r="Z841" i="10"/>
  <c r="AA841" i="10"/>
  <c r="AB841" i="10"/>
  <c r="Z825" i="10"/>
  <c r="AA825" i="10"/>
  <c r="AB825" i="10"/>
  <c r="Z809" i="10"/>
  <c r="AA809" i="10"/>
  <c r="AB809" i="10"/>
  <c r="Z786" i="10"/>
  <c r="AA786" i="10"/>
  <c r="AB786" i="10"/>
  <c r="AA883" i="10"/>
  <c r="Z883" i="10"/>
  <c r="AB883" i="10"/>
  <c r="Z845" i="10"/>
  <c r="AA845" i="10"/>
  <c r="AB845" i="10"/>
  <c r="Z813" i="10"/>
  <c r="AA813" i="10"/>
  <c r="AB813" i="10"/>
  <c r="Z703" i="10"/>
  <c r="AA703" i="10"/>
  <c r="AB703" i="10"/>
  <c r="Z671" i="10"/>
  <c r="AA671" i="10"/>
  <c r="AB671" i="10"/>
  <c r="Z639" i="10"/>
  <c r="AA639" i="10"/>
  <c r="AB639" i="10"/>
  <c r="Z682" i="10"/>
  <c r="AA682" i="10"/>
  <c r="AB682" i="10"/>
  <c r="AA715" i="10"/>
  <c r="Z715" i="10"/>
  <c r="AB715" i="10"/>
  <c r="AA683" i="10"/>
  <c r="Z683" i="10"/>
  <c r="AB683" i="10"/>
  <c r="AA651" i="10"/>
  <c r="Z651" i="10"/>
  <c r="AB651" i="10"/>
  <c r="AA619" i="10"/>
  <c r="Z619" i="10"/>
  <c r="AB619" i="10"/>
  <c r="AA480" i="10"/>
  <c r="Z480" i="10"/>
  <c r="AB480" i="10"/>
  <c r="AA721" i="10"/>
  <c r="AB721" i="10"/>
  <c r="Z721" i="10"/>
  <c r="Z719" i="10"/>
  <c r="AB719" i="10"/>
  <c r="AA719" i="10"/>
  <c r="Z608" i="10"/>
  <c r="AA608" i="10"/>
  <c r="AB608" i="10"/>
  <c r="Z603" i="10"/>
  <c r="AA603" i="10"/>
  <c r="AB603" i="10"/>
  <c r="Z592" i="10"/>
  <c r="AA592" i="10"/>
  <c r="AB592" i="10"/>
  <c r="Z576" i="10"/>
  <c r="AA576" i="10"/>
  <c r="AB576" i="10"/>
  <c r="Z560" i="10"/>
  <c r="AA560" i="10"/>
  <c r="AB560" i="10"/>
  <c r="Z544" i="10"/>
  <c r="AA544" i="10"/>
  <c r="AB544" i="10"/>
  <c r="Z528" i="10"/>
  <c r="AA528" i="10"/>
  <c r="AB528" i="10"/>
  <c r="Z512" i="10"/>
  <c r="AA512" i="10"/>
  <c r="AB512" i="10"/>
  <c r="Z821" i="10"/>
  <c r="AA821" i="10"/>
  <c r="AB821" i="10"/>
  <c r="Z678" i="10"/>
  <c r="AB678" i="10"/>
  <c r="AA678" i="10"/>
  <c r="Z614" i="10"/>
  <c r="AB614" i="10"/>
  <c r="AA614" i="10"/>
  <c r="AA456" i="10"/>
  <c r="Z456" i="10"/>
  <c r="AB456" i="10"/>
  <c r="AA424" i="10"/>
  <c r="Z424" i="10"/>
  <c r="AB424" i="10"/>
  <c r="AA392" i="10"/>
  <c r="Z392" i="10"/>
  <c r="AB392" i="10"/>
  <c r="AA360" i="10"/>
  <c r="Z360" i="10"/>
  <c r="AB360" i="10"/>
  <c r="AA328" i="10"/>
  <c r="Z328" i="10"/>
  <c r="AB328" i="10"/>
  <c r="AA296" i="10"/>
  <c r="Z296" i="10"/>
  <c r="AB296" i="10"/>
  <c r="AA264" i="10"/>
  <c r="Z264" i="10"/>
  <c r="AB264" i="10"/>
  <c r="Z746" i="10"/>
  <c r="AA746" i="10"/>
  <c r="AB746" i="10"/>
  <c r="AA689" i="10"/>
  <c r="AB689" i="10"/>
  <c r="Z689" i="10"/>
  <c r="Z687" i="10"/>
  <c r="AB687" i="10"/>
  <c r="AA687" i="10"/>
  <c r="Z588" i="10"/>
  <c r="AA588" i="10"/>
  <c r="AB588" i="10"/>
  <c r="Z572" i="10"/>
  <c r="AA572" i="10"/>
  <c r="AB572" i="10"/>
  <c r="Z556" i="10"/>
  <c r="AA556" i="10"/>
  <c r="AB556" i="10"/>
  <c r="Z540" i="10"/>
  <c r="AA540" i="10"/>
  <c r="AB540" i="10"/>
  <c r="Z524" i="10"/>
  <c r="AA524" i="10"/>
  <c r="AB524" i="10"/>
  <c r="AA969" i="10"/>
  <c r="AB969" i="10"/>
  <c r="Z969" i="10"/>
  <c r="AA961" i="10"/>
  <c r="AB961" i="10"/>
  <c r="Z961" i="10"/>
  <c r="AA945" i="10"/>
  <c r="AB945" i="10"/>
  <c r="Z945" i="10"/>
  <c r="AA937" i="10"/>
  <c r="AB937" i="10"/>
  <c r="Z937" i="10"/>
  <c r="AA929" i="10"/>
  <c r="AB929" i="10"/>
  <c r="Z929" i="10"/>
  <c r="Z955" i="10"/>
  <c r="AA955" i="10"/>
  <c r="AB955" i="10"/>
  <c r="Z939" i="10"/>
  <c r="AA939" i="10"/>
  <c r="AB939" i="10"/>
  <c r="Z793" i="10"/>
  <c r="AA793" i="10"/>
  <c r="AB793" i="10"/>
  <c r="Z722" i="10"/>
  <c r="AA722" i="10"/>
  <c r="AB722" i="10"/>
  <c r="Z690" i="10"/>
  <c r="AA690" i="10"/>
  <c r="AB690" i="10"/>
  <c r="Z626" i="10"/>
  <c r="AA626" i="10"/>
  <c r="AB626" i="10"/>
  <c r="AA661" i="10"/>
  <c r="Z661" i="10"/>
  <c r="AB661" i="10"/>
  <c r="AA629" i="10"/>
  <c r="Z629" i="10"/>
  <c r="AB629" i="10"/>
  <c r="Z783" i="10"/>
  <c r="AA783" i="10"/>
  <c r="AB783" i="10"/>
  <c r="AA757" i="10"/>
  <c r="Z757" i="10"/>
  <c r="AB757" i="10"/>
  <c r="Z714" i="10"/>
  <c r="AA714" i="10"/>
  <c r="AB714" i="10"/>
  <c r="Z500" i="10"/>
  <c r="AA500" i="10"/>
  <c r="AB500" i="10"/>
  <c r="Z485" i="10"/>
  <c r="AA485" i="10"/>
  <c r="AB485" i="10"/>
  <c r="Z698" i="10"/>
  <c r="AA698" i="10"/>
  <c r="AB698" i="10"/>
  <c r="Z634" i="10"/>
  <c r="AA634" i="10"/>
  <c r="AB634" i="10"/>
  <c r="Z429" i="10"/>
  <c r="AA429" i="10"/>
  <c r="AB429" i="10"/>
  <c r="Z397" i="10"/>
  <c r="AA397" i="10"/>
  <c r="AB397" i="10"/>
  <c r="Z365" i="10"/>
  <c r="AA365" i="10"/>
  <c r="AB365" i="10"/>
  <c r="Z301" i="10"/>
  <c r="AA301" i="10"/>
  <c r="AB301" i="10"/>
  <c r="Z237" i="10"/>
  <c r="AA237" i="10"/>
  <c r="AB237" i="10"/>
  <c r="Z710" i="10"/>
  <c r="AB710" i="10"/>
  <c r="AA710" i="10"/>
  <c r="Z646" i="10"/>
  <c r="AB646" i="10"/>
  <c r="AA646" i="10"/>
  <c r="AA919" i="10"/>
  <c r="Z919" i="10"/>
  <c r="AB919" i="10"/>
  <c r="Z959" i="10"/>
  <c r="AA959" i="10"/>
  <c r="AB959" i="10"/>
  <c r="Z738" i="10"/>
  <c r="AA738" i="10"/>
  <c r="AB738" i="10"/>
  <c r="AA737" i="10"/>
  <c r="AB737" i="10"/>
  <c r="Z737" i="10"/>
  <c r="Z849" i="10"/>
  <c r="AA849" i="10"/>
  <c r="AB849" i="10"/>
  <c r="Z833" i="10"/>
  <c r="AA833" i="10"/>
  <c r="AB833" i="10"/>
  <c r="AA925" i="10"/>
  <c r="AB925" i="10"/>
  <c r="Z925" i="10"/>
  <c r="AA699" i="10"/>
  <c r="Z699" i="10"/>
  <c r="AB699" i="10"/>
  <c r="AA667" i="10"/>
  <c r="Z667" i="10"/>
  <c r="AB667" i="10"/>
  <c r="Z829" i="10"/>
  <c r="AA829" i="10"/>
  <c r="AB829" i="10"/>
  <c r="Z798" i="10"/>
  <c r="AB798" i="10"/>
  <c r="AA798" i="10"/>
  <c r="Z618" i="10"/>
  <c r="AA618" i="10"/>
  <c r="AB618" i="10"/>
  <c r="Z904" i="10"/>
  <c r="AA904" i="10"/>
  <c r="AB904" i="10"/>
  <c r="AA657" i="10"/>
  <c r="AB657" i="10"/>
  <c r="Z657" i="10"/>
  <c r="Z655" i="10"/>
  <c r="AB655" i="10"/>
  <c r="AA655" i="10"/>
  <c r="Z584" i="10"/>
  <c r="AA584" i="10"/>
  <c r="AB584" i="10"/>
  <c r="Z568" i="10"/>
  <c r="AA568" i="10"/>
  <c r="AB568" i="10"/>
  <c r="Z536" i="10"/>
  <c r="AA536" i="10"/>
  <c r="AB536" i="10"/>
  <c r="Z520" i="10"/>
  <c r="AA520" i="10"/>
  <c r="AB520" i="10"/>
  <c r="Z837" i="10"/>
  <c r="AA837" i="10"/>
  <c r="AB837" i="10"/>
  <c r="Z805" i="10"/>
  <c r="AA805" i="10"/>
  <c r="AB805" i="10"/>
  <c r="AA598" i="10"/>
  <c r="Z598" i="10"/>
  <c r="AB598" i="10"/>
  <c r="Z508" i="10"/>
  <c r="AA508" i="10"/>
  <c r="AB508" i="10"/>
  <c r="Z497" i="10"/>
  <c r="AA497" i="10"/>
  <c r="AB497" i="10"/>
  <c r="AA472" i="10"/>
  <c r="Z472" i="10"/>
  <c r="AB472" i="10"/>
  <c r="AA440" i="10"/>
  <c r="Z440" i="10"/>
  <c r="AB440" i="10"/>
  <c r="AA408" i="10"/>
  <c r="Z408" i="10"/>
  <c r="AB408" i="10"/>
  <c r="AA376" i="10"/>
  <c r="Z376" i="10"/>
  <c r="AB376" i="10"/>
  <c r="AA344" i="10"/>
  <c r="Z344" i="10"/>
  <c r="AB344" i="10"/>
  <c r="AA312" i="10"/>
  <c r="Z312" i="10"/>
  <c r="AB312" i="10"/>
  <c r="AA280" i="10"/>
  <c r="Z280" i="10"/>
  <c r="AB280" i="10"/>
  <c r="AA248" i="10"/>
  <c r="Z248" i="10"/>
  <c r="AB248" i="10"/>
  <c r="Z762" i="10"/>
  <c r="AA762" i="10"/>
  <c r="AB762" i="10"/>
  <c r="AA625" i="10"/>
  <c r="AB625" i="10"/>
  <c r="Z625" i="10"/>
  <c r="Z623" i="10"/>
  <c r="AB623" i="10"/>
  <c r="AA623" i="10"/>
  <c r="Z580" i="10"/>
  <c r="AA580" i="10"/>
  <c r="AB580" i="10"/>
  <c r="Z564" i="10"/>
  <c r="AA564" i="10"/>
  <c r="AB564" i="10"/>
  <c r="Z548" i="10"/>
  <c r="AA548" i="10"/>
  <c r="AB548" i="10"/>
  <c r="Z532" i="10"/>
  <c r="AA532" i="10"/>
  <c r="AB532" i="10"/>
  <c r="Z516" i="10"/>
  <c r="AA516" i="10"/>
  <c r="AB516" i="10"/>
  <c r="Z666" i="10"/>
  <c r="AA666" i="10"/>
  <c r="AB666" i="10"/>
  <c r="Z505" i="10"/>
  <c r="AB505" i="10"/>
  <c r="AA505" i="10"/>
  <c r="Z489" i="10"/>
  <c r="AB489" i="10"/>
  <c r="AA489" i="10"/>
  <c r="AA973" i="10"/>
  <c r="AB973" i="10"/>
  <c r="Z973" i="10"/>
  <c r="AA965" i="10"/>
  <c r="AB965" i="10"/>
  <c r="Z965" i="10"/>
  <c r="AA957" i="10"/>
  <c r="AB957" i="10"/>
  <c r="Z957" i="10"/>
  <c r="AA949" i="10"/>
  <c r="AB949" i="10"/>
  <c r="Z949" i="10"/>
  <c r="AA941" i="10"/>
  <c r="AB941" i="10"/>
  <c r="Z941" i="10"/>
  <c r="AA933" i="10"/>
  <c r="AB933" i="10"/>
  <c r="Z933" i="10"/>
  <c r="Z987" i="10"/>
  <c r="AA987" i="10"/>
  <c r="AB987" i="10"/>
  <c r="Z963" i="10"/>
  <c r="AA963" i="10"/>
  <c r="AB963" i="10"/>
  <c r="Z947" i="10"/>
  <c r="AA947" i="10"/>
  <c r="AB947" i="10"/>
  <c r="Z931" i="10"/>
  <c r="AA931" i="10"/>
  <c r="AB931" i="10"/>
  <c r="AA921" i="10"/>
  <c r="Z921" i="10"/>
  <c r="AB921" i="10"/>
  <c r="Z991" i="10"/>
  <c r="AA991" i="10"/>
  <c r="AB991" i="10"/>
  <c r="AA917" i="10"/>
  <c r="Z917" i="10"/>
  <c r="AB917" i="10"/>
  <c r="Z754" i="10"/>
  <c r="AA754" i="10"/>
  <c r="AB754" i="10"/>
  <c r="AA749" i="10"/>
  <c r="Z749" i="10"/>
  <c r="AB749" i="10"/>
  <c r="AA733" i="10"/>
  <c r="Z733" i="10"/>
  <c r="AB733" i="10"/>
  <c r="AA899" i="10"/>
  <c r="Z899" i="10"/>
  <c r="AB899" i="10"/>
  <c r="Z861" i="10"/>
  <c r="AA861" i="10"/>
  <c r="AB861" i="10"/>
  <c r="Z856" i="10"/>
  <c r="AA856" i="10"/>
  <c r="AB856" i="10"/>
  <c r="Z726" i="10"/>
  <c r="AB726" i="10"/>
  <c r="AA726" i="10"/>
  <c r="Z790" i="10"/>
  <c r="AA790" i="10"/>
  <c r="AB790" i="10"/>
  <c r="Z893" i="10"/>
  <c r="AA893" i="10"/>
  <c r="AB893" i="10"/>
  <c r="Z888" i="10"/>
  <c r="AA888" i="10"/>
  <c r="AB888" i="10"/>
  <c r="Z778" i="10"/>
  <c r="AA778" i="10"/>
  <c r="AB778" i="10"/>
  <c r="Z767" i="10"/>
  <c r="AA767" i="10"/>
  <c r="AB767" i="10"/>
  <c r="AA701" i="10"/>
  <c r="Z701" i="10"/>
  <c r="AB701" i="10"/>
  <c r="AA669" i="10"/>
  <c r="Z669" i="10"/>
  <c r="AB669" i="10"/>
  <c r="AA637" i="10"/>
  <c r="Z637" i="10"/>
  <c r="AB637" i="10"/>
  <c r="AA741" i="10"/>
  <c r="Z741" i="10"/>
  <c r="AB741" i="10"/>
  <c r="Z735" i="10"/>
  <c r="AA735" i="10"/>
  <c r="AB735" i="10"/>
  <c r="Z730" i="10"/>
  <c r="AA730" i="10"/>
  <c r="AB730" i="10"/>
  <c r="Z650" i="10"/>
  <c r="AA650" i="10"/>
  <c r="AB650" i="10"/>
  <c r="AA725" i="10"/>
  <c r="Z725" i="10"/>
  <c r="AB725" i="10"/>
  <c r="Z706" i="10"/>
  <c r="AB706" i="10"/>
  <c r="AA706" i="10"/>
  <c r="Z674" i="10"/>
  <c r="AB674" i="10"/>
  <c r="AA674" i="10"/>
  <c r="Z642" i="10"/>
  <c r="AB642" i="10"/>
  <c r="AA642" i="10"/>
  <c r="Z610" i="10"/>
  <c r="AB610" i="10"/>
  <c r="AA610" i="10"/>
  <c r="Z501" i="10"/>
  <c r="AA501" i="10"/>
  <c r="AB501" i="10"/>
  <c r="Z477" i="10"/>
  <c r="AA477" i="10"/>
  <c r="AB477" i="10"/>
  <c r="Z445" i="10"/>
  <c r="AA445" i="10"/>
  <c r="AB445" i="10"/>
  <c r="Z413" i="10"/>
  <c r="AA413" i="10"/>
  <c r="AB413" i="10"/>
  <c r="Z381" i="10"/>
  <c r="AA381" i="10"/>
  <c r="AB381" i="10"/>
  <c r="Z349" i="10"/>
  <c r="AA349" i="10"/>
  <c r="AB349" i="10"/>
  <c r="Z317" i="10"/>
  <c r="AA317" i="10"/>
  <c r="AB317" i="10"/>
  <c r="Z285" i="10"/>
  <c r="AA285" i="10"/>
  <c r="AB285" i="10"/>
  <c r="Z253" i="10"/>
  <c r="AA253" i="10"/>
  <c r="AB253" i="10"/>
  <c r="Z120" i="10"/>
  <c r="AA120" i="10"/>
  <c r="AB120" i="10"/>
  <c r="Z104" i="10"/>
  <c r="AB104" i="10"/>
  <c r="AA104" i="10"/>
  <c r="Z124" i="10"/>
  <c r="AA124" i="10"/>
  <c r="AB124" i="10"/>
  <c r="Z116" i="10"/>
  <c r="AA116" i="10"/>
  <c r="AB116" i="10"/>
  <c r="Z112" i="10"/>
  <c r="AB112" i="10"/>
  <c r="AA112" i="10"/>
  <c r="Z108" i="10"/>
  <c r="AA108" i="10"/>
  <c r="AB108" i="10"/>
  <c r="AV54" i="4"/>
  <c r="AW54" i="4"/>
  <c r="AW46" i="4"/>
  <c r="X46" i="4" s="1"/>
  <c r="AX37" i="4"/>
  <c r="N33" i="4"/>
  <c r="O29" i="4"/>
  <c r="M23" i="4"/>
  <c r="Z38" i="4"/>
  <c r="AX45" i="4"/>
  <c r="Z20" i="4"/>
  <c r="M47" i="4"/>
  <c r="L55" i="4"/>
  <c r="L31" i="4"/>
  <c r="K48" i="4"/>
  <c r="Z15" i="4"/>
  <c r="AQ27" i="4"/>
  <c r="M32" i="4"/>
  <c r="N45" i="4"/>
  <c r="N16" i="4"/>
  <c r="X57" i="4"/>
  <c r="K27" i="4"/>
  <c r="W37" i="4"/>
  <c r="K31" i="4"/>
  <c r="W45" i="4"/>
  <c r="O15" i="4"/>
  <c r="X45" i="4"/>
  <c r="X27" i="4"/>
  <c r="M21" i="4"/>
  <c r="L18" i="4"/>
  <c r="V53" i="4"/>
  <c r="K39" i="4"/>
  <c r="AR27" i="4"/>
  <c r="U38" i="4"/>
  <c r="AX16" i="4"/>
  <c r="L48" i="4"/>
  <c r="O31" i="4"/>
  <c r="M24" i="4"/>
  <c r="V50" i="4"/>
  <c r="J31" i="4"/>
  <c r="L36" i="4"/>
  <c r="Z56" i="4"/>
  <c r="N20" i="4"/>
  <c r="N37" i="4"/>
  <c r="U20" i="4"/>
  <c r="W46" i="4"/>
  <c r="M52" i="4"/>
  <c r="O55" i="4"/>
  <c r="Z30" i="4"/>
  <c r="U53" i="4"/>
  <c r="U45" i="4"/>
  <c r="J47" i="4"/>
  <c r="O36" i="4"/>
  <c r="N27" i="4"/>
  <c r="AX30" i="4"/>
  <c r="AW25" i="4"/>
  <c r="AX17" i="4"/>
  <c r="L32" i="4"/>
  <c r="AW38" i="4"/>
  <c r="AX53" i="4"/>
  <c r="X37" i="4"/>
  <c r="W54" i="4"/>
  <c r="X54" i="4"/>
  <c r="V41" i="4"/>
  <c r="N57" i="4"/>
  <c r="K36" i="4"/>
  <c r="L23" i="4"/>
  <c r="V19" i="4"/>
  <c r="J46" i="4"/>
  <c r="K30" i="4"/>
  <c r="Z42" i="4"/>
  <c r="M48" i="4"/>
  <c r="J43" i="4"/>
  <c r="N29" i="4"/>
  <c r="J26" i="4"/>
  <c r="J24" i="4"/>
  <c r="AV53" i="4"/>
  <c r="O47" i="4"/>
  <c r="Z36" i="4"/>
  <c r="O51" i="4"/>
  <c r="L28" i="4"/>
  <c r="O25" i="4"/>
  <c r="Z17" i="4"/>
  <c r="O48" i="4"/>
  <c r="M27" i="4"/>
  <c r="AW30" i="4"/>
  <c r="Z25" i="4"/>
  <c r="K19" i="4"/>
  <c r="O16" i="4"/>
  <c r="N35" i="4"/>
  <c r="Z23" i="4"/>
  <c r="AV17" i="4"/>
  <c r="O32" i="4"/>
  <c r="O20" i="4"/>
  <c r="O45" i="4"/>
  <c r="O40" i="4"/>
  <c r="K51" i="4"/>
  <c r="V42" i="4"/>
  <c r="W57" i="4"/>
  <c r="AO53" i="9"/>
  <c r="AO45" i="9"/>
  <c r="AO37" i="9"/>
  <c r="AO29" i="9"/>
  <c r="AC38" i="9"/>
  <c r="AO102" i="9"/>
  <c r="AO46" i="9"/>
  <c r="AO88" i="9"/>
  <c r="AO42" i="9"/>
  <c r="AO90" i="9"/>
  <c r="AO74" i="9"/>
  <c r="AD63" i="9"/>
  <c r="AC31" i="9"/>
  <c r="AB29" i="9"/>
  <c r="AD49" i="9"/>
  <c r="AO66" i="9"/>
  <c r="Z96" i="9"/>
  <c r="AD52" i="9"/>
  <c r="AD31" i="9"/>
  <c r="AB98" i="9"/>
  <c r="AB96" i="9"/>
  <c r="AA88" i="9"/>
  <c r="AB86" i="9"/>
  <c r="AA84" i="9"/>
  <c r="AB80" i="9"/>
  <c r="AA78" i="9"/>
  <c r="AB76" i="9"/>
  <c r="AB74" i="9"/>
  <c r="AB72" i="9"/>
  <c r="AB70" i="9"/>
  <c r="AB68" i="9"/>
  <c r="AB66" i="9"/>
  <c r="AB64" i="9"/>
  <c r="AB60" i="9"/>
  <c r="AB58" i="9"/>
  <c r="AA56" i="9"/>
  <c r="AB54" i="9"/>
  <c r="AA52" i="9"/>
  <c r="AA50" i="9"/>
  <c r="AA48" i="9"/>
  <c r="AB46" i="9"/>
  <c r="AA44" i="9"/>
  <c r="AB42" i="9"/>
  <c r="AA36" i="9"/>
  <c r="AB32" i="9"/>
  <c r="AA30" i="9"/>
  <c r="AA28" i="9"/>
  <c r="AA26" i="9"/>
  <c r="Y61" i="9"/>
  <c r="Y57" i="9"/>
  <c r="Z54" i="9"/>
  <c r="Y48" i="9"/>
  <c r="Z36" i="9"/>
  <c r="Z68" i="9"/>
  <c r="Z53" i="9"/>
  <c r="Y38" i="9"/>
  <c r="AD30" i="9"/>
  <c r="Z63" i="9"/>
  <c r="Y81" i="9"/>
  <c r="Z79" i="9"/>
  <c r="AO99" i="9"/>
  <c r="AO75" i="9"/>
  <c r="AO67" i="9"/>
  <c r="AO43" i="9"/>
  <c r="AO35" i="9"/>
  <c r="AO27" i="9"/>
  <c r="AC64" i="9"/>
  <c r="AO62" i="9"/>
  <c r="AO84" i="9"/>
  <c r="AO52" i="9"/>
  <c r="AO86" i="9"/>
  <c r="AD78" i="9"/>
  <c r="AO54" i="9"/>
  <c r="AO72" i="9"/>
  <c r="AO32" i="9"/>
  <c r="AO50" i="9"/>
  <c r="AC95" i="9"/>
  <c r="AD85" i="9"/>
  <c r="AD53" i="9"/>
  <c r="AC33" i="9"/>
  <c r="AD27" i="9"/>
  <c r="AD97" i="9"/>
  <c r="AD43" i="9"/>
  <c r="AD35" i="9"/>
  <c r="AD61" i="9"/>
  <c r="N81" i="10"/>
  <c r="O13" i="10"/>
  <c r="Q98" i="10"/>
  <c r="AW16" i="4"/>
  <c r="AX21" i="4"/>
  <c r="AW50" i="4"/>
  <c r="AV21" i="4"/>
  <c r="W21" i="4" s="1"/>
  <c r="N49" i="4"/>
  <c r="O49" i="4"/>
  <c r="N28" i="4"/>
  <c r="N52" i="4"/>
  <c r="N40" i="4"/>
  <c r="U42" i="4"/>
  <c r="V49" i="4"/>
  <c r="J39" i="4"/>
  <c r="N32" i="4"/>
  <c r="O53" i="4"/>
  <c r="P54" i="4"/>
  <c r="P46" i="4"/>
  <c r="Z34" i="4"/>
  <c r="J55" i="4"/>
  <c r="M51" i="4"/>
  <c r="L24" i="4"/>
  <c r="Z16" i="4"/>
  <c r="K44" i="4"/>
  <c r="J22" i="4"/>
  <c r="O56" i="4"/>
  <c r="K43" i="4"/>
  <c r="M43" i="4"/>
  <c r="Z37" i="4"/>
  <c r="K24" i="4"/>
  <c r="Z45" i="4"/>
  <c r="V37" i="4"/>
  <c r="K52" i="4"/>
  <c r="L39" i="4"/>
  <c r="M36" i="4"/>
  <c r="K28" i="4"/>
  <c r="O19" i="4"/>
  <c r="K46" i="4"/>
  <c r="Z29" i="4"/>
  <c r="K23" i="4"/>
  <c r="O23" i="4"/>
  <c r="V16" i="4"/>
  <c r="AV25" i="4"/>
  <c r="V15" i="4"/>
  <c r="K35" i="4"/>
  <c r="M35" i="4"/>
  <c r="Z21" i="4"/>
  <c r="N22" i="4"/>
  <c r="O37" i="4"/>
  <c r="V23" i="4"/>
  <c r="U21" i="4"/>
  <c r="Z24" i="4"/>
  <c r="N15" i="4"/>
  <c r="O33" i="4"/>
  <c r="N31" i="4"/>
  <c r="J30" i="4"/>
  <c r="N51" i="4"/>
  <c r="M56" i="4"/>
  <c r="V29" i="4"/>
  <c r="J36" i="4"/>
  <c r="M15" i="4"/>
  <c r="K38" i="4"/>
  <c r="Z50" i="4"/>
  <c r="O44" i="4"/>
  <c r="K40" i="4"/>
  <c r="U34" i="4"/>
  <c r="U25" i="4"/>
  <c r="M17" i="4"/>
  <c r="N53" i="4"/>
  <c r="K56" i="4"/>
  <c r="O43" i="4"/>
  <c r="N47" i="4"/>
  <c r="L26" i="4"/>
  <c r="L51" i="4"/>
  <c r="U54" i="4"/>
  <c r="P27" i="4"/>
  <c r="L21" i="4"/>
  <c r="K18" i="4"/>
  <c r="J51" i="4"/>
  <c r="K55" i="4"/>
  <c r="Z49" i="4"/>
  <c r="O35" i="4"/>
  <c r="V21" i="4"/>
  <c r="U17" i="4"/>
  <c r="U33" i="4"/>
  <c r="U29" i="4"/>
  <c r="L19" i="4"/>
  <c r="V20" i="4"/>
  <c r="K15" i="4"/>
  <c r="O41" i="4"/>
  <c r="O70" i="10"/>
  <c r="O18" i="10"/>
  <c r="O61" i="10"/>
  <c r="O17" i="10"/>
  <c r="N26" i="10"/>
  <c r="N67" i="10"/>
  <c r="Q60" i="10"/>
  <c r="N97" i="10"/>
  <c r="N49" i="10"/>
  <c r="O21" i="10"/>
  <c r="O20" i="10"/>
  <c r="O95" i="10"/>
  <c r="O87" i="10"/>
  <c r="O86" i="10"/>
  <c r="O75" i="10"/>
  <c r="O74" i="10"/>
  <c r="N59" i="10"/>
  <c r="N68" i="10"/>
  <c r="Q101" i="10"/>
  <c r="Q41" i="10"/>
  <c r="Q9" i="10"/>
  <c r="Q11" i="10"/>
  <c r="Q51" i="10"/>
  <c r="Q23" i="10"/>
  <c r="Q58" i="10"/>
  <c r="Q42" i="10"/>
  <c r="Q26" i="10"/>
  <c r="Q74" i="10"/>
  <c r="Q4" i="10"/>
  <c r="Q76" i="10"/>
  <c r="N79" i="10"/>
  <c r="O26" i="10"/>
  <c r="Q12" i="10"/>
  <c r="O45" i="10"/>
  <c r="N29" i="10"/>
  <c r="N5" i="10"/>
  <c r="O14" i="10"/>
  <c r="O89" i="10"/>
  <c r="Q63" i="10"/>
  <c r="O53" i="10"/>
  <c r="N41" i="10"/>
  <c r="N83" i="10"/>
  <c r="N75" i="10"/>
  <c r="O67" i="10"/>
  <c r="N42" i="10"/>
  <c r="Q92" i="10"/>
  <c r="Q85" i="10"/>
  <c r="O12" i="10"/>
  <c r="Q38" i="10"/>
  <c r="Q70" i="10"/>
  <c r="Q86" i="10"/>
  <c r="Q20" i="10"/>
  <c r="Q100" i="10"/>
  <c r="AC85" i="9"/>
  <c r="Y41" i="9"/>
  <c r="Z33" i="9"/>
  <c r="Z101" i="9"/>
  <c r="Y89" i="9"/>
  <c r="Y83" i="9"/>
  <c r="AC76" i="9"/>
  <c r="AA91" i="9"/>
  <c r="AB85" i="9"/>
  <c r="AA81" i="9"/>
  <c r="AB79" i="9"/>
  <c r="AA73" i="9"/>
  <c r="AA71" i="9"/>
  <c r="AA67" i="9"/>
  <c r="AB65" i="9"/>
  <c r="AA63" i="9"/>
  <c r="AA59" i="9"/>
  <c r="AB57" i="9"/>
  <c r="AB53" i="9"/>
  <c r="AB51" i="9"/>
  <c r="AA47" i="9"/>
  <c r="AB43" i="9"/>
  <c r="AA39" i="9"/>
  <c r="AB37" i="9"/>
  <c r="AB35" i="9"/>
  <c r="AB31" i="9"/>
  <c r="AA29" i="9"/>
  <c r="Y63" i="9"/>
  <c r="Z59" i="9"/>
  <c r="Y52" i="9"/>
  <c r="Y28" i="9"/>
  <c r="AC78" i="9"/>
  <c r="AD100" i="9"/>
  <c r="AD44" i="9"/>
  <c r="AC84" i="9"/>
  <c r="AC48" i="9"/>
  <c r="AC88" i="9"/>
  <c r="AD41" i="9"/>
  <c r="AC83" i="9"/>
  <c r="AC63" i="9"/>
  <c r="AD47" i="9"/>
  <c r="AD89" i="9"/>
  <c r="AD64" i="9"/>
  <c r="AC56" i="9"/>
  <c r="AC101" i="9"/>
  <c r="Y49" i="9"/>
  <c r="Y29" i="9"/>
  <c r="Z97" i="9"/>
  <c r="AC36" i="9"/>
  <c r="AD101" i="9"/>
  <c r="AC49" i="9"/>
  <c r="AD91" i="9"/>
  <c r="AD79" i="9"/>
  <c r="AA97" i="9"/>
  <c r="Y100" i="9"/>
  <c r="Z28" i="9"/>
  <c r="Y65" i="9"/>
  <c r="Z56" i="9"/>
  <c r="Z51" i="9"/>
  <c r="Z47" i="9"/>
  <c r="Z35" i="9"/>
  <c r="Y102" i="9"/>
  <c r="Z88" i="9"/>
  <c r="Y86" i="9"/>
  <c r="Y84" i="9"/>
  <c r="Y82" i="9"/>
  <c r="Y80" i="9"/>
  <c r="Z78" i="9"/>
  <c r="Z76" i="9"/>
  <c r="Z64" i="9"/>
  <c r="AO55" i="9"/>
  <c r="AO39" i="9"/>
  <c r="AC102" i="9"/>
  <c r="AC86" i="9"/>
  <c r="AC54" i="9"/>
  <c r="AD48" i="9"/>
  <c r="AC50" i="9"/>
  <c r="AO94" i="9"/>
  <c r="AO34" i="9"/>
  <c r="AD84" i="9"/>
  <c r="AC68" i="9"/>
  <c r="AO44" i="9"/>
  <c r="AD83" i="9"/>
  <c r="AD51" i="9"/>
  <c r="AC65" i="9"/>
  <c r="AD71" i="9"/>
  <c r="AD59" i="9"/>
  <c r="AD81" i="9"/>
  <c r="AD69" i="9"/>
  <c r="AD57" i="9"/>
  <c r="AD29" i="9"/>
  <c r="Z83" i="9"/>
  <c r="AC69" i="9"/>
  <c r="AC41" i="9"/>
  <c r="N71" i="10"/>
  <c r="N58" i="10"/>
  <c r="O50" i="10"/>
  <c r="O93" i="10"/>
  <c r="N63" i="10"/>
  <c r="O46" i="10"/>
  <c r="N46" i="10"/>
  <c r="N6" i="10"/>
  <c r="N32" i="10"/>
  <c r="O96" i="10"/>
  <c r="O81" i="10"/>
  <c r="N70" i="10"/>
  <c r="O44" i="10"/>
  <c r="O42" i="10"/>
  <c r="O64" i="10"/>
  <c r="O54" i="10"/>
  <c r="N50" i="10"/>
  <c r="O6" i="10"/>
  <c r="N80" i="10"/>
  <c r="O102" i="10"/>
  <c r="N98" i="10"/>
  <c r="Q71" i="10"/>
  <c r="N21" i="10"/>
  <c r="N54" i="10"/>
  <c r="O32" i="10"/>
  <c r="N94" i="10"/>
  <c r="N82" i="10"/>
  <c r="O30" i="10"/>
  <c r="O63" i="10"/>
  <c r="N34" i="10"/>
  <c r="O78" i="10"/>
  <c r="N18" i="10"/>
  <c r="O91" i="10"/>
  <c r="N88" i="10"/>
  <c r="Q89" i="10"/>
  <c r="O82" i="10"/>
  <c r="N92" i="10"/>
  <c r="N61" i="10"/>
  <c r="N45" i="10"/>
  <c r="N13" i="10"/>
  <c r="O59" i="10"/>
  <c r="Q35" i="10"/>
  <c r="Q19" i="10"/>
  <c r="N87" i="10"/>
  <c r="O5" i="10"/>
  <c r="N89" i="10"/>
  <c r="Q73" i="10"/>
  <c r="Q50" i="10"/>
  <c r="Q34" i="10"/>
  <c r="Q18" i="10"/>
  <c r="O66" i="10"/>
  <c r="N40" i="10"/>
  <c r="N69" i="10"/>
  <c r="N86" i="10"/>
  <c r="O28" i="10"/>
  <c r="N52" i="10"/>
  <c r="N36" i="10"/>
  <c r="Q59" i="10"/>
  <c r="N17" i="10"/>
  <c r="N101" i="10"/>
  <c r="O57" i="10"/>
  <c r="O49" i="10"/>
  <c r="O33" i="10"/>
  <c r="O99" i="10"/>
  <c r="N99" i="10"/>
  <c r="N78" i="10"/>
  <c r="N74" i="10"/>
  <c r="Q61" i="10"/>
  <c r="Q33" i="10"/>
  <c r="O101" i="10"/>
  <c r="O90" i="10"/>
  <c r="N20" i="10"/>
  <c r="O37" i="10"/>
  <c r="N4" i="10"/>
  <c r="AC92" i="9"/>
  <c r="AD92" i="9"/>
  <c r="AC60" i="9"/>
  <c r="AD60" i="9"/>
  <c r="AC55" i="9"/>
  <c r="AD55" i="9"/>
  <c r="Y62" i="9"/>
  <c r="Z62" i="9"/>
  <c r="Y58" i="9"/>
  <c r="Z58" i="9"/>
  <c r="Y37" i="9"/>
  <c r="Z37" i="9"/>
  <c r="Y87" i="9"/>
  <c r="Z87" i="9"/>
  <c r="Y66" i="9"/>
  <c r="Z66" i="9"/>
  <c r="Y26" i="9"/>
  <c r="Z26" i="9"/>
  <c r="AC94" i="9"/>
  <c r="AD94" i="9"/>
  <c r="AC32" i="9"/>
  <c r="AD32" i="9"/>
  <c r="AC62" i="9"/>
  <c r="AD62" i="9"/>
  <c r="AC34" i="9"/>
  <c r="AD34" i="9"/>
  <c r="AD80" i="9"/>
  <c r="AA100" i="9"/>
  <c r="AC99" i="9"/>
  <c r="AO79" i="9"/>
  <c r="AA68" i="9"/>
  <c r="AA98" i="9"/>
  <c r="AA92" i="9"/>
  <c r="AA66" i="9"/>
  <c r="Y54" i="9"/>
  <c r="AO87" i="9"/>
  <c r="AA96" i="9"/>
  <c r="AO92" i="9"/>
  <c r="AA69" i="9"/>
  <c r="AB30" i="9"/>
  <c r="AB101" i="9"/>
  <c r="Z57" i="9"/>
  <c r="AO40" i="9"/>
  <c r="AB88" i="9"/>
  <c r="AA40" i="9"/>
  <c r="AA46" i="9"/>
  <c r="AB97" i="9"/>
  <c r="AC89" i="9"/>
  <c r="AB71" i="9"/>
  <c r="AB93" i="9"/>
  <c r="AA64" i="9"/>
  <c r="Y59" i="9"/>
  <c r="AB50" i="9"/>
  <c r="Z48" i="9"/>
  <c r="AA35" i="9"/>
  <c r="AB26" i="9"/>
  <c r="AA94" i="9"/>
  <c r="AB48" i="9"/>
  <c r="Z84" i="9"/>
  <c r="Z61" i="9"/>
  <c r="AD56" i="9"/>
  <c r="Y47" i="9"/>
  <c r="Y78" i="9"/>
  <c r="AO47" i="9"/>
  <c r="AO31" i="9"/>
  <c r="AA76" i="9"/>
  <c r="AC44" i="9"/>
  <c r="Y67" i="9"/>
  <c r="Y44" i="9"/>
  <c r="Y99" i="9"/>
  <c r="Y95" i="9"/>
  <c r="Y93" i="9"/>
  <c r="Y91" i="9"/>
  <c r="Z85" i="9"/>
  <c r="Y79" i="9"/>
  <c r="Z77" i="9"/>
  <c r="Z75" i="9"/>
  <c r="Y73" i="9"/>
  <c r="Y71" i="9"/>
  <c r="Y69" i="9"/>
  <c r="AO91" i="9"/>
  <c r="AO83" i="9"/>
  <c r="AO59" i="9"/>
  <c r="AO51" i="9"/>
  <c r="AO96" i="9"/>
  <c r="AD42" i="9"/>
  <c r="AO98" i="9"/>
  <c r="AC28" i="9"/>
  <c r="AO76" i="9"/>
  <c r="AO78" i="9"/>
  <c r="AD75" i="9"/>
  <c r="AB99" i="9"/>
  <c r="AB95" i="9"/>
  <c r="AA77" i="9"/>
  <c r="AC74" i="9"/>
  <c r="Z95" i="9"/>
  <c r="Z91" i="9"/>
  <c r="AD74" i="9"/>
  <c r="Z73" i="9"/>
  <c r="Y68" i="9"/>
  <c r="AA60" i="9"/>
  <c r="AA45" i="9"/>
  <c r="AA37" i="9"/>
  <c r="AA74" i="9"/>
  <c r="AB91" i="9"/>
  <c r="AC57" i="9"/>
  <c r="AC51" i="9"/>
  <c r="AB41" i="9"/>
  <c r="AB83" i="9"/>
  <c r="AD76" i="9"/>
  <c r="AB63" i="9"/>
  <c r="AB59" i="9"/>
  <c r="Z43" i="9"/>
  <c r="AC71" i="9"/>
  <c r="Y64" i="9"/>
  <c r="AA54" i="9"/>
  <c r="Y51" i="9"/>
  <c r="AB44" i="9"/>
  <c r="AC97" i="9"/>
  <c r="Z89" i="9"/>
  <c r="AB81" i="9"/>
  <c r="AB67" i="9"/>
  <c r="AD65" i="9"/>
  <c r="AC61" i="9"/>
  <c r="AC75" i="9"/>
  <c r="AB84" i="9"/>
  <c r="AB39" i="9"/>
  <c r="Z52" i="9"/>
  <c r="Z49" i="9"/>
  <c r="AD33" i="9"/>
  <c r="AC27" i="9"/>
  <c r="AC46" i="9"/>
  <c r="AD46" i="9"/>
  <c r="AD40" i="9"/>
  <c r="AC40" i="9"/>
  <c r="Y55" i="9"/>
  <c r="Z55" i="9"/>
  <c r="Y46" i="9"/>
  <c r="Z46" i="9"/>
  <c r="Y39" i="9"/>
  <c r="Z39" i="9"/>
  <c r="Z34" i="9"/>
  <c r="Y34" i="9"/>
  <c r="Z27" i="9"/>
  <c r="Y27" i="9"/>
  <c r="Y45" i="9"/>
  <c r="Z45" i="9"/>
  <c r="AC72" i="9"/>
  <c r="AD72" i="9"/>
  <c r="AD26" i="9"/>
  <c r="AC26" i="9"/>
  <c r="AC70" i="9"/>
  <c r="AD70" i="9"/>
  <c r="AD45" i="9"/>
  <c r="AC45" i="9"/>
  <c r="AC87" i="9"/>
  <c r="AD87" i="9"/>
  <c r="AC90" i="9"/>
  <c r="AD90" i="9"/>
  <c r="AC58" i="9"/>
  <c r="AD58" i="9"/>
  <c r="AD39" i="9"/>
  <c r="AC39" i="9"/>
  <c r="AB87" i="9"/>
  <c r="AB75" i="9"/>
  <c r="AA61" i="9"/>
  <c r="AA57" i="9"/>
  <c r="AB55" i="9"/>
  <c r="AA43" i="9"/>
  <c r="AB27" i="9"/>
  <c r="Z50" i="9"/>
  <c r="AO81" i="9"/>
  <c r="AD68" i="9"/>
  <c r="AO56" i="9"/>
  <c r="AD77" i="9"/>
  <c r="AD82" i="9"/>
  <c r="AC96" i="9"/>
  <c r="AC93" i="9"/>
  <c r="AA85" i="9"/>
  <c r="AC79" i="9"/>
  <c r="AA53" i="9"/>
  <c r="Z99" i="9"/>
  <c r="AD95" i="9"/>
  <c r="Z93" i="9"/>
  <c r="AC82" i="9"/>
  <c r="Y75" i="9"/>
  <c r="Y53" i="9"/>
  <c r="AA79" i="9"/>
  <c r="AA80" i="9"/>
  <c r="AA72" i="9"/>
  <c r="AA65" i="9"/>
  <c r="AC59" i="9"/>
  <c r="AC35" i="9"/>
  <c r="AB33" i="9"/>
  <c r="Y101" i="9"/>
  <c r="Y33" i="9"/>
  <c r="AA27" i="9"/>
  <c r="Y97" i="9"/>
  <c r="AB89" i="9"/>
  <c r="Z71" i="9"/>
  <c r="Z69" i="9"/>
  <c r="AD67" i="9"/>
  <c r="Z65" i="9"/>
  <c r="AC77" i="9"/>
  <c r="AA70" i="9"/>
  <c r="AA49" i="9"/>
  <c r="AB36" i="9"/>
  <c r="AA82" i="9"/>
  <c r="AB61" i="9"/>
  <c r="Y50" i="9"/>
  <c r="AD38" i="9"/>
  <c r="AB78" i="9"/>
  <c r="AB52" i="9"/>
  <c r="AC29" i="9"/>
  <c r="AC42" i="9"/>
  <c r="Y35" i="9"/>
  <c r="Z32" i="9"/>
  <c r="Y32" i="9"/>
  <c r="Y31" i="9"/>
  <c r="Z31" i="9"/>
  <c r="Y60" i="9"/>
  <c r="Z60" i="9"/>
  <c r="Z42" i="9"/>
  <c r="Y42" i="9"/>
  <c r="Z40" i="9"/>
  <c r="Y40" i="9"/>
  <c r="Y98" i="9"/>
  <c r="Z98" i="9"/>
  <c r="Y94" i="9"/>
  <c r="Z94" i="9"/>
  <c r="Y92" i="9"/>
  <c r="Z92" i="9"/>
  <c r="Y90" i="9"/>
  <c r="Z90" i="9"/>
  <c r="Y72" i="9"/>
  <c r="Z72" i="9"/>
  <c r="Y70" i="9"/>
  <c r="Z70" i="9"/>
  <c r="AC37" i="9"/>
  <c r="AD37" i="9"/>
  <c r="AC98" i="9"/>
  <c r="AD98" i="9"/>
  <c r="AC66" i="9"/>
  <c r="AD66" i="9"/>
  <c r="Y56" i="9"/>
  <c r="Z30" i="9"/>
  <c r="Z102" i="9"/>
  <c r="Z100" i="9"/>
  <c r="Y96" i="9"/>
  <c r="Y88" i="9"/>
  <c r="Z86" i="9"/>
  <c r="Z82" i="9"/>
  <c r="Z80" i="9"/>
  <c r="Y74" i="9"/>
  <c r="AO95" i="9"/>
  <c r="AO71" i="9"/>
  <c r="AO63" i="9"/>
  <c r="AD102" i="9"/>
  <c r="AD86" i="9"/>
  <c r="AD54" i="9"/>
  <c r="AC30" i="9"/>
  <c r="AD50" i="9"/>
  <c r="AD36" i="9"/>
  <c r="AO64" i="9"/>
  <c r="AO48" i="9"/>
  <c r="AC73" i="9"/>
  <c r="AC91" i="9"/>
  <c r="AA75" i="9"/>
  <c r="AA102" i="9"/>
  <c r="AD99" i="9"/>
  <c r="AD93" i="9"/>
  <c r="AA90" i="9"/>
  <c r="AD88" i="9"/>
  <c r="Y85" i="9"/>
  <c r="AC80" i="9"/>
  <c r="Y77" i="9"/>
  <c r="AA58" i="9"/>
  <c r="AA55" i="9"/>
  <c r="AC53" i="9"/>
  <c r="AA86" i="9"/>
  <c r="AA34" i="9"/>
  <c r="AA32" i="9"/>
  <c r="AB28" i="9"/>
  <c r="Z41" i="9"/>
  <c r="AD28" i="9"/>
  <c r="AA62" i="9"/>
  <c r="AA42" i="9"/>
  <c r="Z29" i="9"/>
  <c r="AA31" i="9"/>
  <c r="AC81" i="9"/>
  <c r="Z67" i="9"/>
  <c r="Z44" i="9"/>
  <c r="AB47" i="9"/>
  <c r="AB38" i="9"/>
  <c r="Y30" i="9"/>
  <c r="AC100" i="9"/>
  <c r="AA51" i="9"/>
  <c r="AB56" i="9"/>
  <c r="AC47" i="9"/>
  <c r="Z38" i="9"/>
  <c r="Y36" i="9"/>
  <c r="AX41" i="4"/>
  <c r="AW41" i="4"/>
  <c r="AX34" i="4"/>
  <c r="AW34" i="4"/>
  <c r="AV20" i="4"/>
  <c r="X20" i="4" s="1"/>
  <c r="AX20" i="4"/>
  <c r="AX29" i="4"/>
  <c r="AV29" i="4"/>
  <c r="AX42" i="4"/>
  <c r="AW42" i="4"/>
  <c r="AW33" i="4"/>
  <c r="AX33" i="4"/>
  <c r="AV41" i="4"/>
  <c r="AW49" i="4"/>
  <c r="AV50" i="4"/>
  <c r="AV49" i="4"/>
  <c r="J53" i="4"/>
  <c r="K53" i="4"/>
  <c r="J37" i="4"/>
  <c r="K37" i="4"/>
  <c r="M57" i="4"/>
  <c r="L57" i="4"/>
  <c r="M41" i="4"/>
  <c r="L41" i="4"/>
  <c r="AR36" i="4"/>
  <c r="AQ36" i="4"/>
  <c r="AS36" i="4"/>
  <c r="AR40" i="4"/>
  <c r="AQ40" i="4"/>
  <c r="AS40" i="4"/>
  <c r="AR44" i="4"/>
  <c r="AQ44" i="4"/>
  <c r="AS44" i="4"/>
  <c r="K25" i="4"/>
  <c r="J25" i="4"/>
  <c r="J17" i="4"/>
  <c r="K17" i="4"/>
  <c r="AX31" i="4"/>
  <c r="AW31" i="4"/>
  <c r="AV31" i="4"/>
  <c r="Z31" i="4"/>
  <c r="AX26" i="4"/>
  <c r="AV26" i="4"/>
  <c r="AW26" i="4"/>
  <c r="J49" i="4"/>
  <c r="K49" i="4"/>
  <c r="O54" i="4"/>
  <c r="N54" i="4"/>
  <c r="M53" i="4"/>
  <c r="L53" i="4"/>
  <c r="M25" i="4"/>
  <c r="L25" i="4"/>
  <c r="AS43" i="4"/>
  <c r="AR43" i="4"/>
  <c r="AQ43" i="4"/>
  <c r="AW48" i="4"/>
  <c r="AV48" i="4"/>
  <c r="AX48" i="4"/>
  <c r="AX35" i="4"/>
  <c r="AW35" i="4"/>
  <c r="Z35" i="4"/>
  <c r="AV35" i="4"/>
  <c r="N26" i="4"/>
  <c r="O26" i="4"/>
  <c r="AS55" i="4"/>
  <c r="AR55" i="4"/>
  <c r="AQ55" i="4"/>
  <c r="AS18" i="4"/>
  <c r="AR18" i="4"/>
  <c r="AQ18" i="4"/>
  <c r="U27" i="4"/>
  <c r="V27" i="4"/>
  <c r="J57" i="4"/>
  <c r="K57" i="4"/>
  <c r="J41" i="4"/>
  <c r="K41" i="4"/>
  <c r="N50" i="4"/>
  <c r="O50" i="4"/>
  <c r="M45" i="4"/>
  <c r="L45" i="4"/>
  <c r="N34" i="4"/>
  <c r="O34" i="4"/>
  <c r="M29" i="4"/>
  <c r="L29" i="4"/>
  <c r="AR32" i="4"/>
  <c r="AQ32" i="4"/>
  <c r="AS32" i="4"/>
  <c r="J20" i="4"/>
  <c r="K20" i="4"/>
  <c r="K34" i="4"/>
  <c r="J34" i="4"/>
  <c r="AX51" i="4"/>
  <c r="AW51" i="4"/>
  <c r="AV51" i="4"/>
  <c r="Z51" i="4"/>
  <c r="AW32" i="4"/>
  <c r="AV32" i="4"/>
  <c r="AX32" i="4"/>
  <c r="AX43" i="4"/>
  <c r="AW43" i="4"/>
  <c r="AV43" i="4"/>
  <c r="AR28" i="4"/>
  <c r="AQ28" i="4"/>
  <c r="AS28" i="4"/>
  <c r="AX22" i="4"/>
  <c r="AW22" i="4"/>
  <c r="AV22" i="4"/>
  <c r="Z22" i="4"/>
  <c r="M20" i="4"/>
  <c r="L20" i="4"/>
  <c r="AX18" i="4"/>
  <c r="AW18" i="4"/>
  <c r="AV18" i="4"/>
  <c r="Z18" i="4"/>
  <c r="M16" i="4"/>
  <c r="L16" i="4"/>
  <c r="AS22" i="4"/>
  <c r="AR22" i="4"/>
  <c r="AQ22" i="4"/>
  <c r="AW56" i="4"/>
  <c r="AV56" i="4"/>
  <c r="AX56" i="4"/>
  <c r="AW15" i="4"/>
  <c r="AV15" i="4"/>
  <c r="AX15" i="4"/>
  <c r="AS26" i="4"/>
  <c r="AR26" i="4"/>
  <c r="AQ26" i="4"/>
  <c r="AW23" i="4"/>
  <c r="AX23" i="4"/>
  <c r="AV23" i="4"/>
  <c r="AV24" i="4"/>
  <c r="AW24" i="4"/>
  <c r="AX24" i="4"/>
  <c r="L46" i="4"/>
  <c r="J44" i="4"/>
  <c r="V17" i="4"/>
  <c r="J35" i="4"/>
  <c r="M55" i="4"/>
  <c r="J40" i="4"/>
  <c r="U46" i="4"/>
  <c r="N39" i="4"/>
  <c r="O28" i="4"/>
  <c r="N48" i="4"/>
  <c r="J38" i="4"/>
  <c r="L35" i="4"/>
  <c r="L56" i="4"/>
  <c r="L15" i="4"/>
  <c r="M38" i="4"/>
  <c r="M50" i="4"/>
  <c r="M34" i="4"/>
  <c r="L50" i="4"/>
  <c r="P38" i="4"/>
  <c r="L34" i="4"/>
  <c r="L52" i="4"/>
  <c r="Z47" i="4"/>
  <c r="M26" i="4"/>
  <c r="O24" i="4"/>
  <c r="J56" i="4"/>
  <c r="U37" i="4"/>
  <c r="K47" i="4"/>
  <c r="L47" i="4"/>
  <c r="N44" i="4"/>
  <c r="N24" i="4"/>
  <c r="M44" i="4"/>
  <c r="M31" i="4"/>
  <c r="M18" i="4"/>
  <c r="N55" i="4"/>
  <c r="N36" i="4"/>
  <c r="U41" i="4"/>
  <c r="Z43" i="4"/>
  <c r="N23" i="4"/>
  <c r="U16" i="4"/>
  <c r="N46" i="4"/>
  <c r="O46" i="4"/>
  <c r="N30" i="4"/>
  <c r="O30" i="4"/>
  <c r="J16" i="4"/>
  <c r="K16" i="4"/>
  <c r="AW36" i="4"/>
  <c r="AV36" i="4"/>
  <c r="AX36" i="4"/>
  <c r="N21" i="4"/>
  <c r="O21" i="4"/>
  <c r="N17" i="4"/>
  <c r="O17" i="4"/>
  <c r="AW44" i="4"/>
  <c r="AV44" i="4"/>
  <c r="AX44" i="4"/>
  <c r="AW52" i="4"/>
  <c r="AV52" i="4"/>
  <c r="AX52" i="4"/>
  <c r="AQ24" i="4"/>
  <c r="AS24" i="4"/>
  <c r="AR24" i="4"/>
  <c r="J33" i="4"/>
  <c r="K33" i="4"/>
  <c r="O42" i="4"/>
  <c r="N42" i="4"/>
  <c r="M37" i="4"/>
  <c r="L37" i="4"/>
  <c r="AS51" i="4"/>
  <c r="AR51" i="4"/>
  <c r="AQ51" i="4"/>
  <c r="AW40" i="4"/>
  <c r="AV40" i="4"/>
  <c r="AX40" i="4"/>
  <c r="AS47" i="4"/>
  <c r="AR47" i="4"/>
  <c r="AQ47" i="4"/>
  <c r="K50" i="4"/>
  <c r="J50" i="4"/>
  <c r="J54" i="4"/>
  <c r="K54" i="4"/>
  <c r="AW19" i="4"/>
  <c r="AV19" i="4"/>
  <c r="AX19" i="4"/>
  <c r="M54" i="4"/>
  <c r="L54" i="4"/>
  <c r="J45" i="4"/>
  <c r="K45" i="4"/>
  <c r="J29" i="4"/>
  <c r="K29" i="4"/>
  <c r="AQ57" i="4"/>
  <c r="AR57" i="4"/>
  <c r="AS57" i="4"/>
  <c r="M49" i="4"/>
  <c r="L49" i="4"/>
  <c r="O38" i="4"/>
  <c r="N38" i="4"/>
  <c r="M33" i="4"/>
  <c r="L33" i="4"/>
  <c r="AR48" i="4"/>
  <c r="AQ48" i="4"/>
  <c r="AS48" i="4"/>
  <c r="AS35" i="4"/>
  <c r="AR35" i="4"/>
  <c r="AQ35" i="4"/>
  <c r="AS39" i="4"/>
  <c r="AR39" i="4"/>
  <c r="AQ39" i="4"/>
  <c r="AX55" i="4"/>
  <c r="AW55" i="4"/>
  <c r="AV55" i="4"/>
  <c r="Z55" i="4"/>
  <c r="AX39" i="4"/>
  <c r="AW39" i="4"/>
  <c r="AV39" i="4"/>
  <c r="Z39" i="4"/>
  <c r="AS31" i="4"/>
  <c r="AR31" i="4"/>
  <c r="AQ31" i="4"/>
  <c r="AR52" i="4"/>
  <c r="AQ52" i="4"/>
  <c r="AS52" i="4"/>
  <c r="J21" i="4"/>
  <c r="K21" i="4"/>
  <c r="AR56" i="4"/>
  <c r="AQ56" i="4"/>
  <c r="AS56" i="4"/>
  <c r="AX47" i="4"/>
  <c r="AW47" i="4"/>
  <c r="AV47" i="4"/>
  <c r="AW28" i="4"/>
  <c r="AV28" i="4"/>
  <c r="AX28" i="4"/>
  <c r="L30" i="4"/>
  <c r="M22" i="4"/>
  <c r="V54" i="4"/>
  <c r="N18" i="4"/>
  <c r="K42" i="4"/>
  <c r="M42" i="4"/>
  <c r="L42" i="4"/>
  <c r="N25" i="4"/>
  <c r="K22" i="4"/>
  <c r="Z44" i="4"/>
  <c r="V33" i="4"/>
  <c r="N19" i="4"/>
  <c r="L27" i="4"/>
  <c r="L38" i="4"/>
  <c r="U50" i="4"/>
  <c r="L22" i="4"/>
  <c r="N56" i="4"/>
  <c r="Z48" i="4"/>
  <c r="N43" i="4"/>
  <c r="Z40" i="4"/>
  <c r="U30" i="4"/>
  <c r="M28" i="4"/>
  <c r="K26" i="4"/>
  <c r="O22" i="4"/>
  <c r="O18" i="4"/>
  <c r="J52" i="4"/>
  <c r="O39" i="4"/>
  <c r="J28" i="4"/>
  <c r="J48" i="4"/>
  <c r="L40" i="4"/>
  <c r="M19" i="4"/>
  <c r="Z19" i="4"/>
  <c r="J19" i="4"/>
  <c r="J18" i="4"/>
  <c r="Z26" i="4"/>
  <c r="J32" i="4"/>
  <c r="U23" i="4"/>
  <c r="U19" i="4"/>
  <c r="J15" i="4"/>
  <c r="BF95" i="9"/>
  <c r="BH95" i="9"/>
  <c r="BG95" i="9"/>
  <c r="BF87" i="9"/>
  <c r="BH87" i="9"/>
  <c r="BG87" i="9"/>
  <c r="BF79" i="9"/>
  <c r="BH79" i="9"/>
  <c r="BG79" i="9"/>
  <c r="BF71" i="9"/>
  <c r="BH71" i="9"/>
  <c r="BG71" i="9"/>
  <c r="BF63" i="9"/>
  <c r="BH63" i="9"/>
  <c r="BG63" i="9"/>
  <c r="BF55" i="9"/>
  <c r="BH55" i="9"/>
  <c r="BG55" i="9"/>
  <c r="BF47" i="9"/>
  <c r="BH47" i="9"/>
  <c r="BG47" i="9"/>
  <c r="BF39" i="9"/>
  <c r="BH39" i="9"/>
  <c r="BG39" i="9"/>
  <c r="BF31" i="9"/>
  <c r="BH31" i="9"/>
  <c r="BG31" i="9"/>
  <c r="BF94" i="9"/>
  <c r="BG94" i="9"/>
  <c r="BH94" i="9"/>
  <c r="BF34" i="9"/>
  <c r="BG34" i="9"/>
  <c r="BH34" i="9"/>
  <c r="BF92" i="9"/>
  <c r="BG92" i="9"/>
  <c r="BH92" i="9"/>
  <c r="BF60" i="9"/>
  <c r="BG60" i="9"/>
  <c r="BH60" i="9"/>
  <c r="BF28" i="9"/>
  <c r="BG28" i="9"/>
  <c r="BH28" i="9"/>
  <c r="BF38" i="9"/>
  <c r="BG38" i="9"/>
  <c r="BH38" i="9"/>
  <c r="BF74" i="9"/>
  <c r="BG74" i="9"/>
  <c r="BH74" i="9"/>
  <c r="BF50" i="9"/>
  <c r="BG50" i="9"/>
  <c r="BH50" i="9"/>
  <c r="BF102" i="9"/>
  <c r="BG102" i="9"/>
  <c r="BH102" i="9"/>
  <c r="BF42" i="9"/>
  <c r="BG42" i="9"/>
  <c r="BH42" i="9"/>
  <c r="BF100" i="9"/>
  <c r="BG100" i="9"/>
  <c r="BH100" i="9"/>
  <c r="BF68" i="9"/>
  <c r="BG68" i="9"/>
  <c r="BH68" i="9"/>
  <c r="BF36" i="9"/>
  <c r="BG36" i="9"/>
  <c r="BH36" i="9"/>
  <c r="BF30" i="9"/>
  <c r="BG30" i="9"/>
  <c r="BH30" i="9"/>
  <c r="BF72" i="9"/>
  <c r="BG72" i="9"/>
  <c r="BH72" i="9"/>
  <c r="BF99" i="9"/>
  <c r="BH99" i="9"/>
  <c r="BG99" i="9"/>
  <c r="BF91" i="9"/>
  <c r="BH91" i="9"/>
  <c r="BG91" i="9"/>
  <c r="BF83" i="9"/>
  <c r="BH83" i="9"/>
  <c r="BG83" i="9"/>
  <c r="BF75" i="9"/>
  <c r="BH75" i="9"/>
  <c r="BG75" i="9"/>
  <c r="BF67" i="9"/>
  <c r="BH67" i="9"/>
  <c r="BG67" i="9"/>
  <c r="BF59" i="9"/>
  <c r="BH59" i="9"/>
  <c r="BG59" i="9"/>
  <c r="BF51" i="9"/>
  <c r="BH51" i="9"/>
  <c r="BG51" i="9"/>
  <c r="BF43" i="9"/>
  <c r="BH43" i="9"/>
  <c r="BG43" i="9"/>
  <c r="BF35" i="9"/>
  <c r="BH35" i="9"/>
  <c r="BG35" i="9"/>
  <c r="BF27" i="9"/>
  <c r="BH27" i="9"/>
  <c r="BG27" i="9"/>
  <c r="BF62" i="9"/>
  <c r="BG62" i="9"/>
  <c r="BH62" i="9"/>
  <c r="BF88" i="9"/>
  <c r="BG88" i="9"/>
  <c r="BH88" i="9"/>
  <c r="BF66" i="9"/>
  <c r="BG66" i="9"/>
  <c r="BH66" i="9"/>
  <c r="BF90" i="9"/>
  <c r="BG90" i="9"/>
  <c r="BH90" i="9"/>
  <c r="BF76" i="9"/>
  <c r="BG76" i="9"/>
  <c r="BH76" i="9"/>
  <c r="BF44" i="9"/>
  <c r="BG44" i="9"/>
  <c r="BH44" i="9"/>
  <c r="BF78" i="9"/>
  <c r="BG78" i="9"/>
  <c r="BH78" i="9"/>
  <c r="BF80" i="9"/>
  <c r="BG80" i="9"/>
  <c r="BH80" i="9"/>
  <c r="BF64" i="9"/>
  <c r="BG64" i="9"/>
  <c r="BH64" i="9"/>
  <c r="BF48" i="9"/>
  <c r="BG48" i="9"/>
  <c r="BH48" i="9"/>
  <c r="BF101" i="9"/>
  <c r="BH101" i="9"/>
  <c r="BG101" i="9"/>
  <c r="BF93" i="9"/>
  <c r="BH93" i="9"/>
  <c r="BG93" i="9"/>
  <c r="BF85" i="9"/>
  <c r="BH85" i="9"/>
  <c r="BG85" i="9"/>
  <c r="BF77" i="9"/>
  <c r="BH77" i="9"/>
  <c r="BG77" i="9"/>
  <c r="BF69" i="9"/>
  <c r="BH69" i="9"/>
  <c r="BG69" i="9"/>
  <c r="BF61" i="9"/>
  <c r="BH61" i="9"/>
  <c r="BG61" i="9"/>
  <c r="BF53" i="9"/>
  <c r="BH53" i="9"/>
  <c r="BG53" i="9"/>
  <c r="BF45" i="9"/>
  <c r="BH45" i="9"/>
  <c r="BG45" i="9"/>
  <c r="BF37" i="9"/>
  <c r="BH37" i="9"/>
  <c r="BG37" i="9"/>
  <c r="BF29" i="9"/>
  <c r="BH29" i="9"/>
  <c r="BG29" i="9"/>
  <c r="BF46" i="9"/>
  <c r="BG46" i="9"/>
  <c r="BH46" i="9"/>
  <c r="BF40" i="9"/>
  <c r="BG40" i="9"/>
  <c r="BH40" i="9"/>
  <c r="BF56" i="9"/>
  <c r="BG56" i="9"/>
  <c r="BH56" i="9"/>
  <c r="BF32" i="9"/>
  <c r="BG32" i="9"/>
  <c r="BH32" i="9"/>
  <c r="BF26" i="9"/>
  <c r="BG26" i="9"/>
  <c r="BH26" i="9"/>
  <c r="BF97" i="9"/>
  <c r="BH97" i="9"/>
  <c r="BG97" i="9"/>
  <c r="BF89" i="9"/>
  <c r="BH89" i="9"/>
  <c r="BG89" i="9"/>
  <c r="BF81" i="9"/>
  <c r="BH81" i="9"/>
  <c r="BG81" i="9"/>
  <c r="BF73" i="9"/>
  <c r="BH73" i="9"/>
  <c r="BG73" i="9"/>
  <c r="BF65" i="9"/>
  <c r="BH65" i="9"/>
  <c r="BG65" i="9"/>
  <c r="BF57" i="9"/>
  <c r="BH57" i="9"/>
  <c r="BG57" i="9"/>
  <c r="BF49" i="9"/>
  <c r="BH49" i="9"/>
  <c r="BG49" i="9"/>
  <c r="BF41" i="9"/>
  <c r="BH41" i="9"/>
  <c r="BG41" i="9"/>
  <c r="BF33" i="9"/>
  <c r="BH33" i="9"/>
  <c r="BG33" i="9"/>
  <c r="BF70" i="9"/>
  <c r="BG70" i="9"/>
  <c r="BH70" i="9"/>
  <c r="BF96" i="9"/>
  <c r="BG96" i="9"/>
  <c r="BH96" i="9"/>
  <c r="BF82" i="9"/>
  <c r="BG82" i="9"/>
  <c r="BH82" i="9"/>
  <c r="BF84" i="9"/>
  <c r="BG84" i="9"/>
  <c r="BH84" i="9"/>
  <c r="BF52" i="9"/>
  <c r="BG52" i="9"/>
  <c r="BH52" i="9"/>
  <c r="BF86" i="9"/>
  <c r="BG86" i="9"/>
  <c r="BH86" i="9"/>
  <c r="BF54" i="9"/>
  <c r="BG54" i="9"/>
  <c r="BH54" i="9"/>
  <c r="BF98" i="9"/>
  <c r="BG98" i="9"/>
  <c r="BH98" i="9"/>
  <c r="BF58" i="9"/>
  <c r="BG58" i="9"/>
  <c r="BH58" i="9"/>
  <c r="W29" i="4" l="1"/>
  <c r="X53" i="4"/>
  <c r="X29" i="4"/>
  <c r="W40" i="4"/>
  <c r="X40" i="4"/>
  <c r="W23" i="4"/>
  <c r="X23" i="4"/>
  <c r="W47" i="4"/>
  <c r="X47" i="4"/>
  <c r="X22" i="4"/>
  <c r="W22" i="4"/>
  <c r="W49" i="4"/>
  <c r="X49" i="4"/>
  <c r="W42" i="4"/>
  <c r="X42" i="4"/>
  <c r="W41" i="4"/>
  <c r="X41" i="4"/>
  <c r="W28" i="4"/>
  <c r="X28" i="4"/>
  <c r="X36" i="4"/>
  <c r="W36" i="4"/>
  <c r="W56" i="4"/>
  <c r="X56" i="4"/>
  <c r="W18" i="4"/>
  <c r="X18" i="4"/>
  <c r="W43" i="4"/>
  <c r="X43" i="4"/>
  <c r="W32" i="4"/>
  <c r="X32" i="4"/>
  <c r="W35" i="4"/>
  <c r="X35" i="4"/>
  <c r="X48" i="4"/>
  <c r="W48" i="4"/>
  <c r="W26" i="4"/>
  <c r="X26" i="4"/>
  <c r="X34" i="4"/>
  <c r="W34" i="4"/>
  <c r="X50" i="4"/>
  <c r="W50" i="4"/>
  <c r="X25" i="4"/>
  <c r="W25" i="4"/>
  <c r="X21" i="4"/>
  <c r="W20" i="4"/>
  <c r="W53" i="4"/>
  <c r="W24" i="4"/>
  <c r="X24" i="4"/>
  <c r="X51" i="4"/>
  <c r="W51" i="4"/>
  <c r="W30" i="4"/>
  <c r="X30" i="4"/>
  <c r="W52" i="4"/>
  <c r="X52" i="4"/>
  <c r="W16" i="4"/>
  <c r="X16" i="4"/>
  <c r="W39" i="4"/>
  <c r="X39" i="4"/>
  <c r="W55" i="4"/>
  <c r="X55" i="4"/>
  <c r="X19" i="4"/>
  <c r="W19" i="4"/>
  <c r="X44" i="4"/>
  <c r="W44" i="4"/>
  <c r="X15" i="4"/>
  <c r="W15" i="4"/>
  <c r="W31" i="4"/>
  <c r="X31" i="4"/>
  <c r="X33" i="4"/>
  <c r="W33" i="4"/>
  <c r="X17" i="4"/>
  <c r="W17" i="4"/>
  <c r="W38" i="4"/>
  <c r="X38" i="4"/>
  <c r="AL86" i="9"/>
  <c r="AM86" i="9"/>
  <c r="AM84" i="9"/>
  <c r="AL84" i="9"/>
  <c r="AL56" i="9"/>
  <c r="AM56" i="9"/>
  <c r="AM40" i="9"/>
  <c r="AL40" i="9"/>
  <c r="AM62" i="9"/>
  <c r="AL62" i="9"/>
  <c r="AL68" i="9"/>
  <c r="AM68" i="9"/>
  <c r="AL38" i="9"/>
  <c r="AM38" i="9"/>
  <c r="AM49" i="9"/>
  <c r="AL49" i="9"/>
  <c r="AM97" i="9"/>
  <c r="AL97" i="9"/>
  <c r="AM45" i="9"/>
  <c r="AL45" i="9"/>
  <c r="AL61" i="9"/>
  <c r="AM61" i="9"/>
  <c r="AL77" i="9"/>
  <c r="AM77" i="9"/>
  <c r="AL93" i="9"/>
  <c r="AM93" i="9"/>
  <c r="AM48" i="9"/>
  <c r="AL48" i="9"/>
  <c r="AM35" i="9"/>
  <c r="AL35" i="9"/>
  <c r="AL51" i="9"/>
  <c r="AM51" i="9"/>
  <c r="AL99" i="9"/>
  <c r="AM99" i="9"/>
  <c r="AL100" i="9"/>
  <c r="AM100" i="9"/>
  <c r="AM28" i="9"/>
  <c r="AL28" i="9"/>
  <c r="AL39" i="9"/>
  <c r="AM39" i="9"/>
  <c r="AM55" i="9"/>
  <c r="AL55" i="9"/>
  <c r="AM87" i="9"/>
  <c r="AL87" i="9"/>
  <c r="AL52" i="9"/>
  <c r="AM52" i="9"/>
  <c r="AM58" i="9"/>
  <c r="AL58" i="9"/>
  <c r="AL54" i="9"/>
  <c r="AM54" i="9"/>
  <c r="AM82" i="9"/>
  <c r="AL82" i="9"/>
  <c r="AL41" i="9"/>
  <c r="AM41" i="9"/>
  <c r="AM57" i="9"/>
  <c r="AL57" i="9"/>
  <c r="AL73" i="9"/>
  <c r="AM73" i="9"/>
  <c r="AL89" i="9"/>
  <c r="AM89" i="9"/>
  <c r="AL37" i="9"/>
  <c r="AM37" i="9"/>
  <c r="AM53" i="9"/>
  <c r="AL53" i="9"/>
  <c r="AM69" i="9"/>
  <c r="AL69" i="9"/>
  <c r="AM85" i="9"/>
  <c r="AL85" i="9"/>
  <c r="AL101" i="9"/>
  <c r="AM101" i="9"/>
  <c r="AL80" i="9"/>
  <c r="AM80" i="9"/>
  <c r="AL44" i="9"/>
  <c r="AM44" i="9"/>
  <c r="AM90" i="9"/>
  <c r="AL90" i="9"/>
  <c r="AL27" i="9"/>
  <c r="AM27" i="9"/>
  <c r="AL43" i="9"/>
  <c r="AM43" i="9"/>
  <c r="AL59" i="9"/>
  <c r="AM59" i="9"/>
  <c r="AL75" i="9"/>
  <c r="AM75" i="9"/>
  <c r="AL91" i="9"/>
  <c r="AM91" i="9"/>
  <c r="AM36" i="9"/>
  <c r="AL36" i="9"/>
  <c r="AL74" i="9"/>
  <c r="AM74" i="9"/>
  <c r="AL60" i="9"/>
  <c r="AM60" i="9"/>
  <c r="AL34" i="9"/>
  <c r="AM34" i="9"/>
  <c r="AL94" i="9"/>
  <c r="AM94" i="9"/>
  <c r="AL31" i="9"/>
  <c r="AM31" i="9"/>
  <c r="AL47" i="9"/>
  <c r="AM47" i="9"/>
  <c r="AM63" i="9"/>
  <c r="AL63" i="9"/>
  <c r="AL79" i="9"/>
  <c r="AM79" i="9"/>
  <c r="AL95" i="9"/>
  <c r="AM95" i="9"/>
  <c r="AL96" i="9"/>
  <c r="AM96" i="9"/>
  <c r="AL66" i="9"/>
  <c r="AM66" i="9"/>
  <c r="AL102" i="9"/>
  <c r="AM102" i="9"/>
  <c r="AL98" i="9"/>
  <c r="AM98" i="9"/>
  <c r="AM70" i="9"/>
  <c r="AL70" i="9"/>
  <c r="AL33" i="9"/>
  <c r="AM33" i="9"/>
  <c r="AL65" i="9"/>
  <c r="AM65" i="9"/>
  <c r="AM81" i="9"/>
  <c r="AL81" i="9"/>
  <c r="AM26" i="9"/>
  <c r="AL26" i="9"/>
  <c r="AM46" i="9"/>
  <c r="AL46" i="9"/>
  <c r="AM29" i="9"/>
  <c r="AL29" i="9"/>
  <c r="AM78" i="9"/>
  <c r="AL78" i="9"/>
  <c r="AL76" i="9"/>
  <c r="AM76" i="9"/>
  <c r="AL67" i="9"/>
  <c r="AM67" i="9"/>
  <c r="AM83" i="9"/>
  <c r="AL83" i="9"/>
  <c r="AL72" i="9"/>
  <c r="AM72" i="9"/>
  <c r="AL92" i="9"/>
  <c r="AM92" i="9"/>
  <c r="AL71" i="9"/>
  <c r="AM71" i="9"/>
  <c r="AM32" i="9"/>
  <c r="AL32" i="9"/>
  <c r="AM64" i="9"/>
  <c r="AL64" i="9"/>
  <c r="AM88" i="9"/>
  <c r="AL88" i="9"/>
  <c r="AL30" i="9"/>
  <c r="AM30" i="9"/>
  <c r="AL42" i="9"/>
  <c r="AM42" i="9"/>
  <c r="AL50" i="9"/>
  <c r="AM50" i="9"/>
  <c r="O56" i="10"/>
  <c r="N56" i="10"/>
  <c r="N93" i="10"/>
  <c r="O69" i="10"/>
  <c r="N30" i="10"/>
  <c r="O25" i="10"/>
  <c r="N25" i="10"/>
  <c r="O71" i="10"/>
  <c r="O58" i="10"/>
  <c r="O8" i="10"/>
  <c r="N85" i="10"/>
  <c r="O19" i="10"/>
  <c r="N19" i="10"/>
  <c r="N11" i="10"/>
  <c r="O11" i="10"/>
  <c r="N24" i="10"/>
  <c r="O24" i="10"/>
  <c r="N55" i="10"/>
  <c r="O55" i="10"/>
  <c r="N77" i="10"/>
  <c r="O77" i="10"/>
  <c r="N60" i="10"/>
  <c r="O60" i="10"/>
  <c r="N7" i="10"/>
  <c r="O7" i="10"/>
  <c r="N43" i="10"/>
  <c r="O43" i="10"/>
  <c r="O16" i="10"/>
  <c r="N16" i="10"/>
  <c r="O48" i="10"/>
  <c r="N48" i="10"/>
  <c r="N62" i="10"/>
  <c r="O62" i="10"/>
  <c r="O47" i="10"/>
  <c r="N47" i="10"/>
  <c r="O35" i="10"/>
  <c r="N35" i="10"/>
  <c r="O85" i="10"/>
  <c r="N72" i="10"/>
  <c r="O72" i="10"/>
  <c r="N39" i="10"/>
  <c r="O39" i="10"/>
  <c r="N10" i="10"/>
  <c r="O10" i="10"/>
  <c r="N38" i="10"/>
  <c r="O38" i="10"/>
  <c r="N23" i="10"/>
  <c r="O23" i="10"/>
  <c r="N51" i="10"/>
  <c r="O51" i="10"/>
  <c r="N22" i="10"/>
  <c r="O22" i="10"/>
  <c r="O31" i="10"/>
  <c r="N31" i="10"/>
  <c r="O15" i="10"/>
  <c r="N15" i="10"/>
  <c r="N27" i="10"/>
  <c r="O27" i="10"/>
  <c r="N65" i="10"/>
  <c r="O65" i="10"/>
  <c r="N73" i="10"/>
  <c r="O73" i="10"/>
  <c r="N8" i="10"/>
  <c r="O40" i="10"/>
  <c r="AK78" i="9"/>
  <c r="AJ78" i="9"/>
  <c r="AJ66" i="9"/>
  <c r="AK66" i="9"/>
  <c r="AK74" i="9"/>
  <c r="AJ74" i="9"/>
  <c r="AK39" i="9"/>
  <c r="AJ39" i="9"/>
  <c r="AJ55" i="9"/>
  <c r="AK55" i="9"/>
  <c r="AK71" i="9"/>
  <c r="AJ71" i="9"/>
  <c r="AJ87" i="9"/>
  <c r="AK87" i="9"/>
  <c r="AK44" i="9"/>
  <c r="AJ44" i="9"/>
  <c r="AK35" i="9"/>
  <c r="AJ35" i="9"/>
  <c r="AK51" i="9"/>
  <c r="AJ51" i="9"/>
  <c r="AK67" i="9"/>
  <c r="AJ67" i="9"/>
  <c r="AK83" i="9"/>
  <c r="AJ83" i="9"/>
  <c r="AK99" i="9"/>
  <c r="AJ99" i="9"/>
  <c r="AJ98" i="9"/>
  <c r="AK98" i="9"/>
  <c r="AJ54" i="9"/>
  <c r="AK54" i="9"/>
  <c r="AK52" i="9"/>
  <c r="AJ52" i="9"/>
  <c r="AJ41" i="9"/>
  <c r="AK41" i="9"/>
  <c r="AK57" i="9"/>
  <c r="AJ57" i="9"/>
  <c r="AK73" i="9"/>
  <c r="AJ73" i="9"/>
  <c r="AK89" i="9"/>
  <c r="AJ89" i="9"/>
  <c r="AJ32" i="9"/>
  <c r="AK32" i="9"/>
  <c r="AK68" i="9"/>
  <c r="AJ68" i="9"/>
  <c r="AJ42" i="9"/>
  <c r="AK42" i="9"/>
  <c r="AJ102" i="9"/>
  <c r="AK102" i="9"/>
  <c r="AJ29" i="9"/>
  <c r="AK29" i="9"/>
  <c r="AJ45" i="9"/>
  <c r="AK45" i="9"/>
  <c r="AK61" i="9"/>
  <c r="AJ61" i="9"/>
  <c r="AK77" i="9"/>
  <c r="AJ77" i="9"/>
  <c r="AK93" i="9"/>
  <c r="AJ93" i="9"/>
  <c r="AJ60" i="9"/>
  <c r="AK60" i="9"/>
  <c r="AK48" i="9"/>
  <c r="AJ48" i="9"/>
  <c r="AK58" i="9"/>
  <c r="AJ58" i="9"/>
  <c r="AK96" i="9"/>
  <c r="AJ96" i="9"/>
  <c r="AK30" i="9"/>
  <c r="AJ30" i="9"/>
  <c r="AJ28" i="9"/>
  <c r="AK28" i="9"/>
  <c r="AJ92" i="9"/>
  <c r="AK92" i="9"/>
  <c r="AK64" i="9"/>
  <c r="AJ64" i="9"/>
  <c r="AK76" i="9"/>
  <c r="AJ76" i="9"/>
  <c r="AK82" i="9"/>
  <c r="AJ82" i="9"/>
  <c r="AJ70" i="9"/>
  <c r="AK70" i="9"/>
  <c r="AJ26" i="9"/>
  <c r="AK26" i="9"/>
  <c r="AJ56" i="9"/>
  <c r="AK56" i="9"/>
  <c r="AJ40" i="9"/>
  <c r="AK40" i="9"/>
  <c r="AK88" i="9"/>
  <c r="AJ88" i="9"/>
  <c r="AK50" i="9"/>
  <c r="AJ50" i="9"/>
  <c r="AJ38" i="9"/>
  <c r="AK38" i="9"/>
  <c r="AJ34" i="9"/>
  <c r="AK34" i="9"/>
  <c r="AJ94" i="9"/>
  <c r="AK94" i="9"/>
  <c r="AJ31" i="9"/>
  <c r="AK31" i="9"/>
  <c r="AJ47" i="9"/>
  <c r="AK47" i="9"/>
  <c r="AK63" i="9"/>
  <c r="AJ63" i="9"/>
  <c r="AK79" i="9"/>
  <c r="AJ79" i="9"/>
  <c r="AK95" i="9"/>
  <c r="AJ95" i="9"/>
  <c r="AJ80" i="9"/>
  <c r="AK80" i="9"/>
  <c r="AJ90" i="9"/>
  <c r="AK90" i="9"/>
  <c r="AK62" i="9"/>
  <c r="AJ62" i="9"/>
  <c r="AJ27" i="9"/>
  <c r="AK27" i="9"/>
  <c r="AK43" i="9"/>
  <c r="AJ43" i="9"/>
  <c r="AK59" i="9"/>
  <c r="AJ59" i="9"/>
  <c r="AJ75" i="9"/>
  <c r="AK75" i="9"/>
  <c r="AK91" i="9"/>
  <c r="AJ91" i="9"/>
  <c r="AK86" i="9"/>
  <c r="AJ86" i="9"/>
  <c r="AK84" i="9"/>
  <c r="AJ84" i="9"/>
  <c r="AK33" i="9"/>
  <c r="AJ33" i="9"/>
  <c r="AK49" i="9"/>
  <c r="AJ49" i="9"/>
  <c r="AK65" i="9"/>
  <c r="AJ65" i="9"/>
  <c r="AJ81" i="9"/>
  <c r="AK81" i="9"/>
  <c r="AJ97" i="9"/>
  <c r="AK97" i="9"/>
  <c r="AJ72" i="9"/>
  <c r="AK72" i="9"/>
  <c r="AK36" i="9"/>
  <c r="AJ36" i="9"/>
  <c r="AJ100" i="9"/>
  <c r="AK100" i="9"/>
  <c r="AJ46" i="9"/>
  <c r="AK46" i="9"/>
  <c r="AK37" i="9"/>
  <c r="AJ37" i="9"/>
  <c r="AJ53" i="9"/>
  <c r="AK53" i="9"/>
  <c r="AK69" i="9"/>
  <c r="AJ69" i="9"/>
  <c r="AK85" i="9"/>
  <c r="AJ85" i="9"/>
  <c r="AJ101" i="9"/>
  <c r="AK101" i="9"/>
  <c r="V56" i="4"/>
  <c r="U56" i="4"/>
  <c r="U44" i="4"/>
  <c r="V44" i="4"/>
  <c r="U52" i="4"/>
  <c r="V52" i="4"/>
  <c r="V35" i="4"/>
  <c r="U35" i="4"/>
  <c r="U48" i="4"/>
  <c r="V48" i="4"/>
  <c r="V57" i="4"/>
  <c r="U57" i="4"/>
  <c r="V47" i="4"/>
  <c r="U47" i="4"/>
  <c r="U32" i="4"/>
  <c r="V32" i="4"/>
  <c r="V18" i="4"/>
  <c r="U18" i="4"/>
  <c r="U36" i="4"/>
  <c r="V36" i="4"/>
  <c r="V22" i="4"/>
  <c r="U22" i="4"/>
  <c r="U28" i="4"/>
  <c r="V28" i="4"/>
  <c r="V55" i="4"/>
  <c r="U55" i="4"/>
  <c r="U43" i="4"/>
  <c r="V43" i="4"/>
  <c r="U31" i="4"/>
  <c r="V31" i="4"/>
  <c r="V51" i="4"/>
  <c r="U51" i="4"/>
  <c r="V24" i="4"/>
  <c r="U24" i="4"/>
  <c r="U26" i="4"/>
  <c r="V26" i="4"/>
  <c r="V39" i="4"/>
  <c r="U39" i="4"/>
  <c r="U40" i="4"/>
  <c r="V40" i="4"/>
  <c r="AY25" i="9"/>
  <c r="AW25" i="9"/>
  <c r="AV25" i="9"/>
  <c r="AN25" i="9"/>
  <c r="AT25" i="9" s="1"/>
  <c r="AI25" i="9"/>
  <c r="AH25" i="9"/>
  <c r="AF25" i="9"/>
  <c r="AE25" i="9"/>
  <c r="X25" i="9"/>
  <c r="W25" i="9"/>
  <c r="AY24" i="9"/>
  <c r="AI24" i="9" s="1"/>
  <c r="AW24" i="9"/>
  <c r="AV24" i="9"/>
  <c r="AN24" i="9"/>
  <c r="AT24" i="9" s="1"/>
  <c r="AH24" i="9"/>
  <c r="AF24" i="9"/>
  <c r="AE24" i="9"/>
  <c r="X24" i="9"/>
  <c r="W24" i="9"/>
  <c r="AY23" i="9"/>
  <c r="AI23" i="9" s="1"/>
  <c r="AW23" i="9"/>
  <c r="AV23" i="9"/>
  <c r="AN23" i="9"/>
  <c r="AT23" i="9" s="1"/>
  <c r="AH23" i="9"/>
  <c r="AF23" i="9"/>
  <c r="X23" i="9"/>
  <c r="W23" i="9"/>
  <c r="AY22" i="9"/>
  <c r="AI22" i="9" s="1"/>
  <c r="AW22" i="9"/>
  <c r="AV22" i="9"/>
  <c r="AN22" i="9"/>
  <c r="AT22" i="9" s="1"/>
  <c r="AH22" i="9"/>
  <c r="X22" i="9"/>
  <c r="W22" i="9"/>
  <c r="AY21" i="9"/>
  <c r="AI21" i="9" s="1"/>
  <c r="AW21" i="9"/>
  <c r="AV21" i="9"/>
  <c r="AN21" i="9"/>
  <c r="AT21" i="9" s="1"/>
  <c r="AH21" i="9"/>
  <c r="X21" i="9"/>
  <c r="W21" i="9"/>
  <c r="AY20" i="9"/>
  <c r="AW20" i="9"/>
  <c r="AV20" i="9"/>
  <c r="AN20" i="9"/>
  <c r="AT20" i="9" s="1"/>
  <c r="AI20" i="9"/>
  <c r="AH20" i="9"/>
  <c r="X20" i="9"/>
  <c r="W20" i="9"/>
  <c r="AY19" i="9"/>
  <c r="AI19" i="9" s="1"/>
  <c r="AW19" i="9"/>
  <c r="AV19" i="9"/>
  <c r="AN19" i="9"/>
  <c r="AT19" i="9" s="1"/>
  <c r="AH19" i="9"/>
  <c r="X19" i="9"/>
  <c r="W19" i="9"/>
  <c r="AY18" i="9"/>
  <c r="AI18" i="9" s="1"/>
  <c r="AW18" i="9"/>
  <c r="AV18" i="9"/>
  <c r="AN18" i="9"/>
  <c r="AT18" i="9" s="1"/>
  <c r="AH18" i="9"/>
  <c r="AG18" i="9"/>
  <c r="X18" i="9"/>
  <c r="W18" i="9"/>
  <c r="AY17" i="9"/>
  <c r="AI17" i="9" s="1"/>
  <c r="AW17" i="9"/>
  <c r="AV17" i="9"/>
  <c r="AN17" i="9"/>
  <c r="AT17" i="9" s="1"/>
  <c r="AH17" i="9"/>
  <c r="X17" i="9"/>
  <c r="W17" i="9"/>
  <c r="AY16" i="9"/>
  <c r="AI16" i="9" s="1"/>
  <c r="AW16" i="9"/>
  <c r="AV16" i="9"/>
  <c r="AN16" i="9"/>
  <c r="AT16" i="9" s="1"/>
  <c r="AH16" i="9"/>
  <c r="X16" i="9"/>
  <c r="W16" i="9"/>
  <c r="AY15" i="9"/>
  <c r="AI15" i="9" s="1"/>
  <c r="AW15" i="9"/>
  <c r="AV15" i="9"/>
  <c r="AN15" i="9"/>
  <c r="AT15" i="9" s="1"/>
  <c r="AH15" i="9"/>
  <c r="AG15" i="9"/>
  <c r="X15" i="9"/>
  <c r="W15" i="9"/>
  <c r="AY14" i="9"/>
  <c r="AI14" i="9" s="1"/>
  <c r="AW14" i="9"/>
  <c r="AV14" i="9"/>
  <c r="AN14" i="9"/>
  <c r="AT14" i="9" s="1"/>
  <c r="AH14" i="9"/>
  <c r="AG14" i="9"/>
  <c r="X14" i="9"/>
  <c r="W14" i="9"/>
  <c r="AY13" i="9"/>
  <c r="AI13" i="9" s="1"/>
  <c r="AW13" i="9"/>
  <c r="AV13" i="9"/>
  <c r="AN13" i="9"/>
  <c r="AT13" i="9" s="1"/>
  <c r="AH13" i="9"/>
  <c r="AG13" i="9"/>
  <c r="AF13" i="9"/>
  <c r="X13" i="9"/>
  <c r="W13" i="9"/>
  <c r="AY12" i="9"/>
  <c r="AI12" i="9" s="1"/>
  <c r="AW12" i="9"/>
  <c r="AV12" i="9"/>
  <c r="AN12" i="9"/>
  <c r="AT12" i="9" s="1"/>
  <c r="AH12" i="9"/>
  <c r="AG12" i="9"/>
  <c r="X12" i="9"/>
  <c r="W12" i="9"/>
  <c r="AY11" i="9"/>
  <c r="AI11" i="9" s="1"/>
  <c r="AW11" i="9"/>
  <c r="AV11" i="9"/>
  <c r="AN11" i="9"/>
  <c r="AT11" i="9" s="1"/>
  <c r="AH11" i="9"/>
  <c r="AG11" i="9"/>
  <c r="X11" i="9"/>
  <c r="W11" i="9"/>
  <c r="AY10" i="9"/>
  <c r="AI10" i="9" s="1"/>
  <c r="AW10" i="9"/>
  <c r="AV10" i="9"/>
  <c r="AN10" i="9"/>
  <c r="AT10" i="9" s="1"/>
  <c r="AH10" i="9"/>
  <c r="AG10" i="9"/>
  <c r="X10" i="9"/>
  <c r="W10" i="9"/>
  <c r="AY9" i="9"/>
  <c r="AI9" i="9" s="1"/>
  <c r="AW9" i="9"/>
  <c r="AV9" i="9"/>
  <c r="AN9" i="9"/>
  <c r="AT9" i="9" s="1"/>
  <c r="AH9" i="9"/>
  <c r="X9" i="9"/>
  <c r="W9" i="9"/>
  <c r="AY8" i="9"/>
  <c r="AI8" i="9" s="1"/>
  <c r="AW8" i="9"/>
  <c r="AV8" i="9"/>
  <c r="AN8" i="9"/>
  <c r="AT8" i="9" s="1"/>
  <c r="AH8" i="9"/>
  <c r="X8" i="9"/>
  <c r="W8" i="9"/>
  <c r="AY7" i="9"/>
  <c r="AI7" i="9" s="1"/>
  <c r="AW7" i="9"/>
  <c r="AV7" i="9"/>
  <c r="AN7" i="9"/>
  <c r="AT7" i="9" s="1"/>
  <c r="AH7" i="9"/>
  <c r="AG7" i="9"/>
  <c r="X7" i="9"/>
  <c r="W7" i="9"/>
  <c r="AY6" i="9"/>
  <c r="AI6" i="9" s="1"/>
  <c r="AW6" i="9"/>
  <c r="AV6" i="9"/>
  <c r="AN6" i="9"/>
  <c r="AT6" i="9" s="1"/>
  <c r="AH6" i="9"/>
  <c r="AG6" i="9"/>
  <c r="X6" i="9"/>
  <c r="W6" i="9"/>
  <c r="AY5" i="9"/>
  <c r="AI5" i="9" s="1"/>
  <c r="AW5" i="9"/>
  <c r="AV5" i="9"/>
  <c r="AN5" i="9"/>
  <c r="AT5" i="9" s="1"/>
  <c r="AH5" i="9"/>
  <c r="X5" i="9"/>
  <c r="W5" i="9"/>
  <c r="AY4" i="9"/>
  <c r="AW4" i="9"/>
  <c r="AV4" i="9"/>
  <c r="AN4" i="9"/>
  <c r="AT4" i="9" s="1"/>
  <c r="AI4" i="9"/>
  <c r="AH4" i="9"/>
  <c r="X4" i="9"/>
  <c r="W4" i="9"/>
  <c r="AY3" i="9"/>
  <c r="AI3" i="9" s="1"/>
  <c r="AW3" i="9"/>
  <c r="AV3" i="9"/>
  <c r="AN3" i="9"/>
  <c r="AT3" i="9" s="1"/>
  <c r="AH3" i="9"/>
  <c r="AG3" i="9"/>
  <c r="X3" i="9"/>
  <c r="AS3" i="9" l="1"/>
  <c r="BF3" i="9" s="1"/>
  <c r="BD3" i="9"/>
  <c r="AF19" i="9"/>
  <c r="AF22" i="9"/>
  <c r="AF12" i="9"/>
  <c r="AG25" i="9"/>
  <c r="AF6" i="9"/>
  <c r="AE20" i="9"/>
  <c r="AE4" i="9"/>
  <c r="AF3" i="9"/>
  <c r="BP3" i="9"/>
  <c r="BL3" i="9"/>
  <c r="BI3" i="9"/>
  <c r="BQ3" i="9"/>
  <c r="BM3" i="9"/>
  <c r="AB3" i="9" s="1"/>
  <c r="BN3" i="9"/>
  <c r="BK3" i="9"/>
  <c r="BO3" i="9"/>
  <c r="BJ3" i="9"/>
  <c r="AS6" i="9"/>
  <c r="BF6" i="9" s="1"/>
  <c r="BD6" i="9"/>
  <c r="AS10" i="9"/>
  <c r="BF10" i="9" s="1"/>
  <c r="BD10" i="9"/>
  <c r="AG8" i="9"/>
  <c r="AG9" i="9"/>
  <c r="AF14" i="9"/>
  <c r="AG17" i="9"/>
  <c r="AG4" i="9"/>
  <c r="AG5" i="9"/>
  <c r="AF7" i="9"/>
  <c r="AF8" i="9"/>
  <c r="AF9" i="9"/>
  <c r="AF10" i="9"/>
  <c r="AE12" i="9"/>
  <c r="AF15" i="9"/>
  <c r="AF16" i="9"/>
  <c r="AF17" i="9"/>
  <c r="AF18" i="9"/>
  <c r="AG20" i="9"/>
  <c r="AG21" i="9"/>
  <c r="AF11" i="9"/>
  <c r="AG16" i="9"/>
  <c r="AF4" i="9"/>
  <c r="AF5" i="9"/>
  <c r="AE8" i="9"/>
  <c r="BP15" i="9"/>
  <c r="AE16" i="9"/>
  <c r="AF20" i="9"/>
  <c r="AF21" i="9"/>
  <c r="BN25" i="9"/>
  <c r="BP7" i="9"/>
  <c r="AS14" i="9"/>
  <c r="BF14" i="9" s="1"/>
  <c r="BD14" i="9"/>
  <c r="BO23" i="9"/>
  <c r="BP11" i="9"/>
  <c r="BO19" i="9"/>
  <c r="BL23" i="9"/>
  <c r="BM23" i="9"/>
  <c r="AS23" i="9"/>
  <c r="BF23" i="9" s="1"/>
  <c r="BD23" i="9"/>
  <c r="AG24" i="9"/>
  <c r="AE23" i="9"/>
  <c r="AG23" i="9"/>
  <c r="BO24" i="9"/>
  <c r="BP19" i="9"/>
  <c r="BN11" i="9"/>
  <c r="AE11" i="9"/>
  <c r="BM11" i="9"/>
  <c r="BN14" i="9"/>
  <c r="AE14" i="9"/>
  <c r="BN15" i="9"/>
  <c r="AE15" i="9"/>
  <c r="BM15" i="9"/>
  <c r="BN18" i="9"/>
  <c r="AE18" i="9"/>
  <c r="BP18" i="9"/>
  <c r="AS19" i="9"/>
  <c r="BF19" i="9" s="1"/>
  <c r="BD19" i="9"/>
  <c r="BO20" i="9"/>
  <c r="BN21" i="9"/>
  <c r="AE21" i="9"/>
  <c r="AS22" i="9"/>
  <c r="BF22" i="9" s="1"/>
  <c r="BD22" i="9"/>
  <c r="BN6" i="9"/>
  <c r="AE6" i="9"/>
  <c r="BN7" i="9"/>
  <c r="AE7" i="9"/>
  <c r="BM7" i="9"/>
  <c r="BN10" i="9"/>
  <c r="AE10" i="9"/>
  <c r="BO4" i="9"/>
  <c r="BN5" i="9"/>
  <c r="AE5" i="9"/>
  <c r="BP6" i="9"/>
  <c r="AS7" i="9"/>
  <c r="BH7" i="9" s="1"/>
  <c r="BD7" i="9"/>
  <c r="BO8" i="9"/>
  <c r="BN9" i="9"/>
  <c r="AE9" i="9"/>
  <c r="BP10" i="9"/>
  <c r="AS11" i="9"/>
  <c r="BG11" i="9" s="1"/>
  <c r="BD11" i="9"/>
  <c r="BO12" i="9"/>
  <c r="BN13" i="9"/>
  <c r="AE13" i="9"/>
  <c r="BP14" i="9"/>
  <c r="AS15" i="9"/>
  <c r="BH15" i="9" s="1"/>
  <c r="BD15" i="9"/>
  <c r="BO16" i="9"/>
  <c r="BN17" i="9"/>
  <c r="AE17" i="9"/>
  <c r="AS18" i="9"/>
  <c r="BH18" i="9" s="1"/>
  <c r="BD18" i="9"/>
  <c r="AG19" i="9"/>
  <c r="AG22" i="9"/>
  <c r="BL19" i="9"/>
  <c r="AE19" i="9"/>
  <c r="BM19" i="9"/>
  <c r="BN22" i="9"/>
  <c r="AE22" i="9"/>
  <c r="BP22" i="9"/>
  <c r="BI5" i="9"/>
  <c r="BQ5" i="9"/>
  <c r="BI9" i="9"/>
  <c r="BI13" i="9"/>
  <c r="BQ13" i="9"/>
  <c r="BQ17" i="9"/>
  <c r="BL20" i="9"/>
  <c r="BI21" i="9"/>
  <c r="BQ21" i="9"/>
  <c r="BL24" i="9"/>
  <c r="BI25" i="9"/>
  <c r="BQ25" i="9"/>
  <c r="BN4" i="9"/>
  <c r="BI4" i="9"/>
  <c r="BQ4" i="9"/>
  <c r="AS5" i="9"/>
  <c r="BF5" i="9" s="1"/>
  <c r="BD5" i="9"/>
  <c r="BP5" i="9"/>
  <c r="BM6" i="9"/>
  <c r="BO7" i="9"/>
  <c r="AC7" i="9" s="1"/>
  <c r="BL7" i="9"/>
  <c r="BN8" i="9"/>
  <c r="BI8" i="9"/>
  <c r="BQ8" i="9"/>
  <c r="AS9" i="9"/>
  <c r="BF9" i="9" s="1"/>
  <c r="BD9" i="9"/>
  <c r="BP9" i="9"/>
  <c r="AO10" i="9"/>
  <c r="BM10" i="9"/>
  <c r="BO11" i="9"/>
  <c r="BL11" i="9"/>
  <c r="BN12" i="9"/>
  <c r="BI12" i="9"/>
  <c r="BQ12" i="9"/>
  <c r="AS13" i="9"/>
  <c r="BF13" i="9" s="1"/>
  <c r="BD13" i="9"/>
  <c r="BP13" i="9"/>
  <c r="BM14" i="9"/>
  <c r="BO15" i="9"/>
  <c r="BL15" i="9"/>
  <c r="BN16" i="9"/>
  <c r="BI16" i="9"/>
  <c r="BQ16" i="9"/>
  <c r="AS17" i="9"/>
  <c r="BF17" i="9" s="1"/>
  <c r="BD17" i="9"/>
  <c r="BP17" i="9"/>
  <c r="BM18" i="9"/>
  <c r="BN20" i="9"/>
  <c r="BI20" i="9"/>
  <c r="BQ20" i="9"/>
  <c r="AS21" i="9"/>
  <c r="BF21" i="9" s="1"/>
  <c r="BD21" i="9"/>
  <c r="BP21" i="9"/>
  <c r="BM22" i="9"/>
  <c r="BN24" i="9"/>
  <c r="BI24" i="9"/>
  <c r="BQ24" i="9"/>
  <c r="AS25" i="9"/>
  <c r="BF25" i="9" s="1"/>
  <c r="BD25" i="9"/>
  <c r="BP25" i="9"/>
  <c r="BL8" i="9"/>
  <c r="BQ9" i="9"/>
  <c r="BL12" i="9"/>
  <c r="BL16" i="9"/>
  <c r="BI17" i="9"/>
  <c r="AS4" i="9"/>
  <c r="BF4" i="9" s="1"/>
  <c r="BD4" i="9"/>
  <c r="BP4" i="9"/>
  <c r="BM5" i="9"/>
  <c r="BO6" i="9"/>
  <c r="BL6" i="9"/>
  <c r="BI7" i="9"/>
  <c r="BQ7" i="9"/>
  <c r="AS8" i="9"/>
  <c r="BF8" i="9" s="1"/>
  <c r="BD8" i="9"/>
  <c r="BP8" i="9"/>
  <c r="BM9" i="9"/>
  <c r="BO10" i="9"/>
  <c r="BL10" i="9"/>
  <c r="BI11" i="9"/>
  <c r="BQ11" i="9"/>
  <c r="AC11" i="9" s="1"/>
  <c r="AS12" i="9"/>
  <c r="BF12" i="9" s="1"/>
  <c r="BD12" i="9"/>
  <c r="BP12" i="9"/>
  <c r="BM13" i="9"/>
  <c r="BO14" i="9"/>
  <c r="BL14" i="9"/>
  <c r="BI15" i="9"/>
  <c r="BQ15" i="9"/>
  <c r="AD15" i="9" s="1"/>
  <c r="AS16" i="9"/>
  <c r="BF16" i="9" s="1"/>
  <c r="BD16" i="9"/>
  <c r="BP16" i="9"/>
  <c r="BM17" i="9"/>
  <c r="BO18" i="9"/>
  <c r="BL18" i="9"/>
  <c r="BN19" i="9"/>
  <c r="BI19" i="9"/>
  <c r="BQ19" i="9"/>
  <c r="AS20" i="9"/>
  <c r="BF20" i="9" s="1"/>
  <c r="BD20" i="9"/>
  <c r="BP20" i="9"/>
  <c r="AO21" i="9"/>
  <c r="BM21" i="9"/>
  <c r="BO22" i="9"/>
  <c r="BL22" i="9"/>
  <c r="BN23" i="9"/>
  <c r="BI23" i="9"/>
  <c r="BQ23" i="9"/>
  <c r="AS24" i="9"/>
  <c r="BF24" i="9" s="1"/>
  <c r="BD24" i="9"/>
  <c r="BP24" i="9"/>
  <c r="BM25" i="9"/>
  <c r="AA25" i="9" s="1"/>
  <c r="BL4" i="9"/>
  <c r="BH3" i="9"/>
  <c r="BM4" i="9"/>
  <c r="BO5" i="9"/>
  <c r="BL5" i="9"/>
  <c r="BI6" i="9"/>
  <c r="BQ6" i="9"/>
  <c r="BM8" i="9"/>
  <c r="AA8" i="9" s="1"/>
  <c r="BO9" i="9"/>
  <c r="BL9" i="9"/>
  <c r="BI10" i="9"/>
  <c r="BQ10" i="9"/>
  <c r="BM12" i="9"/>
  <c r="BO13" i="9"/>
  <c r="BL13" i="9"/>
  <c r="BI14" i="9"/>
  <c r="BQ14" i="9"/>
  <c r="BM16" i="9"/>
  <c r="AA16" i="9" s="1"/>
  <c r="BO17" i="9"/>
  <c r="BL17" i="9"/>
  <c r="BI18" i="9"/>
  <c r="BQ18" i="9"/>
  <c r="BM20" i="9"/>
  <c r="BO21" i="9"/>
  <c r="BL21" i="9"/>
  <c r="BI22" i="9"/>
  <c r="BQ22" i="9"/>
  <c r="BP23" i="9"/>
  <c r="BM24" i="9"/>
  <c r="AA24" i="9" s="1"/>
  <c r="BL25" i="9"/>
  <c r="BG3" i="9"/>
  <c r="BK4" i="9"/>
  <c r="BK5" i="9"/>
  <c r="BK6" i="9"/>
  <c r="BK7" i="9"/>
  <c r="BK8" i="9"/>
  <c r="BK9" i="9"/>
  <c r="BK10" i="9"/>
  <c r="BK11" i="9"/>
  <c r="BK12" i="9"/>
  <c r="BK13" i="9"/>
  <c r="BK14" i="9"/>
  <c r="BK15" i="9"/>
  <c r="BK16" i="9"/>
  <c r="BK17" i="9"/>
  <c r="BK18" i="9"/>
  <c r="BK19" i="9"/>
  <c r="BK20" i="9"/>
  <c r="BK21" i="9"/>
  <c r="BK22" i="9"/>
  <c r="BK23" i="9"/>
  <c r="BK24" i="9"/>
  <c r="BK25" i="9"/>
  <c r="BO25" i="9"/>
  <c r="AO3" i="9"/>
  <c r="AE3" i="9"/>
  <c r="BJ4" i="9"/>
  <c r="BJ5" i="9"/>
  <c r="BJ6" i="9"/>
  <c r="BJ7" i="9"/>
  <c r="Y7" i="9" s="1"/>
  <c r="BJ8" i="9"/>
  <c r="BJ9" i="9"/>
  <c r="BJ10" i="9"/>
  <c r="BJ11" i="9"/>
  <c r="Y11" i="9" s="1"/>
  <c r="BJ12" i="9"/>
  <c r="BJ13" i="9"/>
  <c r="BJ14" i="9"/>
  <c r="BJ15" i="9"/>
  <c r="Y15" i="9" s="1"/>
  <c r="BJ16" i="9"/>
  <c r="BJ17" i="9"/>
  <c r="BJ18" i="9"/>
  <c r="BJ19" i="9"/>
  <c r="Z19" i="9" s="1"/>
  <c r="BJ20" i="9"/>
  <c r="BJ21" i="9"/>
  <c r="BJ22" i="9"/>
  <c r="BJ23" i="9"/>
  <c r="Z23" i="9" s="1"/>
  <c r="BJ24" i="9"/>
  <c r="BJ25" i="9"/>
  <c r="BA24" i="9" l="1"/>
  <c r="BC24" i="9"/>
  <c r="BB24" i="9"/>
  <c r="BB9" i="9"/>
  <c r="BA9" i="9"/>
  <c r="BC9" i="9"/>
  <c r="BC22" i="9"/>
  <c r="BB22" i="9"/>
  <c r="BA22" i="9"/>
  <c r="BC10" i="9"/>
  <c r="BB10" i="9"/>
  <c r="BA10" i="9"/>
  <c r="BB17" i="9"/>
  <c r="BA17" i="9"/>
  <c r="BC17" i="9"/>
  <c r="BB5" i="9"/>
  <c r="BA5" i="9"/>
  <c r="BC5" i="9"/>
  <c r="BC11" i="9"/>
  <c r="BB11" i="9"/>
  <c r="BA11" i="9"/>
  <c r="BC19" i="9"/>
  <c r="BB19" i="9"/>
  <c r="BA19" i="9"/>
  <c r="BB3" i="9"/>
  <c r="BA20" i="9"/>
  <c r="BC20" i="9"/>
  <c r="BB20" i="9"/>
  <c r="BB21" i="9"/>
  <c r="BA21" i="9"/>
  <c r="BC21" i="9"/>
  <c r="BB13" i="9"/>
  <c r="BA13" i="9"/>
  <c r="BC13" i="9"/>
  <c r="BC18" i="9"/>
  <c r="BB18" i="9"/>
  <c r="BA18" i="9"/>
  <c r="BC14" i="9"/>
  <c r="BB14" i="9"/>
  <c r="BA14" i="9"/>
  <c r="BC6" i="9"/>
  <c r="BB6" i="9"/>
  <c r="BA6" i="9"/>
  <c r="AL3" i="9"/>
  <c r="BA16" i="9"/>
  <c r="BC16" i="9"/>
  <c r="BB16" i="9"/>
  <c r="BA12" i="9"/>
  <c r="BC12" i="9"/>
  <c r="BB12" i="9"/>
  <c r="BA8" i="9"/>
  <c r="BC8" i="9"/>
  <c r="BB8" i="9"/>
  <c r="BA4" i="9"/>
  <c r="BC4" i="9"/>
  <c r="BB4" i="9"/>
  <c r="BB25" i="9"/>
  <c r="BA25" i="9"/>
  <c r="BC25" i="9"/>
  <c r="BC15" i="9"/>
  <c r="BB15" i="9"/>
  <c r="BA15" i="9"/>
  <c r="BC7" i="9"/>
  <c r="BB7" i="9"/>
  <c r="BA7" i="9"/>
  <c r="BC23" i="9"/>
  <c r="BB23" i="9"/>
  <c r="BA23" i="9"/>
  <c r="AM3" i="9"/>
  <c r="BG21" i="9"/>
  <c r="Z8" i="9"/>
  <c r="Z14" i="9"/>
  <c r="BH24" i="9"/>
  <c r="BG22" i="9"/>
  <c r="Z6" i="9"/>
  <c r="BH6" i="9"/>
  <c r="AC22" i="9"/>
  <c r="Z10" i="9"/>
  <c r="AO25" i="9"/>
  <c r="AC16" i="9"/>
  <c r="AO13" i="9"/>
  <c r="AA9" i="9"/>
  <c r="AA5" i="9"/>
  <c r="AO14" i="9"/>
  <c r="AO6" i="9"/>
  <c r="AA19" i="9"/>
  <c r="AA15" i="9"/>
  <c r="AM21" i="9"/>
  <c r="Y16" i="9"/>
  <c r="BG14" i="9"/>
  <c r="BG8" i="9"/>
  <c r="AD19" i="9"/>
  <c r="Z18" i="9"/>
  <c r="BG6" i="9"/>
  <c r="Y22" i="9"/>
  <c r="AD24" i="9"/>
  <c r="AB21" i="9"/>
  <c r="AO22" i="9"/>
  <c r="AJ10" i="9"/>
  <c r="BH17" i="9"/>
  <c r="Y3" i="9"/>
  <c r="BG7" i="9"/>
  <c r="BH4" i="9"/>
  <c r="Y4" i="9"/>
  <c r="AA4" i="9"/>
  <c r="BH9" i="9"/>
  <c r="BG19" i="9"/>
  <c r="BG17" i="9"/>
  <c r="AD3" i="9"/>
  <c r="AC3" i="9"/>
  <c r="Z3" i="9"/>
  <c r="AA3" i="9"/>
  <c r="BH21" i="9"/>
  <c r="AL21" i="9" s="1"/>
  <c r="BH10" i="9"/>
  <c r="BG15" i="9"/>
  <c r="BG10" i="9"/>
  <c r="Z4" i="9"/>
  <c r="AO17" i="9"/>
  <c r="AA13" i="9"/>
  <c r="AB16" i="9"/>
  <c r="BG12" i="9"/>
  <c r="Z22" i="9"/>
  <c r="Y10" i="9"/>
  <c r="Y6" i="9"/>
  <c r="BH12" i="9"/>
  <c r="AK20" i="9"/>
  <c r="BG18" i="9"/>
  <c r="AK17" i="9"/>
  <c r="BG9" i="9"/>
  <c r="BG4" i="9"/>
  <c r="AO24" i="9"/>
  <c r="AA12" i="9"/>
  <c r="AO4" i="9"/>
  <c r="AD18" i="9"/>
  <c r="AD12" i="9"/>
  <c r="AD8" i="9"/>
  <c r="AD4" i="9"/>
  <c r="AA18" i="9"/>
  <c r="AC15" i="9"/>
  <c r="AA11" i="9"/>
  <c r="AC19" i="9"/>
  <c r="Y12" i="9"/>
  <c r="AA20" i="9"/>
  <c r="AK7" i="9"/>
  <c r="AD23" i="9"/>
  <c r="AO12" i="9"/>
  <c r="AB25" i="9"/>
  <c r="AB8" i="9"/>
  <c r="AB22" i="9"/>
  <c r="AB14" i="9"/>
  <c r="AB6" i="9"/>
  <c r="AD7" i="9"/>
  <c r="AC8" i="9"/>
  <c r="BG24" i="9"/>
  <c r="AK18" i="9"/>
  <c r="AK11" i="9"/>
  <c r="AK24" i="9"/>
  <c r="BH11" i="9"/>
  <c r="AM11" i="9" s="1"/>
  <c r="AJ25" i="9"/>
  <c r="AJ22" i="9"/>
  <c r="BG16" i="9"/>
  <c r="AJ15" i="9"/>
  <c r="AJ12" i="9"/>
  <c r="AJ5" i="9"/>
  <c r="BH14" i="9"/>
  <c r="BH22" i="9"/>
  <c r="BH16" i="9"/>
  <c r="AJ23" i="9"/>
  <c r="AD25" i="9"/>
  <c r="AC25" i="9"/>
  <c r="Z25" i="9"/>
  <c r="Y25" i="9"/>
  <c r="Z24" i="9"/>
  <c r="BG23" i="9"/>
  <c r="AO23" i="9"/>
  <c r="Y23" i="9"/>
  <c r="AB23" i="9"/>
  <c r="BH23" i="9"/>
  <c r="AK25" i="9"/>
  <c r="AC23" i="9"/>
  <c r="Y24" i="9"/>
  <c r="AK23" i="9"/>
  <c r="AB24" i="9"/>
  <c r="AA23" i="9"/>
  <c r="AC24" i="9"/>
  <c r="Z21" i="9"/>
  <c r="Y21" i="9"/>
  <c r="Y9" i="9"/>
  <c r="Z9" i="9"/>
  <c r="AK13" i="9"/>
  <c r="AJ13" i="9"/>
  <c r="AC20" i="9"/>
  <c r="AD20" i="9"/>
  <c r="AC13" i="9"/>
  <c r="AD13" i="9"/>
  <c r="AC5" i="9"/>
  <c r="AD5" i="9"/>
  <c r="BF18" i="9"/>
  <c r="AO18" i="9"/>
  <c r="Y19" i="9"/>
  <c r="AB12" i="9"/>
  <c r="AD22" i="9"/>
  <c r="AB17" i="9"/>
  <c r="AO5" i="9"/>
  <c r="AB10" i="9"/>
  <c r="Z12" i="9"/>
  <c r="AK22" i="9"/>
  <c r="AA17" i="9"/>
  <c r="AC14" i="9"/>
  <c r="AC10" i="9"/>
  <c r="AC6" i="9"/>
  <c r="AA10" i="9"/>
  <c r="AB15" i="9"/>
  <c r="AC12" i="9"/>
  <c r="AC4" i="9"/>
  <c r="AD16" i="9"/>
  <c r="AK10" i="9"/>
  <c r="AJ20" i="9"/>
  <c r="AC17" i="9"/>
  <c r="AD17" i="9"/>
  <c r="AC9" i="9"/>
  <c r="AD9" i="9"/>
  <c r="Y20" i="9"/>
  <c r="Z20" i="9"/>
  <c r="Y17" i="9"/>
  <c r="Z17" i="9"/>
  <c r="Y13" i="9"/>
  <c r="Z13" i="9"/>
  <c r="Z5" i="9"/>
  <c r="Y5" i="9"/>
  <c r="AD21" i="9"/>
  <c r="AC21" i="9"/>
  <c r="AD11" i="9"/>
  <c r="AB11" i="9"/>
  <c r="Y18" i="9"/>
  <c r="Y14" i="9"/>
  <c r="BG20" i="9"/>
  <c r="BH20" i="9"/>
  <c r="BH13" i="9"/>
  <c r="AO20" i="9"/>
  <c r="AO9" i="9"/>
  <c r="AB5" i="9"/>
  <c r="AB19" i="9"/>
  <c r="Z16" i="9"/>
  <c r="AO19" i="9"/>
  <c r="Z15" i="9"/>
  <c r="Z11" i="9"/>
  <c r="Z7" i="9"/>
  <c r="AB7" i="9"/>
  <c r="AA6" i="9"/>
  <c r="AB20" i="9"/>
  <c r="AK12" i="9"/>
  <c r="Y8" i="9"/>
  <c r="AJ14" i="9"/>
  <c r="AB4" i="9"/>
  <c r="AJ21" i="9"/>
  <c r="BF15" i="9"/>
  <c r="AO15" i="9"/>
  <c r="BF11" i="9"/>
  <c r="AO11" i="9"/>
  <c r="BF7" i="9"/>
  <c r="AO7" i="9"/>
  <c r="AB9" i="9"/>
  <c r="BH19" i="9"/>
  <c r="AO16" i="9"/>
  <c r="AO8" i="9"/>
  <c r="AB13" i="9"/>
  <c r="AB18" i="9"/>
  <c r="AA22" i="9"/>
  <c r="AD14" i="9"/>
  <c r="AD10" i="9"/>
  <c r="AD6" i="9"/>
  <c r="AA21" i="9"/>
  <c r="AC18" i="9"/>
  <c r="AA14" i="9"/>
  <c r="AA7" i="9"/>
  <c r="BH8" i="9"/>
  <c r="BH5" i="9"/>
  <c r="BG25" i="9"/>
  <c r="BG13" i="9"/>
  <c r="BG5" i="9"/>
  <c r="BH25" i="9"/>
  <c r="AL17" i="9" l="1"/>
  <c r="AM17" i="9"/>
  <c r="AM22" i="9"/>
  <c r="AL22" i="9"/>
  <c r="AL25" i="9"/>
  <c r="AM25" i="9"/>
  <c r="AM9" i="9"/>
  <c r="AL9" i="9"/>
  <c r="AL6" i="9"/>
  <c r="AM6" i="9"/>
  <c r="AL14" i="9"/>
  <c r="AM14" i="9"/>
  <c r="AK16" i="9"/>
  <c r="AK9" i="9"/>
  <c r="AL11" i="9"/>
  <c r="AJ18" i="9"/>
  <c r="AK15" i="9"/>
  <c r="AK19" i="9"/>
  <c r="AK8" i="9"/>
  <c r="AJ24" i="9"/>
  <c r="AK21" i="9"/>
  <c r="AM5" i="9"/>
  <c r="AL5" i="9"/>
  <c r="AL23" i="9"/>
  <c r="AM23" i="9"/>
  <c r="AL16" i="9"/>
  <c r="AM16" i="9"/>
  <c r="AL24" i="9"/>
  <c r="AM24" i="9"/>
  <c r="AL18" i="9"/>
  <c r="AM18" i="9"/>
  <c r="AL10" i="9"/>
  <c r="AM10" i="9"/>
  <c r="AK6" i="9"/>
  <c r="AJ6" i="9"/>
  <c r="AL13" i="9"/>
  <c r="AM13" i="9"/>
  <c r="AL20" i="9"/>
  <c r="AM20" i="9"/>
  <c r="AL4" i="9"/>
  <c r="AM4" i="9"/>
  <c r="AL12" i="9"/>
  <c r="AM12" i="9"/>
  <c r="AM15" i="9"/>
  <c r="AL15" i="9"/>
  <c r="AM19" i="9"/>
  <c r="AL19" i="9"/>
  <c r="AL7" i="9"/>
  <c r="AM7" i="9"/>
  <c r="AL8" i="9"/>
  <c r="AM8" i="9"/>
  <c r="AJ17" i="9"/>
  <c r="AK5" i="9"/>
  <c r="AJ16" i="9"/>
  <c r="AJ8" i="9"/>
  <c r="AJ19" i="9"/>
  <c r="AJ11" i="9"/>
  <c r="AJ9" i="9"/>
  <c r="AJ7" i="9"/>
  <c r="AK14" i="9"/>
  <c r="AJ4" i="9"/>
  <c r="AK4" i="9"/>
  <c r="I14" i="4"/>
  <c r="I13" i="4"/>
  <c r="M12" i="4"/>
  <c r="L12" i="4"/>
  <c r="I12" i="4"/>
  <c r="K11" i="4"/>
  <c r="J11" i="4"/>
  <c r="I11" i="4"/>
  <c r="O10" i="4"/>
  <c r="N10" i="4"/>
  <c r="I10" i="4"/>
  <c r="I9" i="4"/>
  <c r="I8" i="4"/>
  <c r="AJ14" i="4"/>
  <c r="AI14" i="4"/>
  <c r="AJ13" i="4"/>
  <c r="AI13" i="4"/>
  <c r="AJ12" i="4"/>
  <c r="AI12" i="4"/>
  <c r="AJ11" i="4"/>
  <c r="AI11" i="4"/>
  <c r="AJ10" i="4"/>
  <c r="AI10" i="4"/>
  <c r="AJ9" i="4"/>
  <c r="AI9" i="4"/>
  <c r="AJ8" i="4"/>
  <c r="AI8" i="4"/>
  <c r="BG5" i="4"/>
  <c r="BF5" i="4"/>
  <c r="BE5" i="4"/>
  <c r="BD5" i="4"/>
  <c r="BC5" i="4"/>
  <c r="BB5" i="4"/>
  <c r="BA5" i="4"/>
  <c r="AZ5" i="4"/>
  <c r="AY5" i="4"/>
  <c r="Q4" i="4" l="1"/>
  <c r="N4" i="4"/>
  <c r="M4" i="4"/>
  <c r="P4" i="4"/>
  <c r="O4" i="4"/>
  <c r="L4" i="4"/>
  <c r="AO14" i="4" l="1"/>
  <c r="T14" i="4" s="1"/>
  <c r="AM14" i="4"/>
  <c r="AL14" i="4"/>
  <c r="Y14" i="4"/>
  <c r="AG14" i="4" s="1"/>
  <c r="S14" i="4"/>
  <c r="AO13" i="4"/>
  <c r="T13" i="4" s="1"/>
  <c r="AM13" i="4"/>
  <c r="AL13" i="4"/>
  <c r="Y13" i="4"/>
  <c r="AT13" i="4" s="1"/>
  <c r="S13" i="4"/>
  <c r="AO12" i="4"/>
  <c r="T12" i="4" s="1"/>
  <c r="AM12" i="4"/>
  <c r="AL12" i="4"/>
  <c r="Y12" i="4"/>
  <c r="AT12" i="4" s="1"/>
  <c r="X12" i="4"/>
  <c r="W12" i="4"/>
  <c r="S12" i="4"/>
  <c r="R12" i="4"/>
  <c r="Q12" i="4"/>
  <c r="AO11" i="4"/>
  <c r="T11" i="4" s="1"/>
  <c r="AM11" i="4"/>
  <c r="AL11" i="4"/>
  <c r="Y11" i="4"/>
  <c r="AG11" i="4" s="1"/>
  <c r="X11" i="4"/>
  <c r="W11" i="4"/>
  <c r="S11" i="4"/>
  <c r="R11" i="4"/>
  <c r="Q11" i="4"/>
  <c r="AO10" i="4"/>
  <c r="T10" i="4" s="1"/>
  <c r="AM10" i="4"/>
  <c r="AL10" i="4"/>
  <c r="Y10" i="4"/>
  <c r="AG10" i="4" s="1"/>
  <c r="X10" i="4"/>
  <c r="W10" i="4"/>
  <c r="S10" i="4"/>
  <c r="AO9" i="4"/>
  <c r="T9" i="4" s="1"/>
  <c r="AM9" i="4"/>
  <c r="AL9" i="4"/>
  <c r="Y9" i="4"/>
  <c r="AG9" i="4" s="1"/>
  <c r="S9" i="4"/>
  <c r="AM8" i="4"/>
  <c r="AL8" i="4"/>
  <c r="Y8" i="4"/>
  <c r="AG8" i="4" s="1"/>
  <c r="S8" i="4"/>
  <c r="AO8" i="4"/>
  <c r="T8" i="4" s="1"/>
  <c r="R13" i="4" l="1"/>
  <c r="R9" i="4"/>
  <c r="Q14" i="4"/>
  <c r="Q13" i="4"/>
  <c r="R14" i="4"/>
  <c r="Q9" i="4"/>
  <c r="R10" i="4"/>
  <c r="Q10" i="4"/>
  <c r="BE9" i="4"/>
  <c r="BE11" i="4"/>
  <c r="BE13" i="4"/>
  <c r="BF8" i="4"/>
  <c r="BB8" i="4"/>
  <c r="BC8" i="4"/>
  <c r="BD8" i="4"/>
  <c r="BE8" i="4"/>
  <c r="BA8" i="4"/>
  <c r="BG8" i="4"/>
  <c r="AY8" i="4"/>
  <c r="AZ8" i="4"/>
  <c r="BD10" i="4"/>
  <c r="BB11" i="4"/>
  <c r="BD12" i="4"/>
  <c r="BB13" i="4"/>
  <c r="BD14" i="4"/>
  <c r="BB12" i="4"/>
  <c r="BF9" i="4"/>
  <c r="BF11" i="4"/>
  <c r="BE10" i="4"/>
  <c r="BF10" i="4"/>
  <c r="BE12" i="4"/>
  <c r="BF12" i="4"/>
  <c r="BE14" i="4"/>
  <c r="BF14" i="4"/>
  <c r="BB10" i="4"/>
  <c r="BB14" i="4"/>
  <c r="BF13" i="4"/>
  <c r="BD9" i="4"/>
  <c r="BB9" i="4"/>
  <c r="AQ13" i="4"/>
  <c r="AR13" i="4"/>
  <c r="AQ12" i="4"/>
  <c r="AR12" i="4"/>
  <c r="AS12" i="4"/>
  <c r="AS13" i="4"/>
  <c r="BA10" i="4"/>
  <c r="BA12" i="4"/>
  <c r="BA14" i="4"/>
  <c r="P9" i="4"/>
  <c r="P10" i="4"/>
  <c r="P11" i="4"/>
  <c r="AZ11" i="4"/>
  <c r="BD11" i="4"/>
  <c r="AG12" i="4"/>
  <c r="P12" i="4" s="1"/>
  <c r="AG13" i="4"/>
  <c r="P13" i="4" s="1"/>
  <c r="AZ13" i="4"/>
  <c r="BD13" i="4"/>
  <c r="P14" i="4"/>
  <c r="AF9" i="4"/>
  <c r="AT9" i="4"/>
  <c r="AY9" i="4"/>
  <c r="BC9" i="4"/>
  <c r="BG9" i="4"/>
  <c r="AF10" i="4"/>
  <c r="AT10" i="4"/>
  <c r="AY10" i="4"/>
  <c r="BC10" i="4"/>
  <c r="BG10" i="4"/>
  <c r="AF11" i="4"/>
  <c r="AT11" i="4"/>
  <c r="AY11" i="4"/>
  <c r="BC11" i="4"/>
  <c r="BG11" i="4"/>
  <c r="AF12" i="4"/>
  <c r="AY12" i="4"/>
  <c r="BC12" i="4"/>
  <c r="BG12" i="4"/>
  <c r="AF13" i="4"/>
  <c r="AY13" i="4"/>
  <c r="BC13" i="4"/>
  <c r="BG13" i="4"/>
  <c r="AF14" i="4"/>
  <c r="AT14" i="4"/>
  <c r="AY14" i="4"/>
  <c r="BC14" i="4"/>
  <c r="BG14" i="4"/>
  <c r="BA9" i="4"/>
  <c r="BA11" i="4"/>
  <c r="BA13" i="4"/>
  <c r="AZ9" i="4"/>
  <c r="AZ10" i="4"/>
  <c r="AZ12" i="4"/>
  <c r="AZ14" i="4"/>
  <c r="AF8" i="4"/>
  <c r="AV8" i="4" s="1"/>
  <c r="R8" i="4"/>
  <c r="AT8" i="4"/>
  <c r="Q8" i="4"/>
  <c r="P8" i="4"/>
  <c r="D32" i="3"/>
  <c r="D31" i="3"/>
  <c r="D30" i="3"/>
  <c r="D25" i="3"/>
  <c r="AA3" i="10" s="1"/>
  <c r="D24" i="3"/>
  <c r="D23" i="3"/>
  <c r="E18" i="3"/>
  <c r="D18" i="3"/>
  <c r="E17" i="3"/>
  <c r="D17" i="3"/>
  <c r="E15" i="3"/>
  <c r="D15" i="3"/>
  <c r="AB3" i="10" s="1"/>
  <c r="E14" i="3"/>
  <c r="D14" i="3"/>
  <c r="BC3" i="9" s="1"/>
  <c r="D11" i="3"/>
  <c r="D10" i="3"/>
  <c r="E9" i="3"/>
  <c r="D9" i="3"/>
  <c r="D7" i="3"/>
  <c r="D6" i="3"/>
  <c r="Z3" i="10" s="1"/>
  <c r="E5" i="3"/>
  <c r="F5" i="3"/>
  <c r="D5" i="3"/>
  <c r="O3" i="10" l="1"/>
  <c r="N3" i="10"/>
  <c r="BA3" i="9"/>
  <c r="L14" i="4"/>
  <c r="M14" i="4"/>
  <c r="J14" i="4"/>
  <c r="K14" i="4"/>
  <c r="O14" i="4"/>
  <c r="N14" i="4"/>
  <c r="J10" i="4"/>
  <c r="K10" i="4"/>
  <c r="L9" i="4"/>
  <c r="M9" i="4"/>
  <c r="O13" i="4"/>
  <c r="N13" i="4"/>
  <c r="K8" i="4"/>
  <c r="J8" i="4"/>
  <c r="N8" i="4"/>
  <c r="O8" i="4"/>
  <c r="K9" i="4"/>
  <c r="J9" i="4"/>
  <c r="L13" i="4"/>
  <c r="M13" i="4"/>
  <c r="M11" i="4"/>
  <c r="L11" i="4"/>
  <c r="K13" i="4"/>
  <c r="J13" i="4"/>
  <c r="O9" i="4"/>
  <c r="N9" i="4"/>
  <c r="L8" i="4"/>
  <c r="M8" i="4"/>
  <c r="N12" i="4"/>
  <c r="O12" i="4"/>
  <c r="N11" i="4"/>
  <c r="O11" i="4"/>
  <c r="J12" i="4"/>
  <c r="K12" i="4"/>
  <c r="L10" i="4"/>
  <c r="M10" i="4"/>
  <c r="AQ11" i="4"/>
  <c r="AR11" i="4"/>
  <c r="AS11" i="4"/>
  <c r="AR10" i="4"/>
  <c r="AQ10" i="4"/>
  <c r="AS10" i="4"/>
  <c r="AV9" i="4"/>
  <c r="AW9" i="4"/>
  <c r="Z9" i="4"/>
  <c r="AX9" i="4"/>
  <c r="AV14" i="4"/>
  <c r="AW14" i="4"/>
  <c r="Z14" i="4"/>
  <c r="AX14" i="4"/>
  <c r="AW12" i="4"/>
  <c r="AV12" i="4"/>
  <c r="Z12" i="4"/>
  <c r="AX12" i="4"/>
  <c r="AQ9" i="4"/>
  <c r="AR9" i="4"/>
  <c r="AS9" i="4"/>
  <c r="AV13" i="4"/>
  <c r="AW13" i="4"/>
  <c r="Z13" i="4"/>
  <c r="AX13" i="4"/>
  <c r="AW10" i="4"/>
  <c r="AV10" i="4"/>
  <c r="Z10" i="4"/>
  <c r="AX10" i="4"/>
  <c r="U13" i="4"/>
  <c r="V13" i="4"/>
  <c r="AQ14" i="4"/>
  <c r="AR14" i="4"/>
  <c r="AS14" i="4"/>
  <c r="AV11" i="4"/>
  <c r="AW11" i="4"/>
  <c r="Z11" i="4"/>
  <c r="AX11" i="4"/>
  <c r="U12" i="4"/>
  <c r="V12" i="4"/>
  <c r="Z8" i="4"/>
  <c r="AW8" i="4"/>
  <c r="AS8" i="4"/>
  <c r="AR8" i="4"/>
  <c r="AQ8" i="4"/>
  <c r="AX8" i="4"/>
  <c r="AK3" i="9" l="1"/>
  <c r="AJ3" i="9"/>
  <c r="X13" i="4"/>
  <c r="W13" i="4"/>
  <c r="W14" i="4"/>
  <c r="X14" i="4"/>
  <c r="W8" i="4"/>
  <c r="X9" i="4"/>
  <c r="W9" i="4"/>
  <c r="X8" i="4"/>
  <c r="U11" i="4"/>
  <c r="V11" i="4"/>
  <c r="U14" i="4"/>
  <c r="V14" i="4"/>
  <c r="U9" i="4"/>
  <c r="V9" i="4"/>
  <c r="U10" i="4"/>
  <c r="V10" i="4"/>
  <c r="U8" i="4"/>
  <c r="V8" i="4"/>
</calcChain>
</file>

<file path=xl/sharedStrings.xml><?xml version="1.0" encoding="utf-8"?>
<sst xmlns="http://schemas.openxmlformats.org/spreadsheetml/2006/main" count="359" uniqueCount="214">
  <si>
    <t>2000年女児身長偏差計算表</t>
    <phoneticPr fontId="1"/>
  </si>
  <si>
    <t>2000年男児身長偏差計算表</t>
    <phoneticPr fontId="1"/>
  </si>
  <si>
    <t>mean</t>
    <phoneticPr fontId="1"/>
  </si>
  <si>
    <t>SD</t>
    <phoneticPr fontId="1"/>
  </si>
  <si>
    <t>y=ax+b</t>
  </si>
  <si>
    <t>male</t>
  </si>
  <si>
    <t>y=2.06*10^-3X^2-0.1166X+6.5273</t>
    <phoneticPr fontId="1"/>
  </si>
  <si>
    <t>101-140</t>
    <phoneticPr fontId="1"/>
  </si>
  <si>
    <t>140-149</t>
    <phoneticPr fontId="1"/>
  </si>
  <si>
    <t>149-184</t>
    <phoneticPr fontId="1"/>
  </si>
  <si>
    <t>149-171</t>
    <phoneticPr fontId="1"/>
  </si>
  <si>
    <t>female</t>
  </si>
  <si>
    <t>y=2.49*10^-3-0.1858x+9.0360</t>
    <phoneticPr fontId="1"/>
  </si>
  <si>
    <t>伊藤式</t>
    <rPh sb="0" eb="2">
      <t>イトウ</t>
    </rPh>
    <rPh sb="2" eb="3">
      <t>シキ</t>
    </rPh>
    <phoneticPr fontId="1"/>
  </si>
  <si>
    <t>村田式</t>
    <rPh sb="0" eb="2">
      <t>ムラタ</t>
    </rPh>
    <rPh sb="2" eb="3">
      <t>シキ</t>
    </rPh>
    <phoneticPr fontId="1"/>
  </si>
  <si>
    <t>L</t>
    <phoneticPr fontId="1"/>
  </si>
  <si>
    <t>male</t>
    <phoneticPr fontId="1"/>
  </si>
  <si>
    <t>female</t>
    <phoneticPr fontId="1"/>
  </si>
  <si>
    <t>S</t>
    <phoneticPr fontId="1"/>
  </si>
  <si>
    <t>M</t>
    <phoneticPr fontId="1"/>
  </si>
  <si>
    <t>No</t>
    <phoneticPr fontId="1"/>
  </si>
  <si>
    <t>名前</t>
    <rPh sb="0" eb="2">
      <t>ナマエ</t>
    </rPh>
    <phoneticPr fontId="1"/>
  </si>
  <si>
    <t>BMI</t>
    <phoneticPr fontId="1"/>
  </si>
  <si>
    <t>BMI-SDS</t>
    <phoneticPr fontId="1"/>
  </si>
  <si>
    <t>年</t>
    <rPh sb="0" eb="1">
      <t>ネン</t>
    </rPh>
    <phoneticPr fontId="1"/>
  </si>
  <si>
    <t>月</t>
    <rPh sb="0" eb="1">
      <t>ツキ</t>
    </rPh>
    <phoneticPr fontId="1"/>
  </si>
  <si>
    <t>L</t>
    <phoneticPr fontId="1"/>
  </si>
  <si>
    <t>M</t>
    <phoneticPr fontId="1"/>
  </si>
  <si>
    <t>S</t>
    <phoneticPr fontId="1"/>
  </si>
  <si>
    <t>月齢</t>
    <rPh sb="0" eb="2">
      <t>ゲツレイ</t>
    </rPh>
    <phoneticPr fontId="1"/>
  </si>
  <si>
    <t>身長SDS</t>
    <rPh sb="0" eb="2">
      <t>シンチョウ</t>
    </rPh>
    <phoneticPr fontId="1"/>
  </si>
  <si>
    <t>幼児</t>
    <rPh sb="0" eb="2">
      <t>ヨウジ</t>
    </rPh>
    <phoneticPr fontId="1"/>
  </si>
  <si>
    <t>男性</t>
    <rPh sb="0" eb="2">
      <t>ダンセイ</t>
    </rPh>
    <phoneticPr fontId="1"/>
  </si>
  <si>
    <t>学童</t>
    <rPh sb="0" eb="2">
      <t>ガクドウ</t>
    </rPh>
    <phoneticPr fontId="1"/>
  </si>
  <si>
    <t>女性</t>
    <rPh sb="0" eb="2">
      <t>ジョセイ</t>
    </rPh>
    <phoneticPr fontId="1"/>
  </si>
  <si>
    <t>身長
(cm)</t>
    <rPh sb="0" eb="2">
      <t>シンチョウ</t>
    </rPh>
    <phoneticPr fontId="1"/>
  </si>
  <si>
    <t>検査日
(YY/MM/DD)</t>
    <rPh sb="0" eb="2">
      <t>ケンサ</t>
    </rPh>
    <rPh sb="2" eb="3">
      <t>ヒ</t>
    </rPh>
    <phoneticPr fontId="1"/>
  </si>
  <si>
    <t>生年月日
(YY/MM/DD)</t>
    <rPh sb="0" eb="2">
      <t>セイネン</t>
    </rPh>
    <rPh sb="2" eb="4">
      <t>ガッピ</t>
    </rPh>
    <phoneticPr fontId="1"/>
  </si>
  <si>
    <t>性別
(M,F)</t>
    <rPh sb="0" eb="2">
      <t>セイベツ</t>
    </rPh>
    <phoneticPr fontId="1"/>
  </si>
  <si>
    <t>0-78</t>
    <phoneticPr fontId="1"/>
  </si>
  <si>
    <t>78-150</t>
    <phoneticPr fontId="1"/>
  </si>
  <si>
    <t>150-210</t>
    <phoneticPr fontId="1"/>
  </si>
  <si>
    <t>0-69</t>
    <phoneticPr fontId="1"/>
  </si>
  <si>
    <t>69-150</t>
    <phoneticPr fontId="1"/>
  </si>
  <si>
    <t>0-90</t>
    <phoneticPr fontId="1"/>
  </si>
  <si>
    <t>90-210</t>
    <phoneticPr fontId="1"/>
  </si>
  <si>
    <t>0-2.5</t>
    <phoneticPr fontId="1"/>
  </si>
  <si>
    <t>2.5-9.5</t>
    <phoneticPr fontId="1"/>
  </si>
  <si>
    <t>9.5-26.75</t>
    <phoneticPr fontId="1"/>
  </si>
  <si>
    <t>26.75-90</t>
    <phoneticPr fontId="1"/>
  </si>
  <si>
    <t>90-150</t>
    <phoneticPr fontId="1"/>
  </si>
  <si>
    <t>肥満度（性別年齢別身長別標準体重による）（％）</t>
    <rPh sb="0" eb="3">
      <t>ヒマンド</t>
    </rPh>
    <rPh sb="4" eb="6">
      <t>セイベツ</t>
    </rPh>
    <rPh sb="6" eb="8">
      <t>ネンレイ</t>
    </rPh>
    <rPh sb="8" eb="9">
      <t>ベツ</t>
    </rPh>
    <rPh sb="9" eb="11">
      <t>シンチョウ</t>
    </rPh>
    <rPh sb="11" eb="12">
      <t>ベツ</t>
    </rPh>
    <rPh sb="12" eb="14">
      <t>ヒョウジュン</t>
    </rPh>
    <rPh sb="14" eb="16">
      <t>タイジュウ</t>
    </rPh>
    <phoneticPr fontId="1"/>
  </si>
  <si>
    <t>肥満度（性別身長別標準体重による）（％）</t>
    <rPh sb="0" eb="3">
      <t>ヒマンド</t>
    </rPh>
    <rPh sb="4" eb="6">
      <t>セイベツ</t>
    </rPh>
    <rPh sb="6" eb="8">
      <t>シンチョウ</t>
    </rPh>
    <rPh sb="8" eb="9">
      <t>ベツ</t>
    </rPh>
    <rPh sb="9" eb="11">
      <t>ヒョウジュン</t>
    </rPh>
    <rPh sb="11" eb="13">
      <t>タイジュウ</t>
    </rPh>
    <phoneticPr fontId="1"/>
  </si>
  <si>
    <t>年齢</t>
    <rPh sb="0" eb="2">
      <t>ネンレイ</t>
    </rPh>
    <phoneticPr fontId="1"/>
  </si>
  <si>
    <t>幼児期標準体重</t>
    <rPh sb="0" eb="3">
      <t>ヨウジキ</t>
    </rPh>
    <rPh sb="3" eb="5">
      <t>ヒョウジュン</t>
    </rPh>
    <rPh sb="5" eb="7">
      <t>タイジュウ</t>
    </rPh>
    <phoneticPr fontId="1"/>
  </si>
  <si>
    <t>学童期標準体重</t>
    <rPh sb="0" eb="2">
      <t>ガクドウ</t>
    </rPh>
    <rPh sb="2" eb="3">
      <t>キ</t>
    </rPh>
    <rPh sb="3" eb="5">
      <t>ヒョウジュン</t>
    </rPh>
    <rPh sb="5" eb="7">
      <t>タイジュウ</t>
    </rPh>
    <phoneticPr fontId="1"/>
  </si>
  <si>
    <t>学童期</t>
    <rPh sb="0" eb="3">
      <t>ガクドウキ</t>
    </rPh>
    <phoneticPr fontId="1"/>
  </si>
  <si>
    <t>幼児期</t>
    <rPh sb="0" eb="3">
      <t>ヨウジキ</t>
    </rPh>
    <phoneticPr fontId="1"/>
  </si>
  <si>
    <t>年齢
(十進法)</t>
    <rPh sb="0" eb="2">
      <t>ネンレイ</t>
    </rPh>
    <rPh sb="4" eb="7">
      <t>ジュッシンホウ</t>
    </rPh>
    <phoneticPr fontId="1"/>
  </si>
  <si>
    <t>制作責任者：伊藤善也</t>
    <rPh sb="0" eb="2">
      <t>セイサク</t>
    </rPh>
    <rPh sb="2" eb="5">
      <t>セキニンシャ</t>
    </rPh>
    <rPh sb="6" eb="10">
      <t>イトウ</t>
    </rPh>
    <phoneticPr fontId="1"/>
  </si>
  <si>
    <t>使い方</t>
    <rPh sb="0" eb="1">
      <t>ツカ</t>
    </rPh>
    <rPh sb="2" eb="3">
      <t>カタ</t>
    </rPh>
    <phoneticPr fontId="1"/>
  </si>
  <si>
    <t>http://www.auxology.jp/</t>
    <phoneticPr fontId="1"/>
  </si>
  <si>
    <t>入力項目</t>
    <rPh sb="0" eb="2">
      <t>ニュウリョク</t>
    </rPh>
    <rPh sb="2" eb="4">
      <t>コウモク</t>
    </rPh>
    <phoneticPr fontId="1"/>
  </si>
  <si>
    <t>性別</t>
    <rPh sb="0" eb="2">
      <t>セイベツ</t>
    </rPh>
    <phoneticPr fontId="1"/>
  </si>
  <si>
    <t>男性は「M」で、女性は「F」で入力してください。いずれも半角で入力してください。倍角の「Ｆ」は男性と認識されますので、ご注意ください。</t>
    <rPh sb="0" eb="2">
      <t>ダンセイ</t>
    </rPh>
    <rPh sb="8" eb="10">
      <t>ジョセイ</t>
    </rPh>
    <rPh sb="15" eb="17">
      <t>ニュウリョク</t>
    </rPh>
    <rPh sb="28" eb="30">
      <t>ハンカク</t>
    </rPh>
    <rPh sb="31" eb="33">
      <t>ニュウリョク</t>
    </rPh>
    <rPh sb="40" eb="42">
      <t>バイカク</t>
    </rPh>
    <rPh sb="47" eb="49">
      <t>ダンセイ</t>
    </rPh>
    <rPh sb="50" eb="52">
      <t>ニンシキ</t>
    </rPh>
    <rPh sb="60" eb="62">
      <t>チュウイ</t>
    </rPh>
    <phoneticPr fontId="1"/>
  </si>
  <si>
    <t>日付</t>
    <rPh sb="0" eb="2">
      <t>ヒヅケ</t>
    </rPh>
    <phoneticPr fontId="1"/>
  </si>
  <si>
    <t>「生年月日」と「検査日」はMicrosoft Excelの日付入力形式に従ってください。すなわち「YY/MM/DD」という形式です。たとえば2011年11月1日は「2000/11/1」となります。</t>
    <rPh sb="29" eb="31">
      <t>ヒヅケ</t>
    </rPh>
    <rPh sb="31" eb="33">
      <t>ニュウリョク</t>
    </rPh>
    <rPh sb="33" eb="35">
      <t>ケイシキ</t>
    </rPh>
    <rPh sb="36" eb="37">
      <t>シタガ</t>
    </rPh>
    <rPh sb="61" eb="63">
      <t>ケイシキ</t>
    </rPh>
    <rPh sb="74" eb="75">
      <t>ネン</t>
    </rPh>
    <rPh sb="77" eb="78">
      <t>ガツ</t>
    </rPh>
    <rPh sb="79" eb="80">
      <t>ニチ</t>
    </rPh>
    <phoneticPr fontId="1"/>
  </si>
  <si>
    <t>計測値</t>
    <rPh sb="0" eb="3">
      <t>ケイソクチ</t>
    </rPh>
    <phoneticPr fontId="1"/>
  </si>
  <si>
    <t>計算結果</t>
    <rPh sb="0" eb="2">
      <t>ケイサン</t>
    </rPh>
    <rPh sb="2" eb="4">
      <t>ケッカ</t>
    </rPh>
    <phoneticPr fontId="1"/>
  </si>
  <si>
    <t>年齢はMicrosoft Excelの日付（シリアル値）に基づいて計算しています。まず「検査日」から「生年月日」を減じて、日数を計算します。その日数を365.25で除します。「365.25」としたのは閏年を考慮したためです。</t>
    <rPh sb="0" eb="2">
      <t>ネンレイ</t>
    </rPh>
    <rPh sb="19" eb="21">
      <t>ヒヅケ</t>
    </rPh>
    <rPh sb="26" eb="27">
      <t>アタイ</t>
    </rPh>
    <rPh sb="29" eb="30">
      <t>モト</t>
    </rPh>
    <rPh sb="33" eb="35">
      <t>ケイサン</t>
    </rPh>
    <rPh sb="44" eb="46">
      <t>ケンサ</t>
    </rPh>
    <rPh sb="46" eb="47">
      <t>ヒ</t>
    </rPh>
    <rPh sb="51" eb="53">
      <t>セイネン</t>
    </rPh>
    <rPh sb="53" eb="55">
      <t>ガッピ</t>
    </rPh>
    <rPh sb="57" eb="58">
      <t>ゲン</t>
    </rPh>
    <rPh sb="61" eb="63">
      <t>ニッスウ</t>
    </rPh>
    <rPh sb="64" eb="66">
      <t>ケイサン</t>
    </rPh>
    <rPh sb="72" eb="74">
      <t>ニッスウ</t>
    </rPh>
    <rPh sb="82" eb="83">
      <t>ジョ</t>
    </rPh>
    <rPh sb="100" eb="102">
      <t>ウルウドシ</t>
    </rPh>
    <rPh sb="103" eb="105">
      <t>コウリョ</t>
    </rPh>
    <phoneticPr fontId="1"/>
  </si>
  <si>
    <t>年齢（十進法）</t>
    <rPh sb="0" eb="2">
      <t>ネンレイ</t>
    </rPh>
    <rPh sb="3" eb="6">
      <t>ジュッシンホウ</t>
    </rPh>
    <phoneticPr fontId="1"/>
  </si>
  <si>
    <t>計算から除外される場合</t>
    <rPh sb="0" eb="2">
      <t>ケイサン</t>
    </rPh>
    <rPh sb="4" eb="6">
      <t>ジョガイ</t>
    </rPh>
    <rPh sb="9" eb="11">
      <t>バアイ</t>
    </rPh>
    <phoneticPr fontId="1"/>
  </si>
  <si>
    <t>年齢では「1歳未満、17歳7か月以上」、身長では「幼児期の身長70cm未満、身長120cm以上」、および「学童期の肥満度（性別身長別標準体重による）では101cm未満、男児は181cm以上、女児は174cm以上」は標準体重を規定する範囲からはずれるため、「*」と表示されます。</t>
    <rPh sb="0" eb="2">
      <t>ネンレイ</t>
    </rPh>
    <rPh sb="6" eb="7">
      <t>サイ</t>
    </rPh>
    <rPh sb="7" eb="9">
      <t>ミマン</t>
    </rPh>
    <rPh sb="12" eb="13">
      <t>サイ</t>
    </rPh>
    <rPh sb="15" eb="16">
      <t>ゲツ</t>
    </rPh>
    <rPh sb="16" eb="18">
      <t>イジョウ</t>
    </rPh>
    <rPh sb="20" eb="22">
      <t>シンチョウ</t>
    </rPh>
    <rPh sb="25" eb="28">
      <t>ヨウジキ</t>
    </rPh>
    <rPh sb="29" eb="31">
      <t>シンチョウ</t>
    </rPh>
    <rPh sb="35" eb="37">
      <t>ミマン</t>
    </rPh>
    <rPh sb="38" eb="40">
      <t>シンチョウ</t>
    </rPh>
    <rPh sb="45" eb="47">
      <t>イジョウ</t>
    </rPh>
    <rPh sb="53" eb="56">
      <t>ガクドウキ</t>
    </rPh>
    <rPh sb="57" eb="60">
      <t>ヒマンド</t>
    </rPh>
    <rPh sb="61" eb="63">
      <t>セイベツ</t>
    </rPh>
    <rPh sb="63" eb="66">
      <t>シンチョウベツ</t>
    </rPh>
    <rPh sb="66" eb="70">
      <t>ヒョウジュンタイジュウ</t>
    </rPh>
    <rPh sb="81" eb="83">
      <t>ミマン</t>
    </rPh>
    <rPh sb="84" eb="86">
      <t>ダンジ</t>
    </rPh>
    <rPh sb="92" eb="94">
      <t>イジョウ</t>
    </rPh>
    <rPh sb="95" eb="97">
      <t>ジョジ</t>
    </rPh>
    <rPh sb="103" eb="105">
      <t>イジョウ</t>
    </rPh>
    <rPh sb="107" eb="111">
      <t>ヒョウジュンタイジュウ</t>
    </rPh>
    <rPh sb="112" eb="114">
      <t>キテイ</t>
    </rPh>
    <rPh sb="116" eb="118">
      <t>ハンイ</t>
    </rPh>
    <rPh sb="131" eb="133">
      <t>ヒョウジ</t>
    </rPh>
    <phoneticPr fontId="1"/>
  </si>
  <si>
    <t>肥満度</t>
    <rPh sb="0" eb="3">
      <t>ヒマンド</t>
    </rPh>
    <phoneticPr fontId="1"/>
  </si>
  <si>
    <t>BMIパーセンタイルおよびBMI-SDS</t>
    <phoneticPr fontId="1"/>
  </si>
  <si>
    <t>年齢では「17歳7か月以上」で「*」と表示されます。</t>
    <rPh sb="0" eb="2">
      <t>ネンレイ</t>
    </rPh>
    <rPh sb="7" eb="8">
      <t>サイ</t>
    </rPh>
    <rPh sb="10" eb="11">
      <t>ゲツ</t>
    </rPh>
    <rPh sb="11" eb="13">
      <t>イジョウ</t>
    </rPh>
    <rPh sb="19" eb="21">
      <t>ヒョウジ</t>
    </rPh>
    <phoneticPr fontId="1"/>
  </si>
  <si>
    <t>計算結果のみを他のシート、あるいはファイルにコピーしたい場合</t>
    <rPh sb="0" eb="2">
      <t>ケイサン</t>
    </rPh>
    <rPh sb="2" eb="4">
      <t>ケッカ</t>
    </rPh>
    <rPh sb="7" eb="8">
      <t>タ</t>
    </rPh>
    <rPh sb="28" eb="30">
      <t>バアイ</t>
    </rPh>
    <phoneticPr fontId="1"/>
  </si>
  <si>
    <t>コピーしたい範囲を指定してください。
ペースとしたい場所にカーソルを移動させ、「貼り付け」－「形式を選択して貼り付け」で「値」を選択してから、「OK」してください。</t>
    <rPh sb="6" eb="8">
      <t>ハンイ</t>
    </rPh>
    <rPh sb="9" eb="11">
      <t>シテイ</t>
    </rPh>
    <rPh sb="26" eb="28">
      <t>バショ</t>
    </rPh>
    <rPh sb="34" eb="36">
      <t>イドウ</t>
    </rPh>
    <rPh sb="40" eb="41">
      <t>ハ</t>
    </rPh>
    <rPh sb="42" eb="43">
      <t>ツ</t>
    </rPh>
    <rPh sb="47" eb="49">
      <t>ケイシキ</t>
    </rPh>
    <rPh sb="50" eb="52">
      <t>センタク</t>
    </rPh>
    <rPh sb="54" eb="55">
      <t>ハ</t>
    </rPh>
    <rPh sb="56" eb="57">
      <t>ツ</t>
    </rPh>
    <rPh sb="61" eb="62">
      <t>アタイ</t>
    </rPh>
    <rPh sb="64" eb="66">
      <t>センタク</t>
    </rPh>
    <phoneticPr fontId="1"/>
  </si>
  <si>
    <t>シートの構成などを変更したい場合</t>
    <rPh sb="4" eb="6">
      <t>コウセイ</t>
    </rPh>
    <rPh sb="9" eb="11">
      <t>ヘンコウ</t>
    </rPh>
    <rPh sb="14" eb="16">
      <t>バアイ</t>
    </rPh>
    <phoneticPr fontId="1"/>
  </si>
  <si>
    <t>問い合わせ窓口</t>
    <rPh sb="0" eb="1">
      <t>ト</t>
    </rPh>
    <rPh sb="2" eb="3">
      <t>ア</t>
    </rPh>
    <rPh sb="5" eb="7">
      <t>マドグチ</t>
    </rPh>
    <phoneticPr fontId="1"/>
  </si>
  <si>
    <t>ファイルのversionの確認</t>
    <rPh sb="13" eb="15">
      <t>カクニン</t>
    </rPh>
    <phoneticPr fontId="1"/>
  </si>
  <si>
    <t>著作権</t>
    <rPh sb="0" eb="3">
      <t>チョサクケン</t>
    </rPh>
    <phoneticPr fontId="1"/>
  </si>
  <si>
    <t>本ファイルの出典について</t>
    <rPh sb="0" eb="1">
      <t>ホン</t>
    </rPh>
    <rPh sb="6" eb="8">
      <t>シュッテン</t>
    </rPh>
    <phoneticPr fontId="1"/>
  </si>
  <si>
    <t>日本成長学会雑誌 17(2):84-99,2011</t>
  </si>
  <si>
    <t>田中敏章、横谷進、加藤則子、伊藤善也、立花克彦、杉原茂孝、長谷川奉延、大関武彦、村田光範:日本人の体格の評価に関する基本的な考え方、日本成長学会雑誌 17(2):84-99,2011</t>
    <rPh sb="66" eb="68">
      <t>ニホン</t>
    </rPh>
    <rPh sb="68" eb="70">
      <t>セイチョウ</t>
    </rPh>
    <rPh sb="70" eb="72">
      <t>ガッカイ</t>
    </rPh>
    <rPh sb="72" eb="74">
      <t>ザッシ</t>
    </rPh>
    <phoneticPr fontId="1"/>
  </si>
  <si>
    <t>「歳」と「月」でも年齢を表示します。この場合の「月」は十進法で表した年齢の小数点部分に12を乗じたときの整数部を「月」としています。したがって生年月日の「月」と検査日の「月」から求めた年月齢とは異なる場合があります。また同様に身長SDSはこの年月齢から基準値を参照して計算しています。</t>
    <rPh sb="1" eb="2">
      <t>サイ</t>
    </rPh>
    <rPh sb="5" eb="6">
      <t>ツキ</t>
    </rPh>
    <rPh sb="9" eb="11">
      <t>ネンレイ</t>
    </rPh>
    <rPh sb="12" eb="14">
      <t>ヒョウジ</t>
    </rPh>
    <rPh sb="20" eb="22">
      <t>バアイ</t>
    </rPh>
    <rPh sb="24" eb="25">
      <t>ツキ</t>
    </rPh>
    <rPh sb="27" eb="30">
      <t>ジュッシンホウ</t>
    </rPh>
    <rPh sb="31" eb="32">
      <t>アラワ</t>
    </rPh>
    <rPh sb="34" eb="36">
      <t>ネンレイ</t>
    </rPh>
    <rPh sb="37" eb="40">
      <t>ショウスウテン</t>
    </rPh>
    <rPh sb="40" eb="42">
      <t>ブブン</t>
    </rPh>
    <rPh sb="46" eb="47">
      <t>ジョウ</t>
    </rPh>
    <rPh sb="52" eb="55">
      <t>セイスウブ</t>
    </rPh>
    <rPh sb="57" eb="58">
      <t>ツキ</t>
    </rPh>
    <rPh sb="71" eb="73">
      <t>セイネン</t>
    </rPh>
    <rPh sb="73" eb="75">
      <t>ガッピ</t>
    </rPh>
    <rPh sb="77" eb="78">
      <t>ツキ</t>
    </rPh>
    <rPh sb="80" eb="83">
      <t>ケンサビ</t>
    </rPh>
    <rPh sb="85" eb="86">
      <t>ツキ</t>
    </rPh>
    <rPh sb="89" eb="90">
      <t>モト</t>
    </rPh>
    <rPh sb="97" eb="98">
      <t>コト</t>
    </rPh>
    <rPh sb="100" eb="102">
      <t>バアイ</t>
    </rPh>
    <rPh sb="110" eb="112">
      <t>ドウヨウ</t>
    </rPh>
    <rPh sb="113" eb="115">
      <t>シンチョウ</t>
    </rPh>
    <rPh sb="121" eb="122">
      <t>ネン</t>
    </rPh>
    <rPh sb="122" eb="124">
      <t>ゲツレイ</t>
    </rPh>
    <rPh sb="126" eb="129">
      <t>キジュンチ</t>
    </rPh>
    <rPh sb="130" eb="132">
      <t>サンショウ</t>
    </rPh>
    <rPh sb="134" eb="136">
      <t>ケイサン</t>
    </rPh>
    <phoneticPr fontId="1"/>
  </si>
  <si>
    <t>本ファイルは学会の責任で制作しておりますので、改変して再配布することは禁止します。また改変を防ぐためにシートやブックにはパスワードをかけて保護しています。変更を希望される場合には「問い合わせ窓口」にご連絡ください。</t>
    <rPh sb="0" eb="1">
      <t>ホン</t>
    </rPh>
    <rPh sb="6" eb="8">
      <t>ガッカイ</t>
    </rPh>
    <rPh sb="9" eb="11">
      <t>セキニン</t>
    </rPh>
    <rPh sb="12" eb="14">
      <t>セイサク</t>
    </rPh>
    <rPh sb="23" eb="25">
      <t>カイヘン</t>
    </rPh>
    <rPh sb="27" eb="30">
      <t>サイハイフ</t>
    </rPh>
    <rPh sb="35" eb="37">
      <t>キンシ</t>
    </rPh>
    <rPh sb="43" eb="45">
      <t>カイヘン</t>
    </rPh>
    <rPh sb="46" eb="47">
      <t>フセ</t>
    </rPh>
    <rPh sb="69" eb="71">
      <t>ホゴ</t>
    </rPh>
    <rPh sb="77" eb="79">
      <t>ヘンコウ</t>
    </rPh>
    <rPh sb="80" eb="82">
      <t>キボウ</t>
    </rPh>
    <rPh sb="85" eb="87">
      <t>バアイ</t>
    </rPh>
    <rPh sb="100" eb="102">
      <t>レンラク</t>
    </rPh>
    <phoneticPr fontId="1"/>
  </si>
  <si>
    <t>本ファイルにおいてバグ等が見つかって、ファイルを修正する場合があります。ファイル名と本シート（readme）にはファイルのversionと作成日を記しますので、常にダウンロードされたホームページなどをご確認し、新しいファイルがアップロードされている場合には更新してご使用ください。</t>
    <rPh sb="0" eb="1">
      <t>ホン</t>
    </rPh>
    <rPh sb="11" eb="12">
      <t>トウ</t>
    </rPh>
    <rPh sb="13" eb="14">
      <t>ミ</t>
    </rPh>
    <rPh sb="24" eb="26">
      <t>シュウセイ</t>
    </rPh>
    <rPh sb="28" eb="30">
      <t>バアイ</t>
    </rPh>
    <rPh sb="40" eb="41">
      <t>メイ</t>
    </rPh>
    <rPh sb="42" eb="43">
      <t>ホン</t>
    </rPh>
    <rPh sb="73" eb="74">
      <t>シル</t>
    </rPh>
    <rPh sb="80" eb="81">
      <t>ツネ</t>
    </rPh>
    <rPh sb="101" eb="103">
      <t>カクニン</t>
    </rPh>
    <rPh sb="105" eb="106">
      <t>アタラ</t>
    </rPh>
    <rPh sb="124" eb="126">
      <t>バアイ</t>
    </rPh>
    <rPh sb="128" eb="130">
      <t>コウシン</t>
    </rPh>
    <rPh sb="133" eb="135">
      <t>シヨウ</t>
    </rPh>
    <phoneticPr fontId="1"/>
  </si>
  <si>
    <t>〒090-0011 北海道北見市曙町664-1 日本赤十字北海道看護大学臨床医学領域
伊藤善也</t>
    <rPh sb="10" eb="13">
      <t>ホッカイドウ</t>
    </rPh>
    <rPh sb="13" eb="16">
      <t>キタミシ</t>
    </rPh>
    <rPh sb="16" eb="18">
      <t>アケボノチョウ</t>
    </rPh>
    <rPh sb="24" eb="29">
      <t>ニホンセキジュウジ</t>
    </rPh>
    <rPh sb="29" eb="32">
      <t>ホッカイドウ</t>
    </rPh>
    <rPh sb="32" eb="36">
      <t>カンゴダイガク</t>
    </rPh>
    <rPh sb="36" eb="38">
      <t>リンショウ</t>
    </rPh>
    <rPh sb="38" eb="40">
      <t>イガク</t>
    </rPh>
    <rPh sb="40" eb="42">
      <t>リョウイキ</t>
    </rPh>
    <rPh sb="43" eb="47">
      <t>イトウ</t>
    </rPh>
    <phoneticPr fontId="1"/>
  </si>
  <si>
    <t>日本小児科学会雑誌115(10):1705-1709,2011</t>
    <phoneticPr fontId="1"/>
  </si>
  <si>
    <t>田中敏章、横谷進、加藤則子、伊藤善也、立花克彦、杉原茂孝、長谷川奉延、大関武彦、村田光範:日本人の体格の評価に関する基本的な考え方、日本小児科学会雑誌115(10):1705-1709,2011</t>
    <rPh sb="66" eb="68">
      <t>ニホン</t>
    </rPh>
    <rPh sb="68" eb="71">
      <t>ショウニカ</t>
    </rPh>
    <rPh sb="71" eb="73">
      <t>ガッカイ</t>
    </rPh>
    <rPh sb="73" eb="75">
      <t>ザッシ</t>
    </rPh>
    <phoneticPr fontId="1"/>
  </si>
  <si>
    <t>制作</t>
    <rPh sb="0" eb="2">
      <t>セイサク</t>
    </rPh>
    <phoneticPr fontId="1"/>
  </si>
  <si>
    <t>注意</t>
    <rPh sb="0" eb="2">
      <t>チュウイ</t>
    </rPh>
    <phoneticPr fontId="1"/>
  </si>
  <si>
    <t>仕様が変更されることがあります。ｖersionを確認してお使いください。</t>
    <rPh sb="0" eb="2">
      <t>シヨウ</t>
    </rPh>
    <rPh sb="3" eb="5">
      <t>ヘンコウ</t>
    </rPh>
    <rPh sb="24" eb="26">
      <t>カクニン</t>
    </rPh>
    <rPh sb="29" eb="30">
      <t>ツカ</t>
    </rPh>
    <phoneticPr fontId="1"/>
  </si>
  <si>
    <t>引用</t>
    <rPh sb="0" eb="2">
      <t>インヨウ</t>
    </rPh>
    <phoneticPr fontId="1"/>
  </si>
  <si>
    <t>http://jspe.umin.jp/</t>
    <phoneticPr fontId="1"/>
  </si>
  <si>
    <t>文献等に引用する場合はそれぞれの投稿規定に従いますが、基本的にはダウンロー</t>
  </si>
  <si>
    <t>ドしたホームページのURLとダウンロードあるいはアクセスした日付を記述してください。</t>
    <phoneticPr fontId="1"/>
  </si>
  <si>
    <t>計算可能な人数</t>
    <rPh sb="0" eb="2">
      <t>ケイサン</t>
    </rPh>
    <rPh sb="2" eb="4">
      <t>カノウ</t>
    </rPh>
    <rPh sb="5" eb="7">
      <t>ニンズウ</t>
    </rPh>
    <phoneticPr fontId="1"/>
  </si>
  <si>
    <r>
      <rPr>
        <sz val="9"/>
        <color theme="1"/>
        <rFont val="ＭＳ 明朝"/>
        <family val="1"/>
        <charset val="128"/>
      </rPr>
      <t>表</t>
    </r>
    <r>
      <rPr>
        <sz val="9"/>
        <color theme="1"/>
        <rFont val="Century"/>
        <family val="1"/>
      </rPr>
      <t xml:space="preserve">1a. </t>
    </r>
    <r>
      <rPr>
        <sz val="9"/>
        <color theme="1"/>
        <rFont val="ＭＳ 明朝"/>
        <family val="1"/>
        <charset val="128"/>
      </rPr>
      <t>日本人男性の各年齢における血中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rPh sb="8" eb="10">
      <t>ダンセイ</t>
    </rPh>
    <phoneticPr fontId="6"/>
  </si>
  <si>
    <r>
      <t>表</t>
    </r>
    <r>
      <rPr>
        <sz val="9"/>
        <color theme="1"/>
        <rFont val="Century"/>
        <family val="1"/>
      </rPr>
      <t xml:space="preserve">1b. </t>
    </r>
    <r>
      <rPr>
        <sz val="9"/>
        <color theme="1"/>
        <rFont val="ＭＳ 明朝"/>
        <family val="1"/>
        <charset val="128"/>
      </rPr>
      <t>日本人女性の各年齢における血中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phoneticPr fontId="6"/>
  </si>
  <si>
    <r>
      <t>年齢</t>
    </r>
    <r>
      <rPr>
        <sz val="9"/>
        <color theme="1"/>
        <rFont val="Century"/>
        <family val="1"/>
      </rPr>
      <t>(</t>
    </r>
    <r>
      <rPr>
        <sz val="9"/>
        <color theme="1"/>
        <rFont val="ＭＳ 明朝"/>
        <family val="1"/>
        <charset val="128"/>
      </rPr>
      <t>歳</t>
    </r>
    <r>
      <rPr>
        <sz val="9"/>
        <color theme="1"/>
        <rFont val="Century"/>
        <family val="1"/>
      </rPr>
      <t>)</t>
    </r>
  </si>
  <si>
    <t>L</t>
  </si>
  <si>
    <t>M</t>
  </si>
  <si>
    <t>S</t>
  </si>
  <si>
    <t>-2SD</t>
  </si>
  <si>
    <t>-1SD</t>
  </si>
  <si>
    <t>中央値</t>
  </si>
  <si>
    <r>
      <t>＋</t>
    </r>
    <r>
      <rPr>
        <sz val="11"/>
        <color theme="1"/>
        <rFont val="Century"/>
        <family val="1"/>
      </rPr>
      <t>1SD</t>
    </r>
  </si>
  <si>
    <r>
      <t>＋</t>
    </r>
    <r>
      <rPr>
        <sz val="11"/>
        <color theme="1"/>
        <rFont val="Century"/>
        <family val="1"/>
      </rPr>
      <t>2SD</t>
    </r>
  </si>
  <si>
    <t>+1SD</t>
  </si>
  <si>
    <t>+2SD</t>
  </si>
  <si>
    <t>男児初産出生体重</t>
    <rPh sb="0" eb="2">
      <t>ダンジ</t>
    </rPh>
    <rPh sb="2" eb="4">
      <t>ショサン</t>
    </rPh>
    <rPh sb="4" eb="6">
      <t>シュッセイ</t>
    </rPh>
    <rPh sb="6" eb="8">
      <t>タイジュウ</t>
    </rPh>
    <phoneticPr fontId="6"/>
  </si>
  <si>
    <t>男児経産出生体重</t>
    <rPh sb="0" eb="2">
      <t>ダンジ</t>
    </rPh>
    <rPh sb="2" eb="4">
      <t>ケイサン</t>
    </rPh>
    <rPh sb="4" eb="6">
      <t>シュッセイ</t>
    </rPh>
    <rPh sb="6" eb="8">
      <t>タイジュウ</t>
    </rPh>
    <phoneticPr fontId="6"/>
  </si>
  <si>
    <t>女児初産出生体重</t>
    <rPh sb="0" eb="2">
      <t>ジョジ</t>
    </rPh>
    <rPh sb="2" eb="4">
      <t>ショサン</t>
    </rPh>
    <rPh sb="4" eb="6">
      <t>シュッセイ</t>
    </rPh>
    <rPh sb="6" eb="8">
      <t>タイジュウ</t>
    </rPh>
    <phoneticPr fontId="6"/>
  </si>
  <si>
    <t>女児経産出生体重</t>
    <rPh sb="0" eb="2">
      <t>ジョジ</t>
    </rPh>
    <rPh sb="2" eb="4">
      <t>ケイサン</t>
    </rPh>
    <rPh sb="4" eb="6">
      <t>シュッセイ</t>
    </rPh>
    <rPh sb="6" eb="8">
      <t>タイジュウ</t>
    </rPh>
    <phoneticPr fontId="6"/>
  </si>
  <si>
    <t>頭囲SD</t>
    <rPh sb="0" eb="2">
      <t>トウイ</t>
    </rPh>
    <phoneticPr fontId="6"/>
  </si>
  <si>
    <t>身長SD</t>
    <rPh sb="0" eb="2">
      <t>シンチョウ</t>
    </rPh>
    <phoneticPr fontId="6"/>
  </si>
  <si>
    <t>週</t>
    <rPh sb="0" eb="1">
      <t>シュウ</t>
    </rPh>
    <phoneticPr fontId="1"/>
  </si>
  <si>
    <t>日数</t>
    <rPh sb="0" eb="2">
      <t>ニッスウ</t>
    </rPh>
    <phoneticPr fontId="1"/>
  </si>
  <si>
    <t>出生体重</t>
    <rPh sb="0" eb="2">
      <t>シュッセイ</t>
    </rPh>
    <rPh sb="2" eb="4">
      <t>タイジュウ</t>
    </rPh>
    <phoneticPr fontId="1"/>
  </si>
  <si>
    <t>出生身長</t>
    <rPh sb="0" eb="2">
      <t>シュッセイ</t>
    </rPh>
    <rPh sb="2" eb="4">
      <t>シンチョウ</t>
    </rPh>
    <phoneticPr fontId="1"/>
  </si>
  <si>
    <t>IGF-I</t>
    <phoneticPr fontId="1"/>
  </si>
  <si>
    <t>出生頭囲</t>
    <rPh sb="0" eb="2">
      <t>シュッセイ</t>
    </rPh>
    <rPh sb="2" eb="4">
      <t>トウイ</t>
    </rPh>
    <phoneticPr fontId="1"/>
  </si>
  <si>
    <t>maleFB</t>
    <phoneticPr fontId="1"/>
  </si>
  <si>
    <t>maleSB</t>
    <phoneticPr fontId="1"/>
  </si>
  <si>
    <t>femaleFB</t>
    <phoneticPr fontId="1"/>
  </si>
  <si>
    <t>femaleSB</t>
    <phoneticPr fontId="1"/>
  </si>
  <si>
    <t>head</t>
    <phoneticPr fontId="1"/>
  </si>
  <si>
    <t>birthH</t>
    <phoneticPr fontId="1"/>
  </si>
  <si>
    <t>初産
 =1
・
経産
=2</t>
    <rPh sb="0" eb="2">
      <t>ショサン</t>
    </rPh>
    <rPh sb="9" eb="11">
      <t>ケイサン</t>
    </rPh>
    <phoneticPr fontId="1"/>
  </si>
  <si>
    <t>在胎週</t>
    <rPh sb="0" eb="2">
      <t>ザイタイ</t>
    </rPh>
    <rPh sb="2" eb="3">
      <t>シュウ</t>
    </rPh>
    <phoneticPr fontId="1"/>
  </si>
  <si>
    <t>在胎日</t>
    <rPh sb="0" eb="2">
      <t>ザイタイ</t>
    </rPh>
    <rPh sb="2" eb="3">
      <t>ニチ</t>
    </rPh>
    <phoneticPr fontId="1"/>
  </si>
  <si>
    <t>IGF-I
SDS</t>
    <phoneticPr fontId="1"/>
  </si>
  <si>
    <t>出生時基本情報</t>
    <rPh sb="0" eb="2">
      <t>シュッセイ</t>
    </rPh>
    <rPh sb="2" eb="3">
      <t>ジ</t>
    </rPh>
    <rPh sb="3" eb="5">
      <t>キホン</t>
    </rPh>
    <rPh sb="5" eb="7">
      <t>ジョウホウ</t>
    </rPh>
    <phoneticPr fontId="1"/>
  </si>
  <si>
    <t>体重変換</t>
    <rPh sb="0" eb="2">
      <t>タイジュウ</t>
    </rPh>
    <rPh sb="2" eb="4">
      <t>ヘンカン</t>
    </rPh>
    <phoneticPr fontId="1"/>
  </si>
  <si>
    <t>体重 200以上をgとみなします。</t>
    <rPh sb="6" eb="8">
      <t>イジョウ</t>
    </rPh>
    <phoneticPr fontId="1"/>
  </si>
  <si>
    <t>頭囲
(cm)</t>
    <rPh sb="0" eb="2">
      <t>トウイ</t>
    </rPh>
    <phoneticPr fontId="1"/>
  </si>
  <si>
    <t>体重
SDS</t>
    <rPh sb="0" eb="2">
      <t>タイジュウ</t>
    </rPh>
    <phoneticPr fontId="1"/>
  </si>
  <si>
    <t>身長
SDS</t>
    <rPh sb="0" eb="2">
      <t>シンチョウ</t>
    </rPh>
    <phoneticPr fontId="1"/>
  </si>
  <si>
    <t>頭囲SDS</t>
    <rPh sb="0" eb="2">
      <t>トウイ</t>
    </rPh>
    <phoneticPr fontId="1"/>
  </si>
  <si>
    <t>出生時</t>
    <rPh sb="0" eb="3">
      <t>シュッセイジ</t>
    </rPh>
    <phoneticPr fontId="1"/>
  </si>
  <si>
    <t>出生
体重
g</t>
    <rPh sb="0" eb="2">
      <t>シュッセイ</t>
    </rPh>
    <rPh sb="3" eb="5">
      <t>タイジュウ</t>
    </rPh>
    <phoneticPr fontId="1"/>
  </si>
  <si>
    <t>出生
身長
cm</t>
    <rPh sb="0" eb="2">
      <t>シュッセイ</t>
    </rPh>
    <rPh sb="3" eb="5">
      <t>シンチョウ</t>
    </rPh>
    <phoneticPr fontId="1"/>
  </si>
  <si>
    <t>出生
頭囲
cm</t>
    <rPh sb="0" eb="2">
      <t>シュッセイ</t>
    </rPh>
    <rPh sb="3" eb="5">
      <t>トウイ</t>
    </rPh>
    <phoneticPr fontId="1"/>
  </si>
  <si>
    <t>修正
週数
週</t>
    <rPh sb="0" eb="2">
      <t>シュウセイ</t>
    </rPh>
    <rPh sb="3" eb="5">
      <t>シュウスウ</t>
    </rPh>
    <rPh sb="6" eb="7">
      <t>シュウ</t>
    </rPh>
    <phoneticPr fontId="1"/>
  </si>
  <si>
    <t>修正
週数
日</t>
    <rPh sb="0" eb="2">
      <t>シュウセイ</t>
    </rPh>
    <rPh sb="3" eb="5">
      <t>シュウスウ</t>
    </rPh>
    <rPh sb="6" eb="7">
      <t>ニチ</t>
    </rPh>
    <phoneticPr fontId="1"/>
  </si>
  <si>
    <t>体重
%ile</t>
    <rPh sb="0" eb="2">
      <t>タイジュウ</t>
    </rPh>
    <phoneticPr fontId="1"/>
  </si>
  <si>
    <t>身長
%ile</t>
    <rPh sb="0" eb="2">
      <t>シンチョウ</t>
    </rPh>
    <phoneticPr fontId="1"/>
  </si>
  <si>
    <t>頭囲
%ile</t>
    <rPh sb="0" eb="2">
      <t>トウイ</t>
    </rPh>
    <phoneticPr fontId="1"/>
  </si>
  <si>
    <t>BMI %ile</t>
    <phoneticPr fontId="1"/>
  </si>
  <si>
    <t>IGF-I
%ile</t>
    <phoneticPr fontId="1"/>
  </si>
  <si>
    <t>出生
体重
%ile</t>
    <rPh sb="0" eb="2">
      <t>シュッセイ</t>
    </rPh>
    <rPh sb="3" eb="5">
      <t>タイジュウ</t>
    </rPh>
    <phoneticPr fontId="1"/>
  </si>
  <si>
    <t>出生
体重
SDS</t>
    <rPh sb="0" eb="2">
      <t>シュッセイ</t>
    </rPh>
    <rPh sb="3" eb="5">
      <t>タイジュウ</t>
    </rPh>
    <phoneticPr fontId="1"/>
  </si>
  <si>
    <t>出生
身長
%ile</t>
    <rPh sb="0" eb="2">
      <t>シュッセイ</t>
    </rPh>
    <rPh sb="3" eb="5">
      <t>シンチョウ</t>
    </rPh>
    <phoneticPr fontId="1"/>
  </si>
  <si>
    <t>出生
身長
SDS</t>
    <rPh sb="0" eb="2">
      <t>シュッセイ</t>
    </rPh>
    <rPh sb="3" eb="5">
      <t>シンチョウ</t>
    </rPh>
    <phoneticPr fontId="1"/>
  </si>
  <si>
    <t>出生
頭囲
%ile</t>
    <rPh sb="0" eb="2">
      <t>シュッセイ</t>
    </rPh>
    <rPh sb="3" eb="5">
      <t>トウイ</t>
    </rPh>
    <phoneticPr fontId="1"/>
  </si>
  <si>
    <t>出生
頭囲SDS</t>
    <rPh sb="0" eb="2">
      <t>シュッセイ</t>
    </rPh>
    <rPh sb="3" eb="5">
      <t>トウイ</t>
    </rPh>
    <phoneticPr fontId="1"/>
  </si>
  <si>
    <t>修正週数</t>
    <rPh sb="0" eb="2">
      <t>シュウセイ</t>
    </rPh>
    <rPh sb="2" eb="4">
      <t>シュウスウ</t>
    </rPh>
    <phoneticPr fontId="1"/>
  </si>
  <si>
    <t>修正週数で換算した体格指標</t>
    <rPh sb="0" eb="2">
      <t>シュウセイ</t>
    </rPh>
    <rPh sb="2" eb="4">
      <t>シュウスウ</t>
    </rPh>
    <rPh sb="5" eb="7">
      <t>カンサン</t>
    </rPh>
    <rPh sb="9" eb="11">
      <t>タイカク</t>
    </rPh>
    <rPh sb="11" eb="13">
      <t>シヒョウ</t>
    </rPh>
    <phoneticPr fontId="1"/>
  </si>
  <si>
    <t>修正週数で換算した体格指標が不要の場合は右隣のセルV3に任意の文字を入力してください。</t>
    <rPh sb="0" eb="2">
      <t>シュウセイ</t>
    </rPh>
    <rPh sb="2" eb="4">
      <t>シュウスウ</t>
    </rPh>
    <rPh sb="5" eb="7">
      <t>カンサン</t>
    </rPh>
    <rPh sb="9" eb="11">
      <t>タイカク</t>
    </rPh>
    <rPh sb="11" eb="13">
      <t>シヒョウ</t>
    </rPh>
    <rPh sb="14" eb="16">
      <t>フヨウ</t>
    </rPh>
    <rPh sb="17" eb="19">
      <t>バアイ</t>
    </rPh>
    <rPh sb="20" eb="21">
      <t>ミギ</t>
    </rPh>
    <rPh sb="21" eb="22">
      <t>トナリ</t>
    </rPh>
    <rPh sb="28" eb="30">
      <t>ニンイ</t>
    </rPh>
    <rPh sb="31" eb="33">
      <t>モジ</t>
    </rPh>
    <rPh sb="34" eb="36">
      <t>ニュウリョク</t>
    </rPh>
    <phoneticPr fontId="1"/>
  </si>
  <si>
    <t>日本小児科学会新生児委員会報告:「新しい在胎期間別出生時体格標準値」の修正について．日本小児科学会雑誌 114(11) : 1771-1806, 2010</t>
    <phoneticPr fontId="1"/>
  </si>
  <si>
    <t>　このMicrosoft Excelファイルは日本小児内分泌学会・日本成長学会合同標準値委員会が発表した「日本人の体格の評価に関する基本的な考え方」およびその資料と日本小児科学会新生児委員会が発表した基準値に準拠して制作しました。それぞれは以下のホームページおよび日本成長学会雑誌と日本小児科学会雑誌に掲載されていますので参照してください。</t>
    <rPh sb="23" eb="25">
      <t>ニホン</t>
    </rPh>
    <rPh sb="25" eb="27">
      <t>ショウニ</t>
    </rPh>
    <rPh sb="27" eb="30">
      <t>ナイブンピツ</t>
    </rPh>
    <rPh sb="30" eb="32">
      <t>ガッカイ</t>
    </rPh>
    <rPh sb="33" eb="35">
      <t>ニホン</t>
    </rPh>
    <rPh sb="35" eb="37">
      <t>セイチョウ</t>
    </rPh>
    <rPh sb="37" eb="39">
      <t>ガッカイ</t>
    </rPh>
    <rPh sb="39" eb="41">
      <t>ゴウドウ</t>
    </rPh>
    <rPh sb="41" eb="44">
      <t>ヒョウジュンチ</t>
    </rPh>
    <rPh sb="44" eb="47">
      <t>イインカイ</t>
    </rPh>
    <rPh sb="48" eb="50">
      <t>ハッピョウ</t>
    </rPh>
    <rPh sb="53" eb="56">
      <t>ニホンジン</t>
    </rPh>
    <rPh sb="57" eb="59">
      <t>タイカク</t>
    </rPh>
    <rPh sb="60" eb="62">
      <t>ヒョウカ</t>
    </rPh>
    <rPh sb="63" eb="64">
      <t>カン</t>
    </rPh>
    <rPh sb="66" eb="69">
      <t>キホンテキ</t>
    </rPh>
    <rPh sb="70" eb="71">
      <t>カンガ</t>
    </rPh>
    <rPh sb="72" eb="73">
      <t>カタ</t>
    </rPh>
    <rPh sb="79" eb="81">
      <t>シリョウ</t>
    </rPh>
    <rPh sb="82" eb="84">
      <t>ニホン</t>
    </rPh>
    <rPh sb="104" eb="106">
      <t>ジュンキョ</t>
    </rPh>
    <rPh sb="108" eb="110">
      <t>セイサク</t>
    </rPh>
    <rPh sb="120" eb="122">
      <t>イカ</t>
    </rPh>
    <rPh sb="132" eb="134">
      <t>ニホン</t>
    </rPh>
    <rPh sb="134" eb="136">
      <t>セイチョウ</t>
    </rPh>
    <rPh sb="136" eb="138">
      <t>ガッカイ</t>
    </rPh>
    <rPh sb="138" eb="140">
      <t>ザッシ</t>
    </rPh>
    <rPh sb="141" eb="143">
      <t>ニホン</t>
    </rPh>
    <rPh sb="143" eb="146">
      <t>ショウニカ</t>
    </rPh>
    <rPh sb="146" eb="148">
      <t>ガッカイ</t>
    </rPh>
    <rPh sb="148" eb="150">
      <t>ザッシ</t>
    </rPh>
    <rPh sb="151" eb="153">
      <t>ケイサイ</t>
    </rPh>
    <rPh sb="161" eb="163">
      <t>サンショウ</t>
    </rPh>
    <phoneticPr fontId="1"/>
  </si>
  <si>
    <t>日本小児科学会雑誌114(11) : 1771-1806, 2010</t>
    <phoneticPr fontId="1"/>
  </si>
  <si>
    <t>入力項目は「No」、「名前」、「性別」、「生年月日」、「出生時情報（週数、身長、体重、頭囲）」、「検査日」、「身長」と「体重」からなります。</t>
    <rPh sb="0" eb="2">
      <t>ニュウリョク</t>
    </rPh>
    <rPh sb="2" eb="4">
      <t>コウモク</t>
    </rPh>
    <rPh sb="11" eb="13">
      <t>ナマエ</t>
    </rPh>
    <rPh sb="16" eb="18">
      <t>セイベツ</t>
    </rPh>
    <rPh sb="21" eb="23">
      <t>セイネン</t>
    </rPh>
    <rPh sb="23" eb="25">
      <t>ガッピ</t>
    </rPh>
    <rPh sb="34" eb="36">
      <t>シュウスウ</t>
    </rPh>
    <rPh sb="37" eb="39">
      <t>シンチョウ</t>
    </rPh>
    <rPh sb="40" eb="42">
      <t>タイジュウ</t>
    </rPh>
    <rPh sb="43" eb="45">
      <t>トウイ</t>
    </rPh>
    <rPh sb="49" eb="52">
      <t>ケンサビ</t>
    </rPh>
    <rPh sb="55" eb="57">
      <t>シンチョウ</t>
    </rPh>
    <rPh sb="60" eb="62">
      <t>タイジュウ</t>
    </rPh>
    <phoneticPr fontId="1"/>
  </si>
  <si>
    <t>「身長」はcmで入力してください。「体重」は200以上の数値をgと、200未満をkgとシート内で自動判定して計算します。</t>
    <rPh sb="8" eb="10">
      <t>ニュウリョク</t>
    </rPh>
    <rPh sb="18" eb="20">
      <t>タイジュウ</t>
    </rPh>
    <rPh sb="25" eb="27">
      <t>イジョウ</t>
    </rPh>
    <rPh sb="28" eb="30">
      <t>スウチ</t>
    </rPh>
    <rPh sb="37" eb="39">
      <t>ミマン</t>
    </rPh>
    <rPh sb="46" eb="47">
      <t>ナイ</t>
    </rPh>
    <rPh sb="48" eb="50">
      <t>ジドウ</t>
    </rPh>
    <rPh sb="50" eb="52">
      <t>ハンテイ</t>
    </rPh>
    <rPh sb="54" eb="56">
      <t>ケイサン</t>
    </rPh>
    <phoneticPr fontId="1"/>
  </si>
  <si>
    <t>在胎週数で換算した指標</t>
    <rPh sb="0" eb="4">
      <t>ザイタイシュウスウ</t>
    </rPh>
    <rPh sb="5" eb="7">
      <t>カンサン</t>
    </rPh>
    <rPh sb="9" eb="11">
      <t>シヒョウ</t>
    </rPh>
    <phoneticPr fontId="1"/>
  </si>
  <si>
    <t>出生後においても在胎週数で換算した指標を計算しています。この計算が不要であれば指示されたセルに文字を入力してください。</t>
    <rPh sb="0" eb="3">
      <t>シュッセイゴ</t>
    </rPh>
    <rPh sb="8" eb="12">
      <t>ザイタイシュウスウ</t>
    </rPh>
    <rPh sb="13" eb="15">
      <t>カンサン</t>
    </rPh>
    <rPh sb="17" eb="19">
      <t>シヒョウ</t>
    </rPh>
    <rPh sb="20" eb="22">
      <t>ケイサン</t>
    </rPh>
    <rPh sb="30" eb="32">
      <t>ケイサン</t>
    </rPh>
    <rPh sb="33" eb="35">
      <t>フヨウ</t>
    </rPh>
    <rPh sb="39" eb="41">
      <t>シジ</t>
    </rPh>
    <rPh sb="47" eb="49">
      <t>モジ</t>
    </rPh>
    <rPh sb="50" eb="52">
      <t>ニュウリョク</t>
    </rPh>
    <phoneticPr fontId="1"/>
  </si>
  <si>
    <t>出生時の指標</t>
    <rPh sb="0" eb="3">
      <t>シュッセイジ</t>
    </rPh>
    <rPh sb="4" eb="6">
      <t>シヒョウ</t>
    </rPh>
    <phoneticPr fontId="1"/>
  </si>
  <si>
    <t>在胎22週未満および在胎42週以上は「*」と表示されます。</t>
    <rPh sb="0" eb="2">
      <t>ザイタイ</t>
    </rPh>
    <rPh sb="4" eb="5">
      <t>シュウ</t>
    </rPh>
    <rPh sb="5" eb="7">
      <t>ミマン</t>
    </rPh>
    <rPh sb="10" eb="12">
      <t>ザイタイ</t>
    </rPh>
    <rPh sb="14" eb="15">
      <t>シュウ</t>
    </rPh>
    <rPh sb="15" eb="17">
      <t>イジョウ</t>
    </rPh>
    <rPh sb="22" eb="24">
      <t>ヒョウジ</t>
    </rPh>
    <phoneticPr fontId="1"/>
  </si>
  <si>
    <t>本ファイルは50回のデータ処理に対応します。それよりも多くのデータを処理する場合は個別にご相談に応じます。「問い合わせ窓口」にご連絡ください。</t>
    <rPh sb="0" eb="1">
      <t>ホン</t>
    </rPh>
    <rPh sb="8" eb="9">
      <t>カイ</t>
    </rPh>
    <rPh sb="13" eb="15">
      <t>ショリ</t>
    </rPh>
    <rPh sb="16" eb="18">
      <t>タイオウ</t>
    </rPh>
    <rPh sb="27" eb="28">
      <t>オオ</t>
    </rPh>
    <rPh sb="34" eb="36">
      <t>ショリ</t>
    </rPh>
    <rPh sb="38" eb="40">
      <t>バアイ</t>
    </rPh>
    <rPh sb="41" eb="43">
      <t>コベツ</t>
    </rPh>
    <rPh sb="45" eb="47">
      <t>ソウダン</t>
    </rPh>
    <rPh sb="48" eb="49">
      <t>オウ</t>
    </rPh>
    <rPh sb="54" eb="55">
      <t>ト</t>
    </rPh>
    <rPh sb="56" eb="57">
      <t>ア</t>
    </rPh>
    <rPh sb="59" eb="61">
      <t>マドグチ</t>
    </rPh>
    <rPh sb="64" eb="66">
      <t>レンラク</t>
    </rPh>
    <phoneticPr fontId="1"/>
  </si>
  <si>
    <t>F</t>
    <phoneticPr fontId="1"/>
  </si>
  <si>
    <t>修正週数換算した体格指標</t>
    <rPh sb="0" eb="2">
      <t>シュウセイ</t>
    </rPh>
    <rPh sb="2" eb="4">
      <t>シュウスウ</t>
    </rPh>
    <rPh sb="4" eb="6">
      <t>カンサン</t>
    </rPh>
    <rPh sb="8" eb="10">
      <t>タイカク</t>
    </rPh>
    <rPh sb="10" eb="12">
      <t>シヒョウ</t>
    </rPh>
    <phoneticPr fontId="1"/>
  </si>
  <si>
    <t>体重 200以上をgとみなす。</t>
    <rPh sb="6" eb="8">
      <t>イジョウ</t>
    </rPh>
    <phoneticPr fontId="1"/>
  </si>
  <si>
    <t>身長
cm</t>
    <rPh sb="0" eb="2">
      <t>シンチョウ</t>
    </rPh>
    <phoneticPr fontId="1"/>
  </si>
  <si>
    <t>頭囲
cm</t>
    <rPh sb="0" eb="2">
      <t>トウイ</t>
    </rPh>
    <phoneticPr fontId="1"/>
  </si>
  <si>
    <t>修正週数
週</t>
    <rPh sb="0" eb="2">
      <t>シュウセイ</t>
    </rPh>
    <rPh sb="2" eb="4">
      <t>シュウスウ</t>
    </rPh>
    <rPh sb="5" eb="6">
      <t>シュウ</t>
    </rPh>
    <phoneticPr fontId="1"/>
  </si>
  <si>
    <t>修正週数
日</t>
    <rPh sb="0" eb="2">
      <t>シュウセイ</t>
    </rPh>
    <rPh sb="2" eb="4">
      <t>シュウスウ</t>
    </rPh>
    <rPh sb="5" eb="6">
      <t>ニチ</t>
    </rPh>
    <phoneticPr fontId="1"/>
  </si>
  <si>
    <t>体重
percentile</t>
    <rPh sb="0" eb="2">
      <t>タイジュウ</t>
    </rPh>
    <phoneticPr fontId="1"/>
  </si>
  <si>
    <t>身長
percentile</t>
    <rPh sb="0" eb="2">
      <t>シンチョウ</t>
    </rPh>
    <phoneticPr fontId="1"/>
  </si>
  <si>
    <t>頭囲
percentile</t>
    <rPh sb="0" eb="2">
      <t>トウイ</t>
    </rPh>
    <phoneticPr fontId="1"/>
  </si>
  <si>
    <t>BMI percentile</t>
    <phoneticPr fontId="1"/>
  </si>
  <si>
    <t>IGF-I
percentile</t>
    <phoneticPr fontId="1"/>
  </si>
  <si>
    <t>体格指数計算ファイル(縦断・横断解析用)</t>
    <rPh sb="0" eb="2">
      <t>タイカク</t>
    </rPh>
    <rPh sb="2" eb="4">
      <t>シスウ</t>
    </rPh>
    <rPh sb="4" eb="6">
      <t>ケイサン</t>
    </rPh>
    <rPh sb="11" eb="13">
      <t>ジュウダン</t>
    </rPh>
    <rPh sb="14" eb="16">
      <t>オウダン</t>
    </rPh>
    <rPh sb="16" eb="19">
      <t>カイセキヨウ</t>
    </rPh>
    <phoneticPr fontId="1"/>
  </si>
  <si>
    <t>幼児期</t>
  </si>
  <si>
    <t>学童期</t>
  </si>
  <si>
    <t>No</t>
  </si>
  <si>
    <t>名前</t>
  </si>
  <si>
    <t>性別
(M,F)</t>
  </si>
  <si>
    <t>生年月日
(YY/MM/DD)</t>
  </si>
  <si>
    <t>検査日
(YY/MM/DD)</t>
  </si>
  <si>
    <t>身長
(cm)</t>
  </si>
  <si>
    <t>体重
(kg)</t>
  </si>
  <si>
    <t>身長SDS</t>
  </si>
  <si>
    <t>肥満度（性別身長別標準体重による）（％）</t>
  </si>
  <si>
    <t>肥満度（性別年齢別身長別標準体重による）（％）</t>
  </si>
  <si>
    <t>BMI</t>
  </si>
  <si>
    <t>BMI percentile</t>
  </si>
  <si>
    <t>BMI-SDS</t>
  </si>
  <si>
    <t>年齢
(十進法)</t>
  </si>
  <si>
    <t>年齢</t>
  </si>
  <si>
    <t>年</t>
  </si>
  <si>
    <t>月</t>
  </si>
  <si>
    <t>幼児期標準体重</t>
  </si>
  <si>
    <t>学童期標準体重</t>
  </si>
  <si>
    <t>月齢</t>
  </si>
  <si>
    <t>出生時指標</t>
    <rPh sb="0" eb="3">
      <t>シュッセイジ</t>
    </rPh>
    <rPh sb="3" eb="5">
      <t>シヒョウ</t>
    </rPh>
    <phoneticPr fontId="1"/>
  </si>
  <si>
    <t>体格指数(身長SDS、肥満度、BMIパーセンタイルとBMI-SDS　および出生身長・体重・頭囲のパーセンタイルとSDS）を上記入力項目を参照することにより計算しています。</t>
    <rPh sb="0" eb="2">
      <t>タイカク</t>
    </rPh>
    <rPh sb="2" eb="4">
      <t>シスウ</t>
    </rPh>
    <rPh sb="5" eb="7">
      <t>シンチョウ</t>
    </rPh>
    <rPh sb="11" eb="14">
      <t>ヒマンド</t>
    </rPh>
    <rPh sb="37" eb="39">
      <t>シュッセイ</t>
    </rPh>
    <rPh sb="39" eb="41">
      <t>シンチョウ</t>
    </rPh>
    <rPh sb="42" eb="44">
      <t>タイジュウ</t>
    </rPh>
    <rPh sb="45" eb="47">
      <t>トウイ</t>
    </rPh>
    <rPh sb="61" eb="63">
      <t>ジョウキ</t>
    </rPh>
    <rPh sb="63" eb="65">
      <t>ニュウリョク</t>
    </rPh>
    <rPh sb="65" eb="67">
      <t>コウモク</t>
    </rPh>
    <rPh sb="68" eb="70">
      <t>サンショウ</t>
    </rPh>
    <rPh sb="77" eb="79">
      <t>ケイサン</t>
    </rPh>
    <phoneticPr fontId="1"/>
  </si>
  <si>
    <t>日本小児内分泌学会・日本成長学会合同標準値委員会・日本未熟児新生児学会</t>
    <rPh sb="0" eb="2">
      <t>ニホン</t>
    </rPh>
    <rPh sb="2" eb="4">
      <t>ショウニ</t>
    </rPh>
    <rPh sb="4" eb="7">
      <t>ナイブンピツ</t>
    </rPh>
    <rPh sb="7" eb="9">
      <t>ガッカイ</t>
    </rPh>
    <rPh sb="10" eb="12">
      <t>ニホン</t>
    </rPh>
    <rPh sb="12" eb="14">
      <t>セイチョウ</t>
    </rPh>
    <rPh sb="14" eb="16">
      <t>ガッカイ</t>
    </rPh>
    <rPh sb="16" eb="18">
      <t>ゴウドウ</t>
    </rPh>
    <rPh sb="18" eb="21">
      <t>ヒョウジュンチ</t>
    </rPh>
    <rPh sb="21" eb="24">
      <t>イインカイ</t>
    </rPh>
    <rPh sb="25" eb="27">
      <t>ニホン</t>
    </rPh>
    <rPh sb="27" eb="30">
      <t>ミジュクジ</t>
    </rPh>
    <rPh sb="30" eb="33">
      <t>シンセイジ</t>
    </rPh>
    <rPh sb="33" eb="35">
      <t>ガッカイ</t>
    </rPh>
    <phoneticPr fontId="1"/>
  </si>
  <si>
    <t>たとえば　　　日本小児内分泌学会・日本新生児学会・日本成長学会合同標準値委員会、日本未熟児新生児学会：http://jspe.umin.jp/taikakubirthlongcrossv1.xlsx　（最終アクセス日：2013年5月30日）　　　です。</t>
    <rPh sb="17" eb="19">
      <t>ニホン</t>
    </rPh>
    <rPh sb="19" eb="22">
      <t>シンセイジ</t>
    </rPh>
    <rPh sb="22" eb="24">
      <t>ガッカイ</t>
    </rPh>
    <rPh sb="40" eb="42">
      <t>ニホン</t>
    </rPh>
    <rPh sb="42" eb="45">
      <t>ミジュクジ</t>
    </rPh>
    <rPh sb="45" eb="48">
      <t>シンセイジ</t>
    </rPh>
    <rPh sb="48" eb="50">
      <t>ガッカイ</t>
    </rPh>
    <phoneticPr fontId="1"/>
  </si>
  <si>
    <t>成長学会　info@auxology.jp　　　日本小児内分泌学会事務局　jspe@ac-square.co.jp　日本未熟児新生児学会  ??@??</t>
    <rPh sb="0" eb="2">
      <t>セイチョウ</t>
    </rPh>
    <rPh sb="2" eb="4">
      <t>ガッカイ</t>
    </rPh>
    <rPh sb="24" eb="26">
      <t>ニホン</t>
    </rPh>
    <rPh sb="26" eb="28">
      <t>ショウニ</t>
    </rPh>
    <rPh sb="28" eb="31">
      <t>ナイブンピツ</t>
    </rPh>
    <rPh sb="31" eb="33">
      <t>ガッカイ</t>
    </rPh>
    <rPh sb="33" eb="36">
      <t>ジムキョク</t>
    </rPh>
    <rPh sb="58" eb="60">
      <t>ニホン</t>
    </rPh>
    <rPh sb="60" eb="63">
      <t>ミジュクジ</t>
    </rPh>
    <rPh sb="63" eb="66">
      <t>シンセイジ</t>
    </rPh>
    <rPh sb="66" eb="68">
      <t>ガッカイ</t>
    </rPh>
    <phoneticPr fontId="1"/>
  </si>
  <si>
    <t>本ファイルの著作権は日本小児内分泌学会、日本成長学会と日本未熟児新生児学会にあります。</t>
    <rPh sb="0" eb="1">
      <t>ホン</t>
    </rPh>
    <rPh sb="6" eb="9">
      <t>チョサクケン</t>
    </rPh>
    <rPh sb="27" eb="29">
      <t>ニホン</t>
    </rPh>
    <rPh sb="29" eb="32">
      <t>ミジュクジ</t>
    </rPh>
    <rPh sb="32" eb="35">
      <t>シンセイジ</t>
    </rPh>
    <rPh sb="35" eb="37">
      <t>ガッカイ</t>
    </rPh>
    <phoneticPr fontId="1"/>
  </si>
  <si>
    <t>田中敏章、横谷進、加藤則子、伊藤善也、立花克彦、原光彦、菊池透、長谷川奉延、有阪治、杉原茂孝、大関武彦、村田光範、板橋家頭夫、戸苅創</t>
    <rPh sb="0" eb="2">
      <t>タナカ</t>
    </rPh>
    <rPh sb="2" eb="4">
      <t>トシアキ</t>
    </rPh>
    <rPh sb="5" eb="7">
      <t>ヨコヤ</t>
    </rPh>
    <rPh sb="7" eb="8">
      <t>ススム</t>
    </rPh>
    <rPh sb="9" eb="11">
      <t>カトウ</t>
    </rPh>
    <rPh sb="11" eb="13">
      <t>ノリコ</t>
    </rPh>
    <rPh sb="14" eb="18">
      <t>イトウ</t>
    </rPh>
    <rPh sb="19" eb="21">
      <t>タチバナ</t>
    </rPh>
    <rPh sb="21" eb="23">
      <t>カツヒコ</t>
    </rPh>
    <rPh sb="28" eb="30">
      <t>キクチ</t>
    </rPh>
    <rPh sb="30" eb="31">
      <t>トオル</t>
    </rPh>
    <rPh sb="32" eb="35">
      <t>ハセガワ</t>
    </rPh>
    <rPh sb="35" eb="36">
      <t>ミツグ</t>
    </rPh>
    <rPh sb="36" eb="37">
      <t>ススム</t>
    </rPh>
    <rPh sb="47" eb="49">
      <t>オオゼキ</t>
    </rPh>
    <rPh sb="49" eb="51">
      <t>タケヒコ</t>
    </rPh>
    <rPh sb="52" eb="54">
      <t>ムラタ</t>
    </rPh>
    <rPh sb="54" eb="55">
      <t>ヒカリ</t>
    </rPh>
    <rPh sb="57" eb="59">
      <t>イタバシ</t>
    </rPh>
    <rPh sb="59" eb="60">
      <t>イエ</t>
    </rPh>
    <rPh sb="60" eb="61">
      <t>アタマ</t>
    </rPh>
    <rPh sb="61" eb="62">
      <t>オット</t>
    </rPh>
    <rPh sb="63" eb="65">
      <t>トガリ</t>
    </rPh>
    <rPh sb="65" eb="66">
      <t>ハジメ</t>
    </rPh>
    <phoneticPr fontId="1"/>
  </si>
  <si>
    <t>ver1.0   2013/8/30  ファイル名：taikakubirthlongcrossv1.xlsx</t>
    <rPh sb="24" eb="25">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</si>
</sst>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0.000_ "/>
    <numFmt numFmtId="178" formatCode="0.00_ "/>
    <numFmt numFmtId="179" formatCode="0_);[Red]\(0\)"/>
    <numFmt numFmtId="180" formatCode="0_ "/>
    <numFmt numFmtId="181" formatCode="0.000000000_ "/>
    <numFmt numFmtId="182" formatCode="0.0000000000_ "/>
    <numFmt numFmtId="183" formatCode="0.00000E+00"/>
    <numFmt numFmtId="184" formatCode="0.00000000_ "/>
    <numFmt numFmtId="185" formatCode="0.000000_ "/>
  </numFmts>
  <fonts count="10">
    <font>
      <sz val="11"/>
      <name val="ＭＳ Ｐゴシック"/>
      <family val="3"/>
      <charset val="128"/>
    </font>
    <font>
      <sz val="6"/>
      <name val="ＭＳ Ｐゴシック"/>
      <family val="3"/>
      <charset val="128"/>
    </font>
    <font>
      <sz val="11"/>
      <name val="ＭＳ Ｐゴシック"/>
      <family val="3"/>
      <charset val="128"/>
    </font>
    <font>
      <sz val="9"/>
      <color theme="1"/>
      <name val="Century Gothic"/>
      <family val="2"/>
    </font>
    <font>
      <sz val="9"/>
      <color theme="1"/>
      <name val="ＭＳ 明朝"/>
      <family val="1"/>
      <charset val="128"/>
    </font>
    <font>
      <sz val="9"/>
      <color theme="1"/>
      <name val="Century"/>
      <family val="1"/>
    </font>
    <font>
      <sz val="6"/>
      <name val="ＭＳ Ｐゴシック"/>
      <family val="2"/>
      <charset val="128"/>
      <scheme val="minor"/>
    </font>
    <font>
      <sz val="9"/>
      <color theme="1"/>
      <name val="ＭＳ Ｐゴシック"/>
      <family val="2"/>
      <charset val="128"/>
      <scheme val="minor"/>
    </font>
    <font>
      <sz val="11"/>
      <color theme="1"/>
      <name val="Century"/>
      <family val="1"/>
    </font>
    <font>
      <sz val="11"/>
      <color theme="1"/>
      <name val="ＭＳ 明朝"/>
      <family val="1"/>
      <charset val="128"/>
    </font>
  </fonts>
  <fills count="7">
    <fill>
      <patternFill patternType="none"/>
    </fill>
    <fill>
      <patternFill patternType="gray125"/>
    </fill>
    <fill>
      <patternFill patternType="solid">
        <fgColor indexed="40"/>
        <bgColor indexed="64"/>
      </patternFill>
    </fill>
    <fill>
      <patternFill patternType="solid">
        <fgColor indexed="14"/>
        <bgColor indexed="64"/>
      </patternFill>
    </fill>
    <fill>
      <patternFill patternType="solid">
        <fgColor indexed="43"/>
        <bgColor indexed="64"/>
      </patternFill>
    </fill>
    <fill>
      <patternFill patternType="solid">
        <fgColor indexed="47"/>
        <bgColor indexed="64"/>
      </patternFill>
    </fill>
    <fill>
      <patternFill patternType="solid">
        <fgColor indexed="15"/>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64">
    <xf numFmtId="0" fontId="0" fillId="0" borderId="0" xfId="0">
      <alignment vertical="center"/>
    </xf>
    <xf numFmtId="0" fontId="0" fillId="0" borderId="0" xfId="0" applyProtection="1">
      <alignment vertical="center"/>
      <protection hidden="1"/>
    </xf>
    <xf numFmtId="176" fontId="0" fillId="0" borderId="0" xfId="0" applyNumberFormat="1" applyProtection="1">
      <alignment vertical="center"/>
      <protection hidden="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0" fillId="3" borderId="0" xfId="0" applyFill="1">
      <alignment vertical="center"/>
    </xf>
    <xf numFmtId="0" fontId="0" fillId="0" borderId="0" xfId="0" applyProtection="1">
      <alignment vertical="center"/>
    </xf>
    <xf numFmtId="176" fontId="0" fillId="0" borderId="0" xfId="0" applyNumberFormat="1" applyProtection="1">
      <alignment vertical="center"/>
    </xf>
    <xf numFmtId="0" fontId="0" fillId="0" borderId="0" xfId="0" applyAlignment="1" applyProtection="1">
      <alignment horizontal="center" vertical="center" wrapText="1"/>
      <protection hidden="1"/>
    </xf>
    <xf numFmtId="179" fontId="0" fillId="0" borderId="0" xfId="0" applyNumberFormat="1" applyAlignment="1" applyProtection="1">
      <alignment horizontal="center" vertical="center" wrapText="1"/>
      <protection hidden="1"/>
    </xf>
    <xf numFmtId="178" fontId="0" fillId="0" borderId="0" xfId="0" applyNumberFormat="1" applyProtection="1">
      <alignment vertical="center"/>
      <protection hidden="1"/>
    </xf>
    <xf numFmtId="179" fontId="0" fillId="0" borderId="0" xfId="0" applyNumberFormat="1" applyProtection="1">
      <alignment vertical="center"/>
      <protection hidden="1"/>
    </xf>
    <xf numFmtId="180" fontId="0" fillId="0" borderId="0" xfId="0" applyNumberFormat="1" applyProtection="1">
      <alignment vertical="center"/>
      <protection hidden="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5" borderId="6" xfId="0" applyFill="1" applyBorder="1">
      <alignment vertical="center"/>
    </xf>
    <xf numFmtId="0" fontId="0" fillId="0" borderId="7" xfId="0" applyBorder="1">
      <alignment vertical="center"/>
    </xf>
    <xf numFmtId="0" fontId="0" fillId="0" borderId="8" xfId="0" applyBorder="1">
      <alignment vertical="center"/>
    </xf>
    <xf numFmtId="0" fontId="0" fillId="6" borderId="1" xfId="0" applyFill="1" applyBorder="1">
      <alignment vertical="center"/>
    </xf>
    <xf numFmtId="0" fontId="0" fillId="0" borderId="6" xfId="0" applyBorder="1">
      <alignment vertical="center"/>
    </xf>
    <xf numFmtId="181" fontId="0" fillId="0" borderId="0" xfId="0" applyNumberFormat="1">
      <alignment vertical="center"/>
    </xf>
    <xf numFmtId="182" fontId="0" fillId="0" borderId="0" xfId="0" applyNumberFormat="1">
      <alignment vertical="center"/>
    </xf>
    <xf numFmtId="183" fontId="0" fillId="0" borderId="0" xfId="0" applyNumberFormat="1">
      <alignment vertical="center"/>
    </xf>
    <xf numFmtId="184" fontId="0" fillId="0" borderId="0" xfId="0" applyNumberFormat="1">
      <alignment vertical="center"/>
    </xf>
    <xf numFmtId="185" fontId="0" fillId="0" borderId="0" xfId="0" applyNumberFormat="1">
      <alignment vertical="center"/>
    </xf>
    <xf numFmtId="0" fontId="0" fillId="0" borderId="0" xfId="0" applyAlignment="1" applyProtection="1">
      <alignment vertical="center" wrapText="1"/>
    </xf>
    <xf numFmtId="14" fontId="0" fillId="4" borderId="0" xfId="0" applyNumberFormat="1" applyFill="1" applyProtection="1">
      <alignment vertical="center"/>
      <protection locked="0"/>
    </xf>
    <xf numFmtId="0" fontId="0" fillId="0" borderId="0" xfId="0" applyProtection="1">
      <alignment vertical="center"/>
      <protection locked="0"/>
    </xf>
    <xf numFmtId="176" fontId="0" fillId="0" borderId="0" xfId="0" applyNumberFormat="1" applyProtection="1">
      <alignment vertical="center"/>
      <protection locked="0"/>
    </xf>
    <xf numFmtId="178" fontId="0" fillId="0" borderId="0" xfId="0" applyNumberFormat="1" applyProtection="1">
      <alignment vertical="center"/>
      <protection locked="0"/>
    </xf>
    <xf numFmtId="179" fontId="0" fillId="0" borderId="0" xfId="0" applyNumberFormat="1" applyProtection="1">
      <alignment vertical="center"/>
      <protection locked="0"/>
    </xf>
    <xf numFmtId="0" fontId="0" fillId="0" borderId="0" xfId="0" applyAlignment="1" applyProtection="1">
      <alignment vertical="top" wrapText="1"/>
    </xf>
    <xf numFmtId="0" fontId="0" fillId="0" borderId="0" xfId="0" applyAlignment="1" applyProtection="1">
      <alignment horizontal="right" vertical="center"/>
    </xf>
    <xf numFmtId="0" fontId="0" fillId="0" borderId="0" xfId="0" applyAlignment="1" applyProtection="1">
      <alignment horizontal="right" vertical="top"/>
    </xf>
    <xf numFmtId="0" fontId="3" fillId="0" borderId="0" xfId="0" applyFont="1">
      <alignment vertical="center"/>
    </xf>
    <xf numFmtId="0" fontId="7" fillId="0" borderId="0" xfId="0" applyFont="1">
      <alignment vertical="center"/>
    </xf>
    <xf numFmtId="177" fontId="7" fillId="0" borderId="0" xfId="0" applyNumberFormat="1" applyFont="1">
      <alignment vertical="center"/>
    </xf>
    <xf numFmtId="0" fontId="0" fillId="0" borderId="0" xfId="0" applyFont="1">
      <alignment vertical="center"/>
    </xf>
    <xf numFmtId="0" fontId="4" fillId="0" borderId="0" xfId="0" applyFont="1">
      <alignment vertical="center"/>
    </xf>
    <xf numFmtId="0" fontId="4" fillId="0" borderId="9" xfId="0" applyFont="1" applyBorder="1" applyAlignment="1">
      <alignment horizontal="center" vertical="center"/>
    </xf>
    <xf numFmtId="177"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177" fontId="5" fillId="0" borderId="9" xfId="0" applyNumberFormat="1" applyFont="1" applyBorder="1" applyAlignment="1">
      <alignment horizontal="center" vertical="center"/>
    </xf>
    <xf numFmtId="0" fontId="8" fillId="0" borderId="10" xfId="0" applyFont="1" applyBorder="1" applyAlignment="1">
      <alignment horizontal="center" vertical="center"/>
    </xf>
    <xf numFmtId="0" fontId="9" fillId="0" borderId="10" xfId="0" applyFont="1" applyBorder="1" applyAlignment="1">
      <alignment horizontal="center" vertical="center"/>
    </xf>
    <xf numFmtId="0" fontId="5" fillId="0" borderId="5" xfId="0" applyFont="1" applyBorder="1" applyAlignment="1">
      <alignment horizontal="center" vertical="center"/>
    </xf>
    <xf numFmtId="177" fontId="5" fillId="0" borderId="0" xfId="0" applyNumberFormat="1" applyFont="1" applyBorder="1" applyAlignment="1">
      <alignment horizontal="center" vertical="center"/>
    </xf>
    <xf numFmtId="0" fontId="5" fillId="0" borderId="0" xfId="0" applyFont="1" applyBorder="1" applyAlignment="1">
      <alignment horizontal="center" vertical="center"/>
    </xf>
    <xf numFmtId="177" fontId="5" fillId="0" borderId="5" xfId="0" applyNumberFormat="1" applyFont="1" applyBorder="1" applyAlignment="1">
      <alignment horizontal="center" vertical="center"/>
    </xf>
    <xf numFmtId="0" fontId="8" fillId="0" borderId="0" xfId="0" applyFont="1" applyBorder="1" applyAlignment="1">
      <alignment horizontal="center" vertical="center"/>
    </xf>
    <xf numFmtId="0" fontId="5" fillId="0" borderId="8"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77" fontId="5" fillId="0" borderId="8" xfId="0" applyNumberFormat="1"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center" vertical="center"/>
    </xf>
    <xf numFmtId="0" fontId="2" fillId="0" borderId="13" xfId="1" applyBorder="1" applyAlignment="1">
      <alignment horizontal="center" vertical="center"/>
    </xf>
    <xf numFmtId="177" fontId="2" fillId="0" borderId="0" xfId="1" applyNumberFormat="1" applyBorder="1">
      <alignment vertical="center"/>
    </xf>
    <xf numFmtId="177" fontId="2" fillId="0" borderId="13" xfId="1" applyNumberFormat="1" applyBorder="1">
      <alignment vertical="center"/>
    </xf>
    <xf numFmtId="177" fontId="0" fillId="0" borderId="0" xfId="0" applyNumberFormat="1" applyBorder="1">
      <alignment vertical="center"/>
    </xf>
    <xf numFmtId="177" fontId="0" fillId="0" borderId="13" xfId="0" applyNumberFormat="1" applyBorder="1">
      <alignment vertical="center"/>
    </xf>
    <xf numFmtId="0" fontId="2" fillId="0" borderId="11" xfId="1" applyBorder="1" applyAlignment="1">
      <alignment horizontal="center" vertical="center"/>
    </xf>
    <xf numFmtId="177" fontId="0" fillId="0" borderId="2" xfId="0" applyNumberFormat="1" applyBorder="1">
      <alignment vertical="center"/>
    </xf>
    <xf numFmtId="177" fontId="0" fillId="0" borderId="11" xfId="0" applyNumberFormat="1" applyBorder="1">
      <alignment vertical="center"/>
    </xf>
    <xf numFmtId="0" fontId="2" fillId="0" borderId="12" xfId="1" applyBorder="1" applyAlignment="1">
      <alignment horizontal="center" vertical="center"/>
    </xf>
    <xf numFmtId="177" fontId="0" fillId="0" borderId="7" xfId="0" applyNumberFormat="1" applyBorder="1">
      <alignment vertical="center"/>
    </xf>
    <xf numFmtId="177" fontId="0" fillId="0" borderId="12" xfId="0" applyNumberFormat="1" applyBorder="1">
      <alignment vertical="center"/>
    </xf>
    <xf numFmtId="177" fontId="2" fillId="0" borderId="2" xfId="1" applyNumberFormat="1" applyBorder="1">
      <alignment vertical="center"/>
    </xf>
    <xf numFmtId="177" fontId="2" fillId="0" borderId="11" xfId="1"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2" fillId="0" borderId="7" xfId="1" applyNumberFormat="1" applyBorder="1">
      <alignment vertical="center"/>
    </xf>
    <xf numFmtId="177" fontId="2" fillId="0" borderId="12" xfId="1" applyNumberFormat="1" applyBorder="1">
      <alignment vertical="center"/>
    </xf>
    <xf numFmtId="177" fontId="0" fillId="0" borderId="6" xfId="0" applyNumberFormat="1" applyBorder="1">
      <alignment vertical="center"/>
    </xf>
    <xf numFmtId="0" fontId="0" fillId="4" borderId="0" xfId="0" applyNumberFormat="1" applyFill="1" applyProtection="1">
      <alignment vertical="center"/>
      <protection locked="0"/>
    </xf>
    <xf numFmtId="0" fontId="0" fillId="0" borderId="0" xfId="0" applyNumberFormat="1" applyProtection="1">
      <alignment vertical="center"/>
      <protection hidden="1"/>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17" xfId="0" applyBorder="1" applyAlignment="1" applyProtection="1">
      <alignment horizontal="center" vertical="center" wrapText="1"/>
    </xf>
    <xf numFmtId="176" fontId="0" fillId="0" borderId="18" xfId="0" applyNumberFormat="1" applyBorder="1" applyAlignment="1" applyProtection="1">
      <alignment horizontal="center" vertical="center" wrapText="1"/>
    </xf>
    <xf numFmtId="178" fontId="0" fillId="0" borderId="18" xfId="0" applyNumberFormat="1" applyBorder="1" applyAlignment="1" applyProtection="1">
      <alignment horizontal="center" vertical="center" wrapText="1"/>
    </xf>
    <xf numFmtId="0" fontId="0" fillId="0" borderId="18" xfId="0" applyBorder="1" applyAlignment="1" applyProtection="1">
      <alignment vertical="center" wrapText="1"/>
    </xf>
    <xf numFmtId="0" fontId="0" fillId="0" borderId="18" xfId="0" applyBorder="1" applyAlignment="1" applyProtection="1">
      <alignment horizontal="center" vertical="center" wrapText="1"/>
    </xf>
    <xf numFmtId="0" fontId="0" fillId="0" borderId="19" xfId="0" applyBorder="1" applyAlignment="1" applyProtection="1">
      <alignment horizontal="center" vertical="center" wrapText="1"/>
    </xf>
    <xf numFmtId="178" fontId="0" fillId="0" borderId="19" xfId="0" applyNumberFormat="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0" xfId="0" applyBorder="1" applyAlignment="1" applyProtection="1">
      <alignment horizontal="center" vertical="center" wrapText="1"/>
    </xf>
    <xf numFmtId="178" fontId="0" fillId="0" borderId="0" xfId="0" applyNumberFormat="1" applyBorder="1" applyAlignment="1" applyProtection="1">
      <alignment horizontal="center" vertical="center" wrapText="1"/>
    </xf>
    <xf numFmtId="178" fontId="0" fillId="0" borderId="21" xfId="0" applyNumberFormat="1" applyBorder="1" applyAlignment="1" applyProtection="1">
      <alignment horizontal="center" vertical="center" wrapText="1"/>
    </xf>
    <xf numFmtId="0" fontId="0" fillId="4" borderId="17" xfId="0" applyFill="1" applyBorder="1" applyProtection="1">
      <alignment vertical="center"/>
      <protection locked="0"/>
    </xf>
    <xf numFmtId="0" fontId="0" fillId="4" borderId="18" xfId="0" applyFill="1" applyBorder="1" applyProtection="1">
      <alignment vertical="center"/>
      <protection locked="0"/>
    </xf>
    <xf numFmtId="14" fontId="0" fillId="4" borderId="18" xfId="0" applyNumberFormat="1" applyFill="1" applyBorder="1" applyProtection="1">
      <alignment vertical="center"/>
      <protection locked="0"/>
    </xf>
    <xf numFmtId="0" fontId="0" fillId="4" borderId="18" xfId="0" applyNumberFormat="1" applyFill="1" applyBorder="1" applyProtection="1">
      <alignment vertical="center"/>
      <protection locked="0"/>
    </xf>
    <xf numFmtId="176" fontId="0" fillId="0" borderId="18" xfId="0" applyNumberFormat="1" applyBorder="1" applyProtection="1">
      <alignment vertical="center"/>
      <protection hidden="1"/>
    </xf>
    <xf numFmtId="178" fontId="0" fillId="0" borderId="18" xfId="0" applyNumberFormat="1" applyBorder="1" applyProtection="1">
      <alignment vertical="center"/>
      <protection hidden="1"/>
    </xf>
    <xf numFmtId="178" fontId="0" fillId="0" borderId="19" xfId="0" applyNumberFormat="1" applyBorder="1" applyProtection="1">
      <alignment vertical="center"/>
      <protection hidden="1"/>
    </xf>
    <xf numFmtId="0" fontId="0" fillId="4" borderId="18" xfId="0" applyFill="1" applyBorder="1" applyAlignment="1" applyProtection="1">
      <alignment horizontal="center" vertical="center"/>
      <protection locked="0"/>
    </xf>
    <xf numFmtId="178" fontId="0" fillId="0" borderId="17" xfId="0" applyNumberFormat="1" applyBorder="1" applyAlignment="1" applyProtection="1">
      <alignment horizontal="center" vertical="center" wrapText="1"/>
    </xf>
    <xf numFmtId="0" fontId="0" fillId="0" borderId="0" xfId="0" applyNumberFormat="1" applyAlignment="1" applyProtection="1">
      <alignment horizontal="center" vertical="center"/>
      <protection hidden="1"/>
    </xf>
    <xf numFmtId="176" fontId="0" fillId="0" borderId="0" xfId="0" applyNumberFormat="1" applyAlignment="1" applyProtection="1">
      <alignment horizontal="center" vertical="center"/>
      <protection hidden="1"/>
    </xf>
    <xf numFmtId="178" fontId="0" fillId="0" borderId="0" xfId="0" applyNumberFormat="1" applyAlignment="1" applyProtection="1">
      <alignment horizontal="center" vertical="center"/>
      <protection hidden="1"/>
    </xf>
    <xf numFmtId="0" fontId="0" fillId="0" borderId="22" xfId="0" applyBorder="1" applyAlignment="1" applyProtection="1">
      <alignment horizontal="center" vertical="center"/>
      <protection locked="0"/>
    </xf>
    <xf numFmtId="0" fontId="0" fillId="0" borderId="14" xfId="0" applyBorder="1" applyProtection="1">
      <alignment vertical="center"/>
    </xf>
    <xf numFmtId="0" fontId="0" fillId="0" borderId="15" xfId="0" applyBorder="1" applyProtection="1">
      <alignment vertical="center"/>
    </xf>
    <xf numFmtId="178" fontId="0" fillId="0" borderId="14" xfId="0" applyNumberFormat="1" applyBorder="1" applyProtection="1">
      <alignment vertical="center"/>
    </xf>
    <xf numFmtId="178" fontId="0" fillId="0" borderId="15" xfId="0" applyNumberFormat="1" applyBorder="1" applyAlignment="1" applyProtection="1">
      <alignment horizontal="center" vertical="center"/>
    </xf>
    <xf numFmtId="0" fontId="0" fillId="0" borderId="16" xfId="0" applyBorder="1" applyProtection="1">
      <alignment vertical="center"/>
    </xf>
    <xf numFmtId="178" fontId="0" fillId="0" borderId="0" xfId="0" applyNumberFormat="1" applyProtection="1">
      <alignment vertical="center"/>
    </xf>
    <xf numFmtId="0" fontId="0" fillId="4" borderId="0" xfId="0" applyFill="1" applyProtection="1">
      <alignment vertical="center"/>
      <protection locked="0"/>
    </xf>
    <xf numFmtId="176" fontId="0" fillId="4" borderId="0" xfId="0" applyNumberFormat="1" applyFill="1" applyProtection="1">
      <alignment vertical="center"/>
      <protection locked="0"/>
    </xf>
    <xf numFmtId="176" fontId="0" fillId="0" borderId="15" xfId="0" applyNumberFormat="1" applyBorder="1" applyProtection="1">
      <alignment vertical="center"/>
      <protection locked="0"/>
    </xf>
    <xf numFmtId="176" fontId="0" fillId="0" borderId="16" xfId="0" applyNumberFormat="1" applyBorder="1" applyProtection="1">
      <alignment vertical="center"/>
      <protection locked="0"/>
    </xf>
    <xf numFmtId="176" fontId="0" fillId="0" borderId="19" xfId="0" applyNumberFormat="1" applyBorder="1" applyAlignment="1" applyProtection="1">
      <alignment horizontal="center" vertical="center" wrapText="1"/>
    </xf>
    <xf numFmtId="0" fontId="0" fillId="0" borderId="16" xfId="0" applyBorder="1" applyProtection="1">
      <alignment vertical="center"/>
      <protection locked="0"/>
    </xf>
    <xf numFmtId="176" fontId="0" fillId="0" borderId="14" xfId="0" applyNumberFormat="1" applyBorder="1" applyProtection="1">
      <alignment vertical="center"/>
      <protection locked="0"/>
    </xf>
    <xf numFmtId="176" fontId="0" fillId="0" borderId="17" xfId="0" applyNumberFormat="1" applyBorder="1" applyAlignment="1" applyProtection="1">
      <alignment horizontal="center" vertical="center" wrapText="1"/>
    </xf>
    <xf numFmtId="178" fontId="0" fillId="0" borderId="18" xfId="0" applyNumberFormat="1" applyBorder="1" applyAlignment="1" applyProtection="1">
      <alignment horizontal="center" vertical="center" wrapText="1"/>
      <protection hidden="1"/>
    </xf>
    <xf numFmtId="178" fontId="0" fillId="0" borderId="19" xfId="0" applyNumberFormat="1" applyBorder="1" applyAlignment="1" applyProtection="1">
      <alignment horizontal="center" vertical="center" wrapText="1"/>
      <protection hidden="1"/>
    </xf>
    <xf numFmtId="178" fontId="0" fillId="0" borderId="14" xfId="0" applyNumberFormat="1" applyBorder="1" applyProtection="1">
      <alignment vertical="center"/>
      <protection locked="0"/>
    </xf>
    <xf numFmtId="178" fontId="0" fillId="0" borderId="15" xfId="0" applyNumberFormat="1" applyBorder="1" applyAlignment="1" applyProtection="1">
      <alignment horizontal="center" vertical="center"/>
      <protection locked="0"/>
    </xf>
    <xf numFmtId="178" fontId="0" fillId="0" borderId="17" xfId="0" applyNumberFormat="1"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0" xfId="0" applyAlignment="1" applyProtection="1">
      <alignment horizontal="right" vertical="top" wrapText="1"/>
    </xf>
    <xf numFmtId="0" fontId="0" fillId="0" borderId="0" xfId="0" applyAlignment="1" applyProtection="1">
      <alignment horizontal="center" vertical="center" wrapText="1"/>
      <protection locked="0"/>
    </xf>
    <xf numFmtId="180" fontId="0" fillId="0" borderId="0" xfId="0" applyNumberFormat="1" applyProtection="1">
      <alignment vertical="center"/>
      <protection locked="0"/>
    </xf>
    <xf numFmtId="0" fontId="0" fillId="0" borderId="0" xfId="0" applyFill="1" applyAlignment="1" applyProtection="1">
      <alignment vertical="center" wrapText="1"/>
    </xf>
    <xf numFmtId="0" fontId="0" fillId="0" borderId="0" xfId="0" applyFill="1" applyAlignment="1" applyProtection="1">
      <alignment vertical="top" wrapText="1"/>
    </xf>
    <xf numFmtId="0" fontId="0" fillId="0" borderId="15" xfId="0" applyBorder="1" applyAlignment="1" applyProtection="1">
      <alignment horizontal="center" vertical="center"/>
      <protection locked="0"/>
    </xf>
    <xf numFmtId="178" fontId="0" fillId="0" borderId="15" xfId="0" applyNumberFormat="1" applyBorder="1" applyAlignment="1" applyProtection="1">
      <alignment horizontal="center" vertical="center"/>
      <protection locked="0"/>
    </xf>
    <xf numFmtId="178" fontId="0" fillId="0" borderId="16"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176" fontId="0" fillId="0" borderId="14"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15" xfId="0" applyBorder="1" applyAlignment="1" applyProtection="1">
      <alignment vertical="center"/>
    </xf>
    <xf numFmtId="0" fontId="0" fillId="0" borderId="16" xfId="0" applyBorder="1" applyAlignment="1" applyProtection="1">
      <alignment vertical="center"/>
    </xf>
    <xf numFmtId="178" fontId="0" fillId="0" borderId="15" xfId="0" applyNumberFormat="1" applyBorder="1" applyAlignment="1" applyProtection="1">
      <alignment horizontal="center" vertical="center"/>
    </xf>
    <xf numFmtId="0" fontId="0" fillId="0" borderId="16" xfId="0" applyBorder="1" applyAlignment="1" applyProtection="1">
      <alignment horizontal="center" vertical="center"/>
    </xf>
    <xf numFmtId="178" fontId="0" fillId="0" borderId="23" xfId="0" applyNumberFormat="1" applyBorder="1" applyAlignment="1" applyProtection="1">
      <alignment vertical="center" wrapText="1"/>
    </xf>
    <xf numFmtId="0" fontId="0" fillId="0" borderId="10" xfId="0" applyBorder="1" applyAlignment="1" applyProtection="1">
      <alignment vertical="center" wrapText="1"/>
    </xf>
    <xf numFmtId="0" fontId="0" fillId="0" borderId="9" xfId="0" applyBorder="1" applyAlignment="1" applyProtection="1">
      <alignment vertical="center" wrapText="1"/>
    </xf>
    <xf numFmtId="0" fontId="2" fillId="0" borderId="1" xfId="1" applyBorder="1" applyAlignment="1">
      <alignment horizontal="center" vertical="center"/>
    </xf>
    <xf numFmtId="0" fontId="2" fillId="0" borderId="6"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2" xfId="1" applyBorder="1" applyAlignment="1">
      <alignment horizontal="center" vertical="center"/>
    </xf>
    <xf numFmtId="0" fontId="2" fillId="0" borderId="7" xfId="1" applyBorder="1" applyAlignment="1">
      <alignment horizontal="center" vertical="center"/>
    </xf>
    <xf numFmtId="0" fontId="2" fillId="0" borderId="4" xfId="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002"/>
  <sheetViews>
    <sheetView tabSelected="1" workbookViewId="0">
      <pane ySplit="2" topLeftCell="A3" activePane="bottomLeft" state="frozen"/>
      <selection pane="bottomLeft" activeCell="B3" sqref="B3"/>
    </sheetView>
  </sheetViews>
  <sheetFormatPr defaultRowHeight="13.5"/>
  <cols>
    <col min="1" max="1" width="2.875" style="32" customWidth="1"/>
    <col min="2" max="2" width="5.25" style="32" customWidth="1"/>
    <col min="3" max="3" width="12.5" style="32" customWidth="1"/>
    <col min="4" max="4" width="4.75" style="32" customWidth="1"/>
    <col min="5" max="5" width="12.125" style="32" customWidth="1"/>
    <col min="6" max="6" width="13.125" style="32" customWidth="1"/>
    <col min="7" max="8" width="7.875" style="33" customWidth="1"/>
    <col min="9" max="10" width="10.25" style="34" customWidth="1"/>
    <col min="11" max="12" width="10.5" style="32" customWidth="1"/>
    <col min="13" max="13" width="6.5" style="32" customWidth="1"/>
    <col min="14" max="14" width="5.875" style="32" customWidth="1"/>
    <col min="15" max="15" width="9.125" style="32" customWidth="1"/>
    <col min="16" max="16" width="7.75" style="32" customWidth="1"/>
    <col min="17" max="18" width="10.625" style="32" customWidth="1"/>
    <col min="19" max="19" width="16.75" style="32" customWidth="1"/>
    <col min="20" max="20" width="3.625" style="35" hidden="1" customWidth="1"/>
    <col min="21" max="21" width="4.25" style="32" hidden="1" customWidth="1"/>
    <col min="22" max="22" width="5" style="32" hidden="1" customWidth="1"/>
    <col min="23" max="23" width="8" style="32" hidden="1" customWidth="1"/>
    <col min="24" max="24" width="14.5" style="32" hidden="1" customWidth="1"/>
    <col min="25" max="25" width="10.875" style="32" hidden="1" customWidth="1"/>
    <col min="26" max="29" width="9" style="32" hidden="1" customWidth="1"/>
    <col min="30" max="30" width="9" style="32" customWidth="1"/>
    <col min="31" max="16384" width="9" style="32"/>
  </cols>
  <sheetData>
    <row r="1" spans="2:29">
      <c r="B1" s="87"/>
      <c r="C1" s="88"/>
      <c r="D1" s="88"/>
      <c r="E1" s="124"/>
      <c r="F1" s="87"/>
      <c r="G1" s="121"/>
      <c r="H1" s="122"/>
      <c r="I1" s="129"/>
      <c r="J1" s="130" t="s">
        <v>184</v>
      </c>
      <c r="K1" s="140" t="s">
        <v>185</v>
      </c>
      <c r="L1" s="140"/>
      <c r="M1" s="88"/>
      <c r="N1" s="88"/>
      <c r="O1" s="124"/>
      <c r="P1" s="87"/>
      <c r="Q1" s="124"/>
    </row>
    <row r="2" spans="2:29" s="7" customFormat="1" ht="68.25" thickBot="1">
      <c r="B2" s="89" t="s">
        <v>186</v>
      </c>
      <c r="C2" s="93" t="s">
        <v>187</v>
      </c>
      <c r="D2" s="93" t="s">
        <v>188</v>
      </c>
      <c r="E2" s="94" t="s">
        <v>189</v>
      </c>
      <c r="F2" s="89" t="s">
        <v>190</v>
      </c>
      <c r="G2" s="90" t="s">
        <v>191</v>
      </c>
      <c r="H2" s="123" t="s">
        <v>192</v>
      </c>
      <c r="I2" s="131" t="s">
        <v>193</v>
      </c>
      <c r="J2" s="92" t="s">
        <v>194</v>
      </c>
      <c r="K2" s="92" t="s">
        <v>195</v>
      </c>
      <c r="L2" s="92" t="s">
        <v>194</v>
      </c>
      <c r="M2" s="132" t="s">
        <v>196</v>
      </c>
      <c r="N2" s="132" t="s">
        <v>197</v>
      </c>
      <c r="O2" s="134" t="s">
        <v>198</v>
      </c>
      <c r="P2" s="133" t="s">
        <v>199</v>
      </c>
      <c r="Q2" s="134" t="s">
        <v>200</v>
      </c>
      <c r="R2" s="136"/>
      <c r="S2" s="136"/>
      <c r="T2" s="10" t="s">
        <v>201</v>
      </c>
      <c r="U2" s="9" t="s">
        <v>202</v>
      </c>
      <c r="V2" s="9"/>
      <c r="W2" s="30" t="s">
        <v>203</v>
      </c>
      <c r="X2" s="30" t="s">
        <v>204</v>
      </c>
      <c r="Y2"/>
      <c r="Z2" t="s">
        <v>102</v>
      </c>
      <c r="AA2" t="s">
        <v>103</v>
      </c>
      <c r="AB2" t="s">
        <v>104</v>
      </c>
      <c r="AC2" s="7" t="s">
        <v>205</v>
      </c>
    </row>
    <row r="3" spans="2:29" s="7" customFormat="1">
      <c r="B3" s="119"/>
      <c r="C3" s="119"/>
      <c r="D3" s="119" t="s">
        <v>103</v>
      </c>
      <c r="E3" s="31">
        <v>37340</v>
      </c>
      <c r="F3" s="31">
        <v>40306</v>
      </c>
      <c r="G3" s="120">
        <v>103.2</v>
      </c>
      <c r="H3" s="120">
        <v>25</v>
      </c>
      <c r="I3" s="11">
        <f>IF(COUNTA(D3,E3,F3,G3,H3)=5,IF(P3&gt;17.583,"*",(G3-(INDEX(IF(D3="F",Hfemalemean,Hmalemean),U3+1,INT(P3)+1))))/(INDEX(IF(D3="F",Hfemalesd,Hmalesd),U3+1,INT(P3)+1)),"")</f>
        <v>-4.241196820121961</v>
      </c>
      <c r="J3" s="2" t="str">
        <f>IF(COUNTA(D3,E3,F3,G3,H3)=5,IF(P3&lt;1,"*",IF(P3&gt;=6,"*",IF(G3&gt;=120,"*",IF(G3&lt;70,"*",(H3-W3)/W3*100)))),"")</f>
        <v>*</v>
      </c>
      <c r="K3" s="2">
        <f t="shared" ref="K3:K34" si="0">IF(COUNTA(D3,E3,F3,G3,H3)&lt;5,"",IF(P3&lt;6,"*",IF(P3&gt;=17.583,"*",(H3-G3*INDEX(IF(D3="F",muratafemale,muratamale),INT(P3)-4,1)-INDEX(IF(D3="F",muratafemale,muratamale),INT(P3)-4,2))/(G3*INDEX(IF(D3="F",muratafemale,muratamale),INT(P3)-4,1)+INDEX(IF(D3="F",muratafemale,muratamale),INT(P3)-4,2))*100)))</f>
        <v>103.41079216298903</v>
      </c>
      <c r="L3" s="2">
        <f>IF(COUNTA(D3,E3,F3,G3,H3)=5,IF(G3&gt;=IF(D3="M",181,174),"*",IF(G3&lt;101,"*",IF(P3&lt;6,"*",IF(P3&gt;=17.583,"*",(H3-X3)/X3*100)))),"")</f>
        <v>58.280809832584893</v>
      </c>
      <c r="M3" s="2">
        <f t="shared" ref="M3:M66" si="1">IF(COUNTA(D3,E3,F3,G3,H3)=5,H3/G3^2*10000,"")</f>
        <v>23.473649420106966</v>
      </c>
      <c r="N3" s="2">
        <f>IF(COUNTA(D3,E3,F3,G3,H3)=5,IF(P3&gt;17.583,"*",NORMSDIST(((M3/AA3)^(Z3)-1)/Z3/AB3)*100),"")</f>
        <v>98.145902409586711</v>
      </c>
      <c r="O3" s="11">
        <f>IF(COUNTA(D3,E3,F3,G3,H3)=5,IF(P3&gt;17.583,"*",((M3/AA3)^(Z3)-1)/Z3/AB3),"")</f>
        <v>2.0848606461241848</v>
      </c>
      <c r="P3" s="11">
        <f>IF(COUNTA(D3,E3,F3,G3,H3)=5,(F3-E3)/365.25,"")</f>
        <v>8.1204654346338128</v>
      </c>
      <c r="Q3" s="11" t="str">
        <f>IF(I3="","",IF(T3&lt;10,"0","")&amp;T3&amp;"歳"&amp;IF(U3&lt;10,"0","")&amp;U3&amp;"か月")</f>
        <v>08歳01か月</v>
      </c>
      <c r="R3" s="137"/>
      <c r="S3" s="137"/>
      <c r="T3" s="12">
        <f>INT(P3)</f>
        <v>8</v>
      </c>
      <c r="U3" s="13">
        <f>INT((P3-INT(P3))*12)</f>
        <v>1</v>
      </c>
      <c r="V3" s="13"/>
      <c r="W3" s="8">
        <f>IF(D3="M",2.06*10^-3*G3^2-0.1166*G3+6.5273,2.49*10^-3*G3^2-0.1858*G3+9.036)</f>
        <v>16.433674400000001</v>
      </c>
      <c r="X3" s="8">
        <f t="shared" ref="X3:X34" si="2">((G3/100)^3*INDEX(itoOI,IF(D3="M",0,3)+IF(G3&lt;140,1,IF(G3&lt;=149,2,3)),1)+(G3/100)^2*INDEX(itoOI,IF(D3="M",0,3)+IF(G3&lt;140,1,IF(G3&lt;=149,2,3)),2)+(G3/100)*INDEX(itoOI,IF(D3="M",0,3)+IF(G3&lt;140,1,IF(G3&lt;=149,2,3)),3)+INDEX(itoOI,IF(D3="M",0,3)+IF(G3&lt;140,1,IF(G3&lt;=149,2,3)),4))</f>
        <v>15.794713222937599</v>
      </c>
      <c r="Y3"/>
      <c r="Z3">
        <f>IF(D3="M",IF(AC3&lt;78,LMS!$D$5*AC3^3+LMS!$E$5*AC3^2+LMS!$F$5*AC3+LMS!$G$5,IF(AC3&lt;150,LMS!$D$6*AC3^3+LMS!$E$6*AC3^2+LMS!$F$6*AC3+LMS!$G$6,LMS!$D$7*AC3^3+LMS!$E$7*AC3^2+LMS!$F$7*AC3+LMS!$G$7)),IF(AC3&lt;69,LMS!$D$9*AC3^3+LMS!$E$9*AC3^2+LMS!$F$9*AC3+LMS!$G$9,IF(AC3&lt;150,LMS!$D$10*AC3^3+LMS!$E$10*AC3^2+LMS!$F$10*AC3+LMS!$G$10,LMS!$D$11*AC3^3+LMS!$E$11*AC3^2+LMS!$F$11*AC3+LMS!$G$11)))</f>
        <v>-2.7133008903384015</v>
      </c>
      <c r="AA3">
        <f>IF(D3="M",(IF(AC3&lt;2.5,LMS!$D$21*AC3^3+LMS!$E$21*AC3^2+LMS!$F$21*AC3+LMS!$G$21,IF(AC3&lt;9.5,LMS!$D$22*AC3^3+LMS!$E$22*AC3^2+LMS!$F$22*AC3+LMS!$G$22,IF(AC3&lt;26.75,LMS!$D$23*AC3^3+LMS!$E$23*AC3^2+LMS!$F$23*AC3+LMS!$G$23,IF(AC3&lt;90,LMS!$D$24*AC3^3+LMS!$E$24*AC3^2+LMS!$F$24*AC3+LMS!$G$24,LMS!$D$25*AC3^3+LMS!$E$25*AC3^2+LMS!$F$25*AC3+LMS!$G$25))))),(IF(AC3&lt;2.5,LMS!$D$27*AC3^3+LMS!$E$27*AC3^2+LMS!$F$27*AC3+LMS!$G$27,IF(AC3&lt;9.5,LMS!$D$28*AC3^3+LMS!$E$28*AC3^2+LMS!$F$28*AC3+LMS!$G$28,IF(AC3&lt;26.75,LMS!$D$29*AC3^3+LMS!$E$29*AC3^2+LMS!$F$29*AC3+LMS!$G$29,IF(AC3&lt;90,LMS!$D$30*AC3^3+LMS!$E$30*AC3^2+LMS!$F$30*AC3+LMS!$G$30,IF(AC3&lt;150,LMS!$D$31*AC3^3+LMS!$E$31*AC3^2+LMS!$F$31*AC3+LMS!$G$31,LMS!$D$32*AC3^3+LMS!$E$32*AC3^2+LMS!$F$32*AC3+LMS!$G$32)))))))</f>
        <v>15.877089611849589</v>
      </c>
      <c r="AB3">
        <f>IF(D3="M",(IF(AC3&lt;90,LMS!$D$14*AC3^3+LMS!$E$14*AC3^2+LMS!$F$14*AC3+LMS!$G$14,LMS!$D$15*AC3^3+LMS!$E$15*AC3^2+LMS!$F$15*AC3+LMS!$G$15)),(IF(AC3&lt;90,LMS!$D$17*AC3^3+LMS!$E$17*AC3^2+LMS!$F$17*AC3+LMS!$G$17,LMS!$D$18*AC3^3+LMS!$E$18*AC3^2+LMS!$F$18*AC3+LMS!$G$18)))</f>
        <v>0.11558673784299464</v>
      </c>
      <c r="AC3" s="7">
        <f>P3*365.25/30.4375</f>
        <v>97.445585215605746</v>
      </c>
    </row>
    <row r="4" spans="2:29" s="7" customFormat="1">
      <c r="B4" s="119"/>
      <c r="C4" s="119"/>
      <c r="D4" s="119"/>
      <c r="E4" s="31"/>
      <c r="F4" s="31"/>
      <c r="G4" s="120"/>
      <c r="H4" s="120"/>
      <c r="I4" s="11" t="str">
        <f t="shared" ref="I4:I67" si="3">IF(COUNTA(D4,E4,F4,G4,H4)=5,IF(P4&gt;17.583,"*",(G4-(INDEX(IF(D4="F",Hfemalemean,Hmalemean),U4+1,INT(P4)+1))))/(INDEX(IF(D4="F",Hfemalesd,Hmalesd),U4+1,INT(P4)+1)),"")</f>
        <v/>
      </c>
      <c r="J4" s="2" t="str">
        <f t="shared" ref="J4:J67" si="4">IF(COUNTA(D4,E4,F4,G4,H4)=5,IF(P4&lt;1,"*",IF(P4&gt;=6,"*",IF(G4&gt;=120,"*",IF(G4&lt;70,"*",(H4-W4)/W4*100)))),"")</f>
        <v/>
      </c>
      <c r="K4" s="2" t="str">
        <f t="shared" si="0"/>
        <v/>
      </c>
      <c r="L4" s="2" t="str">
        <f t="shared" ref="L4:L67" si="5">IF(COUNTA(D4,E4,F4,G4,H4)=5,IF(G4&gt;=IF(D4="M",181,174),"*",IF(G4&lt;101,"*",IF(P4&lt;6,"*",IF(P4&gt;=17.583,"*",(H4-X4)/X4*100)))),"")</f>
        <v/>
      </c>
      <c r="M4" s="2" t="str">
        <f t="shared" si="1"/>
        <v/>
      </c>
      <c r="N4" s="2" t="str">
        <f t="shared" ref="N4:N67" si="6">IF(COUNTA(D4,E4,F4,G4,H4)=5,IF(P4&gt;17.583,"*",NORMSDIST(((M4/AA4)^(Z4)-1)/Z4/AB4)*100),"")</f>
        <v/>
      </c>
      <c r="O4" s="11" t="str">
        <f t="shared" ref="O4:O67" si="7">IF(COUNTA(D4,E4,F4,G4,H4)=5,IF(P4&gt;17.583,"*",((M4/AA4)^(Z4)-1)/Z4/AB4),"")</f>
        <v/>
      </c>
      <c r="P4" s="11" t="str">
        <f t="shared" ref="P4:P67" si="8">IF(COUNTA(D4,E4,F4,G4,H4)=5,(F4-E4)/365.25,"")</f>
        <v/>
      </c>
      <c r="Q4" s="11" t="str">
        <f t="shared" ref="Q4:Q67" si="9">IF(I4="","",IF(T4&lt;10,"0","")&amp;T4&amp;"歳"&amp;IF(U4&lt;10,"0","")&amp;U4&amp;"か月")</f>
        <v/>
      </c>
      <c r="R4" s="137"/>
      <c r="S4" s="137"/>
      <c r="T4" s="12" t="e">
        <f t="shared" ref="T4:T67" si="10">INT(P4)</f>
        <v>#VALUE!</v>
      </c>
      <c r="U4" s="13" t="e">
        <f t="shared" ref="U4:U67" si="11">INT((P4-INT(P4))*12)</f>
        <v>#VALUE!</v>
      </c>
      <c r="V4" s="13"/>
      <c r="W4" s="8">
        <f t="shared" ref="W4:W67" si="12">IF(D4="M",2.06*10^-3*G4^2-0.1166*G4+6.5273,2.49*10^-3*G4^2-0.1858*G4+9.036)</f>
        <v>9.0359999999999996</v>
      </c>
      <c r="X4" s="8">
        <f t="shared" si="2"/>
        <v>-184.49199999999999</v>
      </c>
      <c r="Y4"/>
      <c r="Z4" t="e">
        <f>IF(D4="M",IF(AC4&lt;78,LMS!$D$5*AC4^3+LMS!$E$5*AC4^2+LMS!$F$5*AC4+LMS!$G$5,IF(AC4&lt;150,LMS!$D$6*AC4^3+LMS!$E$6*AC4^2+LMS!$F$6*AC4+LMS!$G$6,LMS!$D$7*AC4^3+LMS!$E$7*AC4^2+LMS!$F$7*AC4+LMS!$G$7)),IF(AC4&lt;69,LMS!$D$9*AC4^3+LMS!$E$9*AC4^2+LMS!$F$9*AC4+LMS!$G$9,IF(AC4&lt;150,LMS!$D$10*AC4^3+LMS!$E$10*AC4^2+LMS!$F$10*AC4+LMS!$G$10,LMS!$D$11*AC4^3+LMS!$E$11*AC4^2+LMS!$F$11*AC4+LMS!$G$11)))</f>
        <v>#VALUE!</v>
      </c>
      <c r="AA4" t="e">
        <f>IF(D4="M",(IF(AC4&lt;2.5,LMS!$D$21*AC4^3+LMS!$E$21*AC4^2+LMS!$F$21*AC4+LMS!$G$21,IF(AC4&lt;9.5,LMS!$D$22*AC4^3+LMS!$E$22*AC4^2+LMS!$F$22*AC4+LMS!$G$22,IF(AC4&lt;26.75,LMS!$D$23*AC4^3+LMS!$E$23*AC4^2+LMS!$F$23*AC4+LMS!$G$23,IF(AC4&lt;90,LMS!$D$24*AC4^3+LMS!$E$24*AC4^2+LMS!$F$24*AC4+LMS!$G$24,LMS!$D$25*AC4^3+LMS!$E$25*AC4^2+LMS!$F$25*AC4+LMS!$G$25))))),(IF(AC4&lt;2.5,LMS!$D$27*AC4^3+LMS!$E$27*AC4^2+LMS!$F$27*AC4+LMS!$G$27,IF(AC4&lt;9.5,LMS!$D$28*AC4^3+LMS!$E$28*AC4^2+LMS!$F$28*AC4+LMS!$G$28,IF(AC4&lt;26.75,LMS!$D$29*AC4^3+LMS!$E$29*AC4^2+LMS!$F$29*AC4+LMS!$G$29,IF(AC4&lt;90,LMS!$D$30*AC4^3+LMS!$E$30*AC4^2+LMS!$F$30*AC4+LMS!$G$30,IF(AC4&lt;150,LMS!$D$31*AC4^3+LMS!$E$31*AC4^2+LMS!$F$31*AC4+LMS!$G$31,LMS!$D$32*AC4^3+LMS!$E$32*AC4^2+LMS!$F$32*AC4+LMS!$G$32)))))))</f>
        <v>#VALUE!</v>
      </c>
      <c r="AB4" t="e">
        <f>IF(D4="M",(IF(AC4&lt;90,LMS!$D$14*AC4^3+LMS!$E$14*AC4^2+LMS!$F$14*AC4+LMS!$G$14,LMS!$D$15*AC4^3+LMS!$E$15*AC4^2+LMS!$F$15*AC4+LMS!$G$15)),(IF(AC4&lt;90,LMS!$D$17*AC4^3+LMS!$E$17*AC4^2+LMS!$F$17*AC4+LMS!$G$17,LMS!$D$18*AC4^3+LMS!$E$18*AC4^2+LMS!$F$18*AC4+LMS!$G$18)))</f>
        <v>#VALUE!</v>
      </c>
      <c r="AC4" s="7" t="e">
        <f t="shared" ref="AC4:AC67" si="13">P4*365.25/30.4375</f>
        <v>#VALUE!</v>
      </c>
    </row>
    <row r="5" spans="2:29" s="7" customFormat="1">
      <c r="B5" s="119"/>
      <c r="C5" s="119"/>
      <c r="D5" s="119"/>
      <c r="E5" s="31"/>
      <c r="F5" s="31"/>
      <c r="G5" s="120"/>
      <c r="H5" s="120"/>
      <c r="I5" s="11" t="str">
        <f t="shared" si="3"/>
        <v/>
      </c>
      <c r="J5" s="2" t="str">
        <f t="shared" si="4"/>
        <v/>
      </c>
      <c r="K5" s="2" t="str">
        <f t="shared" si="0"/>
        <v/>
      </c>
      <c r="L5" s="2" t="str">
        <f t="shared" si="5"/>
        <v/>
      </c>
      <c r="M5" s="2" t="str">
        <f t="shared" si="1"/>
        <v/>
      </c>
      <c r="N5" s="2" t="str">
        <f t="shared" si="6"/>
        <v/>
      </c>
      <c r="O5" s="11" t="str">
        <f t="shared" si="7"/>
        <v/>
      </c>
      <c r="P5" s="11" t="str">
        <f t="shared" si="8"/>
        <v/>
      </c>
      <c r="Q5" s="11" t="str">
        <f t="shared" si="9"/>
        <v/>
      </c>
      <c r="R5" s="137"/>
      <c r="S5" s="137"/>
      <c r="T5" s="12" t="e">
        <f t="shared" si="10"/>
        <v>#VALUE!</v>
      </c>
      <c r="U5" s="13" t="e">
        <f t="shared" si="11"/>
        <v>#VALUE!</v>
      </c>
      <c r="V5" s="13"/>
      <c r="W5" s="8">
        <f t="shared" si="12"/>
        <v>9.0359999999999996</v>
      </c>
      <c r="X5" s="8">
        <f t="shared" si="2"/>
        <v>-184.49199999999999</v>
      </c>
      <c r="Y5"/>
      <c r="Z5" t="e">
        <f>IF(D5="M",IF(AC5&lt;78,LMS!$D$5*AC5^3+LMS!$E$5*AC5^2+LMS!$F$5*AC5+LMS!$G$5,IF(AC5&lt;150,LMS!$D$6*AC5^3+LMS!$E$6*AC5^2+LMS!$F$6*AC5+LMS!$G$6,LMS!$D$7*AC5^3+LMS!$E$7*AC5^2+LMS!$F$7*AC5+LMS!$G$7)),IF(AC5&lt;69,LMS!$D$9*AC5^3+LMS!$E$9*AC5^2+LMS!$F$9*AC5+LMS!$G$9,IF(AC5&lt;150,LMS!$D$10*AC5^3+LMS!$E$10*AC5^2+LMS!$F$10*AC5+LMS!$G$10,LMS!$D$11*AC5^3+LMS!$E$11*AC5^2+LMS!$F$11*AC5+LMS!$G$11)))</f>
        <v>#VALUE!</v>
      </c>
      <c r="AA5" t="e">
        <f>IF(D5="M",(IF(AC5&lt;2.5,LMS!$D$21*AC5^3+LMS!$E$21*AC5^2+LMS!$F$21*AC5+LMS!$G$21,IF(AC5&lt;9.5,LMS!$D$22*AC5^3+LMS!$E$22*AC5^2+LMS!$F$22*AC5+LMS!$G$22,IF(AC5&lt;26.75,LMS!$D$23*AC5^3+LMS!$E$23*AC5^2+LMS!$F$23*AC5+LMS!$G$23,IF(AC5&lt;90,LMS!$D$24*AC5^3+LMS!$E$24*AC5^2+LMS!$F$24*AC5+LMS!$G$24,LMS!$D$25*AC5^3+LMS!$E$25*AC5^2+LMS!$F$25*AC5+LMS!$G$25))))),(IF(AC5&lt;2.5,LMS!$D$27*AC5^3+LMS!$E$27*AC5^2+LMS!$F$27*AC5+LMS!$G$27,IF(AC5&lt;9.5,LMS!$D$28*AC5^3+LMS!$E$28*AC5^2+LMS!$F$28*AC5+LMS!$G$28,IF(AC5&lt;26.75,LMS!$D$29*AC5^3+LMS!$E$29*AC5^2+LMS!$F$29*AC5+LMS!$G$29,IF(AC5&lt;90,LMS!$D$30*AC5^3+LMS!$E$30*AC5^2+LMS!$F$30*AC5+LMS!$G$30,IF(AC5&lt;150,LMS!$D$31*AC5^3+LMS!$E$31*AC5^2+LMS!$F$31*AC5+LMS!$G$31,LMS!$D$32*AC5^3+LMS!$E$32*AC5^2+LMS!$F$32*AC5+LMS!$G$32)))))))</f>
        <v>#VALUE!</v>
      </c>
      <c r="AB5" t="e">
        <f>IF(D5="M",(IF(AC5&lt;90,LMS!$D$14*AC5^3+LMS!$E$14*AC5^2+LMS!$F$14*AC5+LMS!$G$14,LMS!$D$15*AC5^3+LMS!$E$15*AC5^2+LMS!$F$15*AC5+LMS!$G$15)),(IF(AC5&lt;90,LMS!$D$17*AC5^3+LMS!$E$17*AC5^2+LMS!$F$17*AC5+LMS!$G$17,LMS!$D$18*AC5^3+LMS!$E$18*AC5^2+LMS!$F$18*AC5+LMS!$G$18)))</f>
        <v>#VALUE!</v>
      </c>
      <c r="AC5" s="7" t="e">
        <f t="shared" si="13"/>
        <v>#VALUE!</v>
      </c>
    </row>
    <row r="6" spans="2:29" s="7" customFormat="1">
      <c r="B6" s="119"/>
      <c r="C6" s="119"/>
      <c r="D6" s="119"/>
      <c r="E6" s="31"/>
      <c r="F6" s="31"/>
      <c r="G6" s="120"/>
      <c r="H6" s="120"/>
      <c r="I6" s="11" t="str">
        <f t="shared" si="3"/>
        <v/>
      </c>
      <c r="J6" s="2" t="str">
        <f t="shared" si="4"/>
        <v/>
      </c>
      <c r="K6" s="2" t="str">
        <f t="shared" si="0"/>
        <v/>
      </c>
      <c r="L6" s="2" t="str">
        <f t="shared" si="5"/>
        <v/>
      </c>
      <c r="M6" s="2" t="str">
        <f t="shared" si="1"/>
        <v/>
      </c>
      <c r="N6" s="2" t="str">
        <f t="shared" si="6"/>
        <v/>
      </c>
      <c r="O6" s="11" t="str">
        <f t="shared" si="7"/>
        <v/>
      </c>
      <c r="P6" s="11" t="str">
        <f t="shared" si="8"/>
        <v/>
      </c>
      <c r="Q6" s="11" t="str">
        <f t="shared" si="9"/>
        <v/>
      </c>
      <c r="R6" s="137"/>
      <c r="S6" s="137"/>
      <c r="T6" s="12" t="e">
        <f t="shared" si="10"/>
        <v>#VALUE!</v>
      </c>
      <c r="U6" s="13" t="e">
        <f t="shared" si="11"/>
        <v>#VALUE!</v>
      </c>
      <c r="V6" s="13"/>
      <c r="W6" s="8">
        <f t="shared" si="12"/>
        <v>9.0359999999999996</v>
      </c>
      <c r="X6" s="8">
        <f t="shared" si="2"/>
        <v>-184.49199999999999</v>
      </c>
      <c r="Y6"/>
      <c r="Z6" t="e">
        <f>IF(D6="M",IF(AC6&lt;78,LMS!$D$5*AC6^3+LMS!$E$5*AC6^2+LMS!$F$5*AC6+LMS!$G$5,IF(AC6&lt;150,LMS!$D$6*AC6^3+LMS!$E$6*AC6^2+LMS!$F$6*AC6+LMS!$G$6,LMS!$D$7*AC6^3+LMS!$E$7*AC6^2+LMS!$F$7*AC6+LMS!$G$7)),IF(AC6&lt;69,LMS!$D$9*AC6^3+LMS!$E$9*AC6^2+LMS!$F$9*AC6+LMS!$G$9,IF(AC6&lt;150,LMS!$D$10*AC6^3+LMS!$E$10*AC6^2+LMS!$F$10*AC6+LMS!$G$10,LMS!$D$11*AC6^3+LMS!$E$11*AC6^2+LMS!$F$11*AC6+LMS!$G$11)))</f>
        <v>#VALUE!</v>
      </c>
      <c r="AA6" t="e">
        <f>IF(D6="M",(IF(AC6&lt;2.5,LMS!$D$21*AC6^3+LMS!$E$21*AC6^2+LMS!$F$21*AC6+LMS!$G$21,IF(AC6&lt;9.5,LMS!$D$22*AC6^3+LMS!$E$22*AC6^2+LMS!$F$22*AC6+LMS!$G$22,IF(AC6&lt;26.75,LMS!$D$23*AC6^3+LMS!$E$23*AC6^2+LMS!$F$23*AC6+LMS!$G$23,IF(AC6&lt;90,LMS!$D$24*AC6^3+LMS!$E$24*AC6^2+LMS!$F$24*AC6+LMS!$G$24,LMS!$D$25*AC6^3+LMS!$E$25*AC6^2+LMS!$F$25*AC6+LMS!$G$25))))),(IF(AC6&lt;2.5,LMS!$D$27*AC6^3+LMS!$E$27*AC6^2+LMS!$F$27*AC6+LMS!$G$27,IF(AC6&lt;9.5,LMS!$D$28*AC6^3+LMS!$E$28*AC6^2+LMS!$F$28*AC6+LMS!$G$28,IF(AC6&lt;26.75,LMS!$D$29*AC6^3+LMS!$E$29*AC6^2+LMS!$F$29*AC6+LMS!$G$29,IF(AC6&lt;90,LMS!$D$30*AC6^3+LMS!$E$30*AC6^2+LMS!$F$30*AC6+LMS!$G$30,IF(AC6&lt;150,LMS!$D$31*AC6^3+LMS!$E$31*AC6^2+LMS!$F$31*AC6+LMS!$G$31,LMS!$D$32*AC6^3+LMS!$E$32*AC6^2+LMS!$F$32*AC6+LMS!$G$32)))))))</f>
        <v>#VALUE!</v>
      </c>
      <c r="AB6" t="e">
        <f>IF(D6="M",(IF(AC6&lt;90,LMS!$D$14*AC6^3+LMS!$E$14*AC6^2+LMS!$F$14*AC6+LMS!$G$14,LMS!$D$15*AC6^3+LMS!$E$15*AC6^2+LMS!$F$15*AC6+LMS!$G$15)),(IF(AC6&lt;90,LMS!$D$17*AC6^3+LMS!$E$17*AC6^2+LMS!$F$17*AC6+LMS!$G$17,LMS!$D$18*AC6^3+LMS!$E$18*AC6^2+LMS!$F$18*AC6+LMS!$G$18)))</f>
        <v>#VALUE!</v>
      </c>
      <c r="AC6" s="7" t="e">
        <f t="shared" si="13"/>
        <v>#VALUE!</v>
      </c>
    </row>
    <row r="7" spans="2:29" s="7" customFormat="1">
      <c r="B7" s="119"/>
      <c r="C7" s="119"/>
      <c r="D7" s="119"/>
      <c r="E7" s="31"/>
      <c r="F7" s="31"/>
      <c r="G7" s="120"/>
      <c r="H7" s="120"/>
      <c r="I7" s="11" t="str">
        <f t="shared" si="3"/>
        <v/>
      </c>
      <c r="J7" s="2" t="str">
        <f t="shared" si="4"/>
        <v/>
      </c>
      <c r="K7" s="2" t="str">
        <f t="shared" si="0"/>
        <v/>
      </c>
      <c r="L7" s="2" t="str">
        <f t="shared" si="5"/>
        <v/>
      </c>
      <c r="M7" s="2" t="str">
        <f t="shared" si="1"/>
        <v/>
      </c>
      <c r="N7" s="2" t="str">
        <f t="shared" si="6"/>
        <v/>
      </c>
      <c r="O7" s="11" t="str">
        <f t="shared" si="7"/>
        <v/>
      </c>
      <c r="P7" s="11" t="str">
        <f t="shared" si="8"/>
        <v/>
      </c>
      <c r="Q7" s="11" t="str">
        <f t="shared" si="9"/>
        <v/>
      </c>
      <c r="R7" s="137"/>
      <c r="S7" s="137"/>
      <c r="T7" s="12" t="e">
        <f t="shared" si="10"/>
        <v>#VALUE!</v>
      </c>
      <c r="U7" s="13" t="e">
        <f t="shared" si="11"/>
        <v>#VALUE!</v>
      </c>
      <c r="V7" s="13"/>
      <c r="W7" s="8">
        <f t="shared" si="12"/>
        <v>9.0359999999999996</v>
      </c>
      <c r="X7" s="8">
        <f t="shared" si="2"/>
        <v>-184.49199999999999</v>
      </c>
      <c r="Y7"/>
      <c r="Z7" t="e">
        <f>IF(D7="M",IF(AC7&lt;78,LMS!$D$5*AC7^3+LMS!$E$5*AC7^2+LMS!$F$5*AC7+LMS!$G$5,IF(AC7&lt;150,LMS!$D$6*AC7^3+LMS!$E$6*AC7^2+LMS!$F$6*AC7+LMS!$G$6,LMS!$D$7*AC7^3+LMS!$E$7*AC7^2+LMS!$F$7*AC7+LMS!$G$7)),IF(AC7&lt;69,LMS!$D$9*AC7^3+LMS!$E$9*AC7^2+LMS!$F$9*AC7+LMS!$G$9,IF(AC7&lt;150,LMS!$D$10*AC7^3+LMS!$E$10*AC7^2+LMS!$F$10*AC7+LMS!$G$10,LMS!$D$11*AC7^3+LMS!$E$11*AC7^2+LMS!$F$11*AC7+LMS!$G$11)))</f>
        <v>#VALUE!</v>
      </c>
      <c r="AA7" t="e">
        <f>IF(D7="M",(IF(AC7&lt;2.5,LMS!$D$21*AC7^3+LMS!$E$21*AC7^2+LMS!$F$21*AC7+LMS!$G$21,IF(AC7&lt;9.5,LMS!$D$22*AC7^3+LMS!$E$22*AC7^2+LMS!$F$22*AC7+LMS!$G$22,IF(AC7&lt;26.75,LMS!$D$23*AC7^3+LMS!$E$23*AC7^2+LMS!$F$23*AC7+LMS!$G$23,IF(AC7&lt;90,LMS!$D$24*AC7^3+LMS!$E$24*AC7^2+LMS!$F$24*AC7+LMS!$G$24,LMS!$D$25*AC7^3+LMS!$E$25*AC7^2+LMS!$F$25*AC7+LMS!$G$25))))),(IF(AC7&lt;2.5,LMS!$D$27*AC7^3+LMS!$E$27*AC7^2+LMS!$F$27*AC7+LMS!$G$27,IF(AC7&lt;9.5,LMS!$D$28*AC7^3+LMS!$E$28*AC7^2+LMS!$F$28*AC7+LMS!$G$28,IF(AC7&lt;26.75,LMS!$D$29*AC7^3+LMS!$E$29*AC7^2+LMS!$F$29*AC7+LMS!$G$29,IF(AC7&lt;90,LMS!$D$30*AC7^3+LMS!$E$30*AC7^2+LMS!$F$30*AC7+LMS!$G$30,IF(AC7&lt;150,LMS!$D$31*AC7^3+LMS!$E$31*AC7^2+LMS!$F$31*AC7+LMS!$G$31,LMS!$D$32*AC7^3+LMS!$E$32*AC7^2+LMS!$F$32*AC7+LMS!$G$32)))))))</f>
        <v>#VALUE!</v>
      </c>
      <c r="AB7" t="e">
        <f>IF(D7="M",(IF(AC7&lt;90,LMS!$D$14*AC7^3+LMS!$E$14*AC7^2+LMS!$F$14*AC7+LMS!$G$14,LMS!$D$15*AC7^3+LMS!$E$15*AC7^2+LMS!$F$15*AC7+LMS!$G$15)),(IF(AC7&lt;90,LMS!$D$17*AC7^3+LMS!$E$17*AC7^2+LMS!$F$17*AC7+LMS!$G$17,LMS!$D$18*AC7^3+LMS!$E$18*AC7^2+LMS!$F$18*AC7+LMS!$G$18)))</f>
        <v>#VALUE!</v>
      </c>
      <c r="AC7" s="7" t="e">
        <f t="shared" si="13"/>
        <v>#VALUE!</v>
      </c>
    </row>
    <row r="8" spans="2:29" s="7" customFormat="1">
      <c r="B8" s="119"/>
      <c r="C8" s="119"/>
      <c r="D8" s="119"/>
      <c r="E8" s="31"/>
      <c r="F8" s="31"/>
      <c r="G8" s="120"/>
      <c r="H8" s="120"/>
      <c r="I8" s="11" t="str">
        <f t="shared" si="3"/>
        <v/>
      </c>
      <c r="J8" s="2" t="str">
        <f t="shared" si="4"/>
        <v/>
      </c>
      <c r="K8" s="2" t="str">
        <f t="shared" si="0"/>
        <v/>
      </c>
      <c r="L8" s="2" t="str">
        <f t="shared" si="5"/>
        <v/>
      </c>
      <c r="M8" s="2" t="str">
        <f t="shared" si="1"/>
        <v/>
      </c>
      <c r="N8" s="2" t="str">
        <f t="shared" si="6"/>
        <v/>
      </c>
      <c r="O8" s="11" t="str">
        <f t="shared" si="7"/>
        <v/>
      </c>
      <c r="P8" s="11" t="str">
        <f t="shared" si="8"/>
        <v/>
      </c>
      <c r="Q8" s="11" t="str">
        <f t="shared" si="9"/>
        <v/>
      </c>
      <c r="R8" s="137"/>
      <c r="S8" s="137"/>
      <c r="T8" s="12" t="e">
        <f t="shared" si="10"/>
        <v>#VALUE!</v>
      </c>
      <c r="U8" s="13" t="e">
        <f t="shared" si="11"/>
        <v>#VALUE!</v>
      </c>
      <c r="V8" s="13"/>
      <c r="W8" s="8">
        <f t="shared" si="12"/>
        <v>9.0359999999999996</v>
      </c>
      <c r="X8" s="8">
        <f t="shared" si="2"/>
        <v>-184.49199999999999</v>
      </c>
      <c r="Y8"/>
      <c r="Z8" t="e">
        <f>IF(D8="M",IF(AC8&lt;78,LMS!$D$5*AC8^3+LMS!$E$5*AC8^2+LMS!$F$5*AC8+LMS!$G$5,IF(AC8&lt;150,LMS!$D$6*AC8^3+LMS!$E$6*AC8^2+LMS!$F$6*AC8+LMS!$G$6,LMS!$D$7*AC8^3+LMS!$E$7*AC8^2+LMS!$F$7*AC8+LMS!$G$7)),IF(AC8&lt;69,LMS!$D$9*AC8^3+LMS!$E$9*AC8^2+LMS!$F$9*AC8+LMS!$G$9,IF(AC8&lt;150,LMS!$D$10*AC8^3+LMS!$E$10*AC8^2+LMS!$F$10*AC8+LMS!$G$10,LMS!$D$11*AC8^3+LMS!$E$11*AC8^2+LMS!$F$11*AC8+LMS!$G$11)))</f>
        <v>#VALUE!</v>
      </c>
      <c r="AA8" t="e">
        <f>IF(D8="M",(IF(AC8&lt;2.5,LMS!$D$21*AC8^3+LMS!$E$21*AC8^2+LMS!$F$21*AC8+LMS!$G$21,IF(AC8&lt;9.5,LMS!$D$22*AC8^3+LMS!$E$22*AC8^2+LMS!$F$22*AC8+LMS!$G$22,IF(AC8&lt;26.75,LMS!$D$23*AC8^3+LMS!$E$23*AC8^2+LMS!$F$23*AC8+LMS!$G$23,IF(AC8&lt;90,LMS!$D$24*AC8^3+LMS!$E$24*AC8^2+LMS!$F$24*AC8+LMS!$G$24,LMS!$D$25*AC8^3+LMS!$E$25*AC8^2+LMS!$F$25*AC8+LMS!$G$25))))),(IF(AC8&lt;2.5,LMS!$D$27*AC8^3+LMS!$E$27*AC8^2+LMS!$F$27*AC8+LMS!$G$27,IF(AC8&lt;9.5,LMS!$D$28*AC8^3+LMS!$E$28*AC8^2+LMS!$F$28*AC8+LMS!$G$28,IF(AC8&lt;26.75,LMS!$D$29*AC8^3+LMS!$E$29*AC8^2+LMS!$F$29*AC8+LMS!$G$29,IF(AC8&lt;90,LMS!$D$30*AC8^3+LMS!$E$30*AC8^2+LMS!$F$30*AC8+LMS!$G$30,IF(AC8&lt;150,LMS!$D$31*AC8^3+LMS!$E$31*AC8^2+LMS!$F$31*AC8+LMS!$G$31,LMS!$D$32*AC8^3+LMS!$E$32*AC8^2+LMS!$F$32*AC8+LMS!$G$32)))))))</f>
        <v>#VALUE!</v>
      </c>
      <c r="AB8" t="e">
        <f>IF(D8="M",(IF(AC8&lt;90,LMS!$D$14*AC8^3+LMS!$E$14*AC8^2+LMS!$F$14*AC8+LMS!$G$14,LMS!$D$15*AC8^3+LMS!$E$15*AC8^2+LMS!$F$15*AC8+LMS!$G$15)),(IF(AC8&lt;90,LMS!$D$17*AC8^3+LMS!$E$17*AC8^2+LMS!$F$17*AC8+LMS!$G$17,LMS!$D$18*AC8^3+LMS!$E$18*AC8^2+LMS!$F$18*AC8+LMS!$G$18)))</f>
        <v>#VALUE!</v>
      </c>
      <c r="AC8" s="7" t="e">
        <f t="shared" si="13"/>
        <v>#VALUE!</v>
      </c>
    </row>
    <row r="9" spans="2:29" s="7" customFormat="1">
      <c r="B9" s="119"/>
      <c r="C9" s="119"/>
      <c r="D9" s="119"/>
      <c r="E9" s="31"/>
      <c r="F9" s="31"/>
      <c r="G9" s="120"/>
      <c r="H9" s="120"/>
      <c r="I9" s="11" t="str">
        <f t="shared" si="3"/>
        <v/>
      </c>
      <c r="J9" s="2" t="str">
        <f t="shared" si="4"/>
        <v/>
      </c>
      <c r="K9" s="2" t="str">
        <f t="shared" si="0"/>
        <v/>
      </c>
      <c r="L9" s="2" t="str">
        <f t="shared" si="5"/>
        <v/>
      </c>
      <c r="M9" s="2" t="str">
        <f t="shared" si="1"/>
        <v/>
      </c>
      <c r="N9" s="2" t="str">
        <f t="shared" si="6"/>
        <v/>
      </c>
      <c r="O9" s="11" t="str">
        <f t="shared" si="7"/>
        <v/>
      </c>
      <c r="P9" s="11" t="str">
        <f t="shared" si="8"/>
        <v/>
      </c>
      <c r="Q9" s="11" t="str">
        <f t="shared" si="9"/>
        <v/>
      </c>
      <c r="R9" s="137"/>
      <c r="S9" s="137"/>
      <c r="T9" s="12" t="e">
        <f t="shared" si="10"/>
        <v>#VALUE!</v>
      </c>
      <c r="U9" s="13" t="e">
        <f t="shared" si="11"/>
        <v>#VALUE!</v>
      </c>
      <c r="V9" s="13"/>
      <c r="W9" s="8">
        <f t="shared" si="12"/>
        <v>9.0359999999999996</v>
      </c>
      <c r="X9" s="8">
        <f t="shared" si="2"/>
        <v>-184.49199999999999</v>
      </c>
      <c r="Y9"/>
      <c r="Z9" t="e">
        <f>IF(D9="M",IF(AC9&lt;78,LMS!$D$5*AC9^3+LMS!$E$5*AC9^2+LMS!$F$5*AC9+LMS!$G$5,IF(AC9&lt;150,LMS!$D$6*AC9^3+LMS!$E$6*AC9^2+LMS!$F$6*AC9+LMS!$G$6,LMS!$D$7*AC9^3+LMS!$E$7*AC9^2+LMS!$F$7*AC9+LMS!$G$7)),IF(AC9&lt;69,LMS!$D$9*AC9^3+LMS!$E$9*AC9^2+LMS!$F$9*AC9+LMS!$G$9,IF(AC9&lt;150,LMS!$D$10*AC9^3+LMS!$E$10*AC9^2+LMS!$F$10*AC9+LMS!$G$10,LMS!$D$11*AC9^3+LMS!$E$11*AC9^2+LMS!$F$11*AC9+LMS!$G$11)))</f>
        <v>#VALUE!</v>
      </c>
      <c r="AA9" t="e">
        <f>IF(D9="M",(IF(AC9&lt;2.5,LMS!$D$21*AC9^3+LMS!$E$21*AC9^2+LMS!$F$21*AC9+LMS!$G$21,IF(AC9&lt;9.5,LMS!$D$22*AC9^3+LMS!$E$22*AC9^2+LMS!$F$22*AC9+LMS!$G$22,IF(AC9&lt;26.75,LMS!$D$23*AC9^3+LMS!$E$23*AC9^2+LMS!$F$23*AC9+LMS!$G$23,IF(AC9&lt;90,LMS!$D$24*AC9^3+LMS!$E$24*AC9^2+LMS!$F$24*AC9+LMS!$G$24,LMS!$D$25*AC9^3+LMS!$E$25*AC9^2+LMS!$F$25*AC9+LMS!$G$25))))),(IF(AC9&lt;2.5,LMS!$D$27*AC9^3+LMS!$E$27*AC9^2+LMS!$F$27*AC9+LMS!$G$27,IF(AC9&lt;9.5,LMS!$D$28*AC9^3+LMS!$E$28*AC9^2+LMS!$F$28*AC9+LMS!$G$28,IF(AC9&lt;26.75,LMS!$D$29*AC9^3+LMS!$E$29*AC9^2+LMS!$F$29*AC9+LMS!$G$29,IF(AC9&lt;90,LMS!$D$30*AC9^3+LMS!$E$30*AC9^2+LMS!$F$30*AC9+LMS!$G$30,IF(AC9&lt;150,LMS!$D$31*AC9^3+LMS!$E$31*AC9^2+LMS!$F$31*AC9+LMS!$G$31,LMS!$D$32*AC9^3+LMS!$E$32*AC9^2+LMS!$F$32*AC9+LMS!$G$32)))))))</f>
        <v>#VALUE!</v>
      </c>
      <c r="AB9" t="e">
        <f>IF(D9="M",(IF(AC9&lt;90,LMS!$D$14*AC9^3+LMS!$E$14*AC9^2+LMS!$F$14*AC9+LMS!$G$14,LMS!$D$15*AC9^3+LMS!$E$15*AC9^2+LMS!$F$15*AC9+LMS!$G$15)),(IF(AC9&lt;90,LMS!$D$17*AC9^3+LMS!$E$17*AC9^2+LMS!$F$17*AC9+LMS!$G$17,LMS!$D$18*AC9^3+LMS!$E$18*AC9^2+LMS!$F$18*AC9+LMS!$G$18)))</f>
        <v>#VALUE!</v>
      </c>
      <c r="AC9" s="7" t="e">
        <f t="shared" si="13"/>
        <v>#VALUE!</v>
      </c>
    </row>
    <row r="10" spans="2:29" s="7" customFormat="1">
      <c r="B10" s="119"/>
      <c r="C10" s="119"/>
      <c r="D10" s="119"/>
      <c r="E10" s="31"/>
      <c r="F10" s="31"/>
      <c r="G10" s="120"/>
      <c r="H10" s="120"/>
      <c r="I10" s="11" t="str">
        <f t="shared" si="3"/>
        <v/>
      </c>
      <c r="J10" s="2" t="str">
        <f t="shared" si="4"/>
        <v/>
      </c>
      <c r="K10" s="2" t="str">
        <f t="shared" si="0"/>
        <v/>
      </c>
      <c r="L10" s="2" t="str">
        <f t="shared" si="5"/>
        <v/>
      </c>
      <c r="M10" s="2" t="str">
        <f t="shared" si="1"/>
        <v/>
      </c>
      <c r="N10" s="2" t="str">
        <f t="shared" si="6"/>
        <v/>
      </c>
      <c r="O10" s="11" t="str">
        <f t="shared" si="7"/>
        <v/>
      </c>
      <c r="P10" s="11" t="str">
        <f t="shared" si="8"/>
        <v/>
      </c>
      <c r="Q10" s="11" t="str">
        <f t="shared" si="9"/>
        <v/>
      </c>
      <c r="R10" s="137"/>
      <c r="S10" s="137"/>
      <c r="T10" s="12" t="e">
        <f t="shared" si="10"/>
        <v>#VALUE!</v>
      </c>
      <c r="U10" s="13" t="e">
        <f t="shared" si="11"/>
        <v>#VALUE!</v>
      </c>
      <c r="V10" s="13"/>
      <c r="W10" s="8">
        <f t="shared" si="12"/>
        <v>9.0359999999999996</v>
      </c>
      <c r="X10" s="8">
        <f t="shared" si="2"/>
        <v>-184.49199999999999</v>
      </c>
      <c r="Y10"/>
      <c r="Z10" t="e">
        <f>IF(D10="M",IF(AC10&lt;78,LMS!$D$5*AC10^3+LMS!$E$5*AC10^2+LMS!$F$5*AC10+LMS!$G$5,IF(AC10&lt;150,LMS!$D$6*AC10^3+LMS!$E$6*AC10^2+LMS!$F$6*AC10+LMS!$G$6,LMS!$D$7*AC10^3+LMS!$E$7*AC10^2+LMS!$F$7*AC10+LMS!$G$7)),IF(AC10&lt;69,LMS!$D$9*AC10^3+LMS!$E$9*AC10^2+LMS!$F$9*AC10+LMS!$G$9,IF(AC10&lt;150,LMS!$D$10*AC10^3+LMS!$E$10*AC10^2+LMS!$F$10*AC10+LMS!$G$10,LMS!$D$11*AC10^3+LMS!$E$11*AC10^2+LMS!$F$11*AC10+LMS!$G$11)))</f>
        <v>#VALUE!</v>
      </c>
      <c r="AA10" t="e">
        <f>IF(D10="M",(IF(AC10&lt;2.5,LMS!$D$21*AC10^3+LMS!$E$21*AC10^2+LMS!$F$21*AC10+LMS!$G$21,IF(AC10&lt;9.5,LMS!$D$22*AC10^3+LMS!$E$22*AC10^2+LMS!$F$22*AC10+LMS!$G$22,IF(AC10&lt;26.75,LMS!$D$23*AC10^3+LMS!$E$23*AC10^2+LMS!$F$23*AC10+LMS!$G$23,IF(AC10&lt;90,LMS!$D$24*AC10^3+LMS!$E$24*AC10^2+LMS!$F$24*AC10+LMS!$G$24,LMS!$D$25*AC10^3+LMS!$E$25*AC10^2+LMS!$F$25*AC10+LMS!$G$25))))),(IF(AC10&lt;2.5,LMS!$D$27*AC10^3+LMS!$E$27*AC10^2+LMS!$F$27*AC10+LMS!$G$27,IF(AC10&lt;9.5,LMS!$D$28*AC10^3+LMS!$E$28*AC10^2+LMS!$F$28*AC10+LMS!$G$28,IF(AC10&lt;26.75,LMS!$D$29*AC10^3+LMS!$E$29*AC10^2+LMS!$F$29*AC10+LMS!$G$29,IF(AC10&lt;90,LMS!$D$30*AC10^3+LMS!$E$30*AC10^2+LMS!$F$30*AC10+LMS!$G$30,IF(AC10&lt;150,LMS!$D$31*AC10^3+LMS!$E$31*AC10^2+LMS!$F$31*AC10+LMS!$G$31,LMS!$D$32*AC10^3+LMS!$E$32*AC10^2+LMS!$F$32*AC10+LMS!$G$32)))))))</f>
        <v>#VALUE!</v>
      </c>
      <c r="AB10" t="e">
        <f>IF(D10="M",(IF(AC10&lt;90,LMS!$D$14*AC10^3+LMS!$E$14*AC10^2+LMS!$F$14*AC10+LMS!$G$14,LMS!$D$15*AC10^3+LMS!$E$15*AC10^2+LMS!$F$15*AC10+LMS!$G$15)),(IF(AC10&lt;90,LMS!$D$17*AC10^3+LMS!$E$17*AC10^2+LMS!$F$17*AC10+LMS!$G$17,LMS!$D$18*AC10^3+LMS!$E$18*AC10^2+LMS!$F$18*AC10+LMS!$G$18)))</f>
        <v>#VALUE!</v>
      </c>
      <c r="AC10" s="7" t="e">
        <f t="shared" si="13"/>
        <v>#VALUE!</v>
      </c>
    </row>
    <row r="11" spans="2:29" s="7" customFormat="1">
      <c r="B11" s="119"/>
      <c r="C11" s="119"/>
      <c r="D11" s="119"/>
      <c r="E11" s="31"/>
      <c r="F11" s="31"/>
      <c r="G11" s="120"/>
      <c r="H11" s="120"/>
      <c r="I11" s="11" t="str">
        <f t="shared" si="3"/>
        <v/>
      </c>
      <c r="J11" s="2" t="str">
        <f t="shared" si="4"/>
        <v/>
      </c>
      <c r="K11" s="2" t="str">
        <f t="shared" si="0"/>
        <v/>
      </c>
      <c r="L11" s="2" t="str">
        <f t="shared" si="5"/>
        <v/>
      </c>
      <c r="M11" s="2" t="str">
        <f t="shared" si="1"/>
        <v/>
      </c>
      <c r="N11" s="2" t="str">
        <f t="shared" si="6"/>
        <v/>
      </c>
      <c r="O11" s="11" t="str">
        <f t="shared" si="7"/>
        <v/>
      </c>
      <c r="P11" s="11" t="str">
        <f t="shared" si="8"/>
        <v/>
      </c>
      <c r="Q11" s="11" t="str">
        <f t="shared" si="9"/>
        <v/>
      </c>
      <c r="R11" s="137"/>
      <c r="S11" s="137"/>
      <c r="T11" s="12" t="e">
        <f t="shared" si="10"/>
        <v>#VALUE!</v>
      </c>
      <c r="U11" s="13" t="e">
        <f t="shared" si="11"/>
        <v>#VALUE!</v>
      </c>
      <c r="V11" s="13"/>
      <c r="W11" s="8">
        <f t="shared" si="12"/>
        <v>9.0359999999999996</v>
      </c>
      <c r="X11" s="8">
        <f t="shared" si="2"/>
        <v>-184.49199999999999</v>
      </c>
      <c r="Y11"/>
      <c r="Z11" t="e">
        <f>IF(D11="M",IF(AC11&lt;78,LMS!$D$5*AC11^3+LMS!$E$5*AC11^2+LMS!$F$5*AC11+LMS!$G$5,IF(AC11&lt;150,LMS!$D$6*AC11^3+LMS!$E$6*AC11^2+LMS!$F$6*AC11+LMS!$G$6,LMS!$D$7*AC11^3+LMS!$E$7*AC11^2+LMS!$F$7*AC11+LMS!$G$7)),IF(AC11&lt;69,LMS!$D$9*AC11^3+LMS!$E$9*AC11^2+LMS!$F$9*AC11+LMS!$G$9,IF(AC11&lt;150,LMS!$D$10*AC11^3+LMS!$E$10*AC11^2+LMS!$F$10*AC11+LMS!$G$10,LMS!$D$11*AC11^3+LMS!$E$11*AC11^2+LMS!$F$11*AC11+LMS!$G$11)))</f>
        <v>#VALUE!</v>
      </c>
      <c r="AA11" t="e">
        <f>IF(D11="M",(IF(AC11&lt;2.5,LMS!$D$21*AC11^3+LMS!$E$21*AC11^2+LMS!$F$21*AC11+LMS!$G$21,IF(AC11&lt;9.5,LMS!$D$22*AC11^3+LMS!$E$22*AC11^2+LMS!$F$22*AC11+LMS!$G$22,IF(AC11&lt;26.75,LMS!$D$23*AC11^3+LMS!$E$23*AC11^2+LMS!$F$23*AC11+LMS!$G$23,IF(AC11&lt;90,LMS!$D$24*AC11^3+LMS!$E$24*AC11^2+LMS!$F$24*AC11+LMS!$G$24,LMS!$D$25*AC11^3+LMS!$E$25*AC11^2+LMS!$F$25*AC11+LMS!$G$25))))),(IF(AC11&lt;2.5,LMS!$D$27*AC11^3+LMS!$E$27*AC11^2+LMS!$F$27*AC11+LMS!$G$27,IF(AC11&lt;9.5,LMS!$D$28*AC11^3+LMS!$E$28*AC11^2+LMS!$F$28*AC11+LMS!$G$28,IF(AC11&lt;26.75,LMS!$D$29*AC11^3+LMS!$E$29*AC11^2+LMS!$F$29*AC11+LMS!$G$29,IF(AC11&lt;90,LMS!$D$30*AC11^3+LMS!$E$30*AC11^2+LMS!$F$30*AC11+LMS!$G$30,IF(AC11&lt;150,LMS!$D$31*AC11^3+LMS!$E$31*AC11^2+LMS!$F$31*AC11+LMS!$G$31,LMS!$D$32*AC11^3+LMS!$E$32*AC11^2+LMS!$F$32*AC11+LMS!$G$32)))))))</f>
        <v>#VALUE!</v>
      </c>
      <c r="AB11" t="e">
        <f>IF(D11="M",(IF(AC11&lt;90,LMS!$D$14*AC11^3+LMS!$E$14*AC11^2+LMS!$F$14*AC11+LMS!$G$14,LMS!$D$15*AC11^3+LMS!$E$15*AC11^2+LMS!$F$15*AC11+LMS!$G$15)),(IF(AC11&lt;90,LMS!$D$17*AC11^3+LMS!$E$17*AC11^2+LMS!$F$17*AC11+LMS!$G$17,LMS!$D$18*AC11^3+LMS!$E$18*AC11^2+LMS!$F$18*AC11+LMS!$G$18)))</f>
        <v>#VALUE!</v>
      </c>
      <c r="AC11" s="7" t="e">
        <f t="shared" si="13"/>
        <v>#VALUE!</v>
      </c>
    </row>
    <row r="12" spans="2:29" s="7" customFormat="1">
      <c r="B12" s="119"/>
      <c r="C12" s="119"/>
      <c r="D12" s="119"/>
      <c r="E12" s="31"/>
      <c r="F12" s="31"/>
      <c r="G12" s="120"/>
      <c r="H12" s="120"/>
      <c r="I12" s="11" t="str">
        <f t="shared" si="3"/>
        <v/>
      </c>
      <c r="J12" s="2" t="str">
        <f t="shared" si="4"/>
        <v/>
      </c>
      <c r="K12" s="2" t="str">
        <f t="shared" si="0"/>
        <v/>
      </c>
      <c r="L12" s="2" t="str">
        <f t="shared" si="5"/>
        <v/>
      </c>
      <c r="M12" s="2" t="str">
        <f t="shared" si="1"/>
        <v/>
      </c>
      <c r="N12" s="2" t="str">
        <f t="shared" si="6"/>
        <v/>
      </c>
      <c r="O12" s="11" t="str">
        <f t="shared" si="7"/>
        <v/>
      </c>
      <c r="P12" s="11" t="str">
        <f t="shared" si="8"/>
        <v/>
      </c>
      <c r="Q12" s="11" t="str">
        <f t="shared" si="9"/>
        <v/>
      </c>
      <c r="R12" s="137"/>
      <c r="S12" s="137"/>
      <c r="T12" s="12" t="e">
        <f t="shared" si="10"/>
        <v>#VALUE!</v>
      </c>
      <c r="U12" s="13" t="e">
        <f t="shared" si="11"/>
        <v>#VALUE!</v>
      </c>
      <c r="V12" s="13"/>
      <c r="W12" s="8">
        <f t="shared" si="12"/>
        <v>9.0359999999999996</v>
      </c>
      <c r="X12" s="8">
        <f t="shared" si="2"/>
        <v>-184.49199999999999</v>
      </c>
      <c r="Y12"/>
      <c r="Z12" t="e">
        <f>IF(D12="M",IF(AC12&lt;78,LMS!$D$5*AC12^3+LMS!$E$5*AC12^2+LMS!$F$5*AC12+LMS!$G$5,IF(AC12&lt;150,LMS!$D$6*AC12^3+LMS!$E$6*AC12^2+LMS!$F$6*AC12+LMS!$G$6,LMS!$D$7*AC12^3+LMS!$E$7*AC12^2+LMS!$F$7*AC12+LMS!$G$7)),IF(AC12&lt;69,LMS!$D$9*AC12^3+LMS!$E$9*AC12^2+LMS!$F$9*AC12+LMS!$G$9,IF(AC12&lt;150,LMS!$D$10*AC12^3+LMS!$E$10*AC12^2+LMS!$F$10*AC12+LMS!$G$10,LMS!$D$11*AC12^3+LMS!$E$11*AC12^2+LMS!$F$11*AC12+LMS!$G$11)))</f>
        <v>#VALUE!</v>
      </c>
      <c r="AA12" t="e">
        <f>IF(D12="M",(IF(AC12&lt;2.5,LMS!$D$21*AC12^3+LMS!$E$21*AC12^2+LMS!$F$21*AC12+LMS!$G$21,IF(AC12&lt;9.5,LMS!$D$22*AC12^3+LMS!$E$22*AC12^2+LMS!$F$22*AC12+LMS!$G$22,IF(AC12&lt;26.75,LMS!$D$23*AC12^3+LMS!$E$23*AC12^2+LMS!$F$23*AC12+LMS!$G$23,IF(AC12&lt;90,LMS!$D$24*AC12^3+LMS!$E$24*AC12^2+LMS!$F$24*AC12+LMS!$G$24,LMS!$D$25*AC12^3+LMS!$E$25*AC12^2+LMS!$F$25*AC12+LMS!$G$25))))),(IF(AC12&lt;2.5,LMS!$D$27*AC12^3+LMS!$E$27*AC12^2+LMS!$F$27*AC12+LMS!$G$27,IF(AC12&lt;9.5,LMS!$D$28*AC12^3+LMS!$E$28*AC12^2+LMS!$F$28*AC12+LMS!$G$28,IF(AC12&lt;26.75,LMS!$D$29*AC12^3+LMS!$E$29*AC12^2+LMS!$F$29*AC12+LMS!$G$29,IF(AC12&lt;90,LMS!$D$30*AC12^3+LMS!$E$30*AC12^2+LMS!$F$30*AC12+LMS!$G$30,IF(AC12&lt;150,LMS!$D$31*AC12^3+LMS!$E$31*AC12^2+LMS!$F$31*AC12+LMS!$G$31,LMS!$D$32*AC12^3+LMS!$E$32*AC12^2+LMS!$F$32*AC12+LMS!$G$32)))))))</f>
        <v>#VALUE!</v>
      </c>
      <c r="AB12" t="e">
        <f>IF(D12="M",(IF(AC12&lt;90,LMS!$D$14*AC12^3+LMS!$E$14*AC12^2+LMS!$F$14*AC12+LMS!$G$14,LMS!$D$15*AC12^3+LMS!$E$15*AC12^2+LMS!$F$15*AC12+LMS!$G$15)),(IF(AC12&lt;90,LMS!$D$17*AC12^3+LMS!$E$17*AC12^2+LMS!$F$17*AC12+LMS!$G$17,LMS!$D$18*AC12^3+LMS!$E$18*AC12^2+LMS!$F$18*AC12+LMS!$G$18)))</f>
        <v>#VALUE!</v>
      </c>
      <c r="AC12" s="7" t="e">
        <f t="shared" si="13"/>
        <v>#VALUE!</v>
      </c>
    </row>
    <row r="13" spans="2:29" s="7" customFormat="1">
      <c r="B13" s="119"/>
      <c r="C13" s="119"/>
      <c r="D13" s="119"/>
      <c r="E13" s="31"/>
      <c r="F13" s="31"/>
      <c r="G13" s="120"/>
      <c r="H13" s="120"/>
      <c r="I13" s="11" t="str">
        <f t="shared" si="3"/>
        <v/>
      </c>
      <c r="J13" s="2" t="str">
        <f t="shared" si="4"/>
        <v/>
      </c>
      <c r="K13" s="2" t="str">
        <f t="shared" si="0"/>
        <v/>
      </c>
      <c r="L13" s="2" t="str">
        <f t="shared" si="5"/>
        <v/>
      </c>
      <c r="M13" s="2" t="str">
        <f t="shared" si="1"/>
        <v/>
      </c>
      <c r="N13" s="2" t="str">
        <f t="shared" si="6"/>
        <v/>
      </c>
      <c r="O13" s="11" t="str">
        <f t="shared" si="7"/>
        <v/>
      </c>
      <c r="P13" s="11" t="str">
        <f t="shared" si="8"/>
        <v/>
      </c>
      <c r="Q13" s="11" t="str">
        <f t="shared" si="9"/>
        <v/>
      </c>
      <c r="R13" s="137"/>
      <c r="S13" s="137"/>
      <c r="T13" s="12" t="e">
        <f t="shared" si="10"/>
        <v>#VALUE!</v>
      </c>
      <c r="U13" s="13" t="e">
        <f t="shared" si="11"/>
        <v>#VALUE!</v>
      </c>
      <c r="V13" s="13"/>
      <c r="W13" s="8">
        <f t="shared" si="12"/>
        <v>9.0359999999999996</v>
      </c>
      <c r="X13" s="8">
        <f t="shared" si="2"/>
        <v>-184.49199999999999</v>
      </c>
      <c r="Y13"/>
      <c r="Z13" t="e">
        <f>IF(D13="M",IF(AC13&lt;78,LMS!$D$5*AC13^3+LMS!$E$5*AC13^2+LMS!$F$5*AC13+LMS!$G$5,IF(AC13&lt;150,LMS!$D$6*AC13^3+LMS!$E$6*AC13^2+LMS!$F$6*AC13+LMS!$G$6,LMS!$D$7*AC13^3+LMS!$E$7*AC13^2+LMS!$F$7*AC13+LMS!$G$7)),IF(AC13&lt;69,LMS!$D$9*AC13^3+LMS!$E$9*AC13^2+LMS!$F$9*AC13+LMS!$G$9,IF(AC13&lt;150,LMS!$D$10*AC13^3+LMS!$E$10*AC13^2+LMS!$F$10*AC13+LMS!$G$10,LMS!$D$11*AC13^3+LMS!$E$11*AC13^2+LMS!$F$11*AC13+LMS!$G$11)))</f>
        <v>#VALUE!</v>
      </c>
      <c r="AA13" t="e">
        <f>IF(D13="M",(IF(AC13&lt;2.5,LMS!$D$21*AC13^3+LMS!$E$21*AC13^2+LMS!$F$21*AC13+LMS!$G$21,IF(AC13&lt;9.5,LMS!$D$22*AC13^3+LMS!$E$22*AC13^2+LMS!$F$22*AC13+LMS!$G$22,IF(AC13&lt;26.75,LMS!$D$23*AC13^3+LMS!$E$23*AC13^2+LMS!$F$23*AC13+LMS!$G$23,IF(AC13&lt;90,LMS!$D$24*AC13^3+LMS!$E$24*AC13^2+LMS!$F$24*AC13+LMS!$G$24,LMS!$D$25*AC13^3+LMS!$E$25*AC13^2+LMS!$F$25*AC13+LMS!$G$25))))),(IF(AC13&lt;2.5,LMS!$D$27*AC13^3+LMS!$E$27*AC13^2+LMS!$F$27*AC13+LMS!$G$27,IF(AC13&lt;9.5,LMS!$D$28*AC13^3+LMS!$E$28*AC13^2+LMS!$F$28*AC13+LMS!$G$28,IF(AC13&lt;26.75,LMS!$D$29*AC13^3+LMS!$E$29*AC13^2+LMS!$F$29*AC13+LMS!$G$29,IF(AC13&lt;90,LMS!$D$30*AC13^3+LMS!$E$30*AC13^2+LMS!$F$30*AC13+LMS!$G$30,IF(AC13&lt;150,LMS!$D$31*AC13^3+LMS!$E$31*AC13^2+LMS!$F$31*AC13+LMS!$G$31,LMS!$D$32*AC13^3+LMS!$E$32*AC13^2+LMS!$F$32*AC13+LMS!$G$32)))))))</f>
        <v>#VALUE!</v>
      </c>
      <c r="AB13" t="e">
        <f>IF(D13="M",(IF(AC13&lt;90,LMS!$D$14*AC13^3+LMS!$E$14*AC13^2+LMS!$F$14*AC13+LMS!$G$14,LMS!$D$15*AC13^3+LMS!$E$15*AC13^2+LMS!$F$15*AC13+LMS!$G$15)),(IF(AC13&lt;90,LMS!$D$17*AC13^3+LMS!$E$17*AC13^2+LMS!$F$17*AC13+LMS!$G$17,LMS!$D$18*AC13^3+LMS!$E$18*AC13^2+LMS!$F$18*AC13+LMS!$G$18)))</f>
        <v>#VALUE!</v>
      </c>
      <c r="AC13" s="7" t="e">
        <f t="shared" si="13"/>
        <v>#VALUE!</v>
      </c>
    </row>
    <row r="14" spans="2:29" s="7" customFormat="1">
      <c r="B14" s="119"/>
      <c r="C14" s="119"/>
      <c r="D14" s="119"/>
      <c r="E14" s="31"/>
      <c r="F14" s="31"/>
      <c r="G14" s="120"/>
      <c r="H14" s="120"/>
      <c r="I14" s="11" t="str">
        <f t="shared" si="3"/>
        <v/>
      </c>
      <c r="J14" s="2" t="str">
        <f t="shared" si="4"/>
        <v/>
      </c>
      <c r="K14" s="2" t="str">
        <f t="shared" si="0"/>
        <v/>
      </c>
      <c r="L14" s="2" t="str">
        <f>IF(COUNTA(D14,E14,F14,G14,H14)=5,IF(G14&gt;=IF(D14="M",181,174),"*",IF(G14&lt;101,"*",IF(P14&lt;6,"*",IF(P14&gt;=17.583,"*",(H14-X14)/X14*100)))),"")</f>
        <v/>
      </c>
      <c r="M14" s="2" t="str">
        <f t="shared" si="1"/>
        <v/>
      </c>
      <c r="N14" s="2" t="str">
        <f t="shared" si="6"/>
        <v/>
      </c>
      <c r="O14" s="11" t="str">
        <f t="shared" si="7"/>
        <v/>
      </c>
      <c r="P14" s="11" t="str">
        <f t="shared" si="8"/>
        <v/>
      </c>
      <c r="Q14" s="11" t="str">
        <f t="shared" si="9"/>
        <v/>
      </c>
      <c r="R14" s="137"/>
      <c r="S14" s="137"/>
      <c r="T14" s="12" t="e">
        <f t="shared" si="10"/>
        <v>#VALUE!</v>
      </c>
      <c r="U14" s="13" t="e">
        <f t="shared" si="11"/>
        <v>#VALUE!</v>
      </c>
      <c r="V14" s="13"/>
      <c r="W14" s="8">
        <f t="shared" si="12"/>
        <v>9.0359999999999996</v>
      </c>
      <c r="X14" s="8">
        <f t="shared" si="2"/>
        <v>-184.49199999999999</v>
      </c>
      <c r="Y14"/>
      <c r="Z14" t="e">
        <f>IF(D14="M",IF(AC14&lt;78,LMS!$D$5*AC14^3+LMS!$E$5*AC14^2+LMS!$F$5*AC14+LMS!$G$5,IF(AC14&lt;150,LMS!$D$6*AC14^3+LMS!$E$6*AC14^2+LMS!$F$6*AC14+LMS!$G$6,LMS!$D$7*AC14^3+LMS!$E$7*AC14^2+LMS!$F$7*AC14+LMS!$G$7)),IF(AC14&lt;69,LMS!$D$9*AC14^3+LMS!$E$9*AC14^2+LMS!$F$9*AC14+LMS!$G$9,IF(AC14&lt;150,LMS!$D$10*AC14^3+LMS!$E$10*AC14^2+LMS!$F$10*AC14+LMS!$G$10,LMS!$D$11*AC14^3+LMS!$E$11*AC14^2+LMS!$F$11*AC14+LMS!$G$11)))</f>
        <v>#VALUE!</v>
      </c>
      <c r="AA14" t="e">
        <f>IF(D14="M",(IF(AC14&lt;2.5,LMS!$D$21*AC14^3+LMS!$E$21*AC14^2+LMS!$F$21*AC14+LMS!$G$21,IF(AC14&lt;9.5,LMS!$D$22*AC14^3+LMS!$E$22*AC14^2+LMS!$F$22*AC14+LMS!$G$22,IF(AC14&lt;26.75,LMS!$D$23*AC14^3+LMS!$E$23*AC14^2+LMS!$F$23*AC14+LMS!$G$23,IF(AC14&lt;90,LMS!$D$24*AC14^3+LMS!$E$24*AC14^2+LMS!$F$24*AC14+LMS!$G$24,LMS!$D$25*AC14^3+LMS!$E$25*AC14^2+LMS!$F$25*AC14+LMS!$G$25))))),(IF(AC14&lt;2.5,LMS!$D$27*AC14^3+LMS!$E$27*AC14^2+LMS!$F$27*AC14+LMS!$G$27,IF(AC14&lt;9.5,LMS!$D$28*AC14^3+LMS!$E$28*AC14^2+LMS!$F$28*AC14+LMS!$G$28,IF(AC14&lt;26.75,LMS!$D$29*AC14^3+LMS!$E$29*AC14^2+LMS!$F$29*AC14+LMS!$G$29,IF(AC14&lt;90,LMS!$D$30*AC14^3+LMS!$E$30*AC14^2+LMS!$F$30*AC14+LMS!$G$30,IF(AC14&lt;150,LMS!$D$31*AC14^3+LMS!$E$31*AC14^2+LMS!$F$31*AC14+LMS!$G$31,LMS!$D$32*AC14^3+LMS!$E$32*AC14^2+LMS!$F$32*AC14+LMS!$G$32)))))))</f>
        <v>#VALUE!</v>
      </c>
      <c r="AB14" t="e">
        <f>IF(D14="M",(IF(AC14&lt;90,LMS!$D$14*AC14^3+LMS!$E$14*AC14^2+LMS!$F$14*AC14+LMS!$G$14,LMS!$D$15*AC14^3+LMS!$E$15*AC14^2+LMS!$F$15*AC14+LMS!$G$15)),(IF(AC14&lt;90,LMS!$D$17*AC14^3+LMS!$E$17*AC14^2+LMS!$F$17*AC14+LMS!$G$17,LMS!$D$18*AC14^3+LMS!$E$18*AC14^2+LMS!$F$18*AC14+LMS!$G$18)))</f>
        <v>#VALUE!</v>
      </c>
      <c r="AC14" s="7" t="e">
        <f t="shared" si="13"/>
        <v>#VALUE!</v>
      </c>
    </row>
    <row r="15" spans="2:29" s="7" customFormat="1">
      <c r="B15" s="119"/>
      <c r="C15" s="119"/>
      <c r="D15" s="119"/>
      <c r="E15" s="31"/>
      <c r="F15" s="31"/>
      <c r="G15" s="120"/>
      <c r="H15" s="120"/>
      <c r="I15" s="11" t="str">
        <f t="shared" si="3"/>
        <v/>
      </c>
      <c r="J15" s="2" t="str">
        <f t="shared" si="4"/>
        <v/>
      </c>
      <c r="K15" s="2" t="str">
        <f t="shared" si="0"/>
        <v/>
      </c>
      <c r="L15" s="2" t="str">
        <f>IF(COUNTA(D15,E15,F15,G15,H15)=5,IF(G15&gt;=IF(D15="M",181,174),"*",IF(G15&lt;101,"*",IF(P15&lt;6,"*",IF(P15&gt;=17.583,"*",(H15-X15)/X15*100)))),"")</f>
        <v/>
      </c>
      <c r="M15" s="2" t="str">
        <f t="shared" si="1"/>
        <v/>
      </c>
      <c r="N15" s="2" t="str">
        <f t="shared" si="6"/>
        <v/>
      </c>
      <c r="O15" s="11" t="str">
        <f t="shared" si="7"/>
        <v/>
      </c>
      <c r="P15" s="11" t="str">
        <f t="shared" si="8"/>
        <v/>
      </c>
      <c r="Q15" s="11" t="str">
        <f t="shared" si="9"/>
        <v/>
      </c>
      <c r="R15" s="137"/>
      <c r="S15" s="137"/>
      <c r="T15" s="12" t="e">
        <f t="shared" si="10"/>
        <v>#VALUE!</v>
      </c>
      <c r="U15" s="13" t="e">
        <f t="shared" si="11"/>
        <v>#VALUE!</v>
      </c>
      <c r="V15" s="13"/>
      <c r="W15" s="8">
        <f t="shared" si="12"/>
        <v>9.0359999999999996</v>
      </c>
      <c r="X15" s="8">
        <f t="shared" si="2"/>
        <v>-184.49199999999999</v>
      </c>
      <c r="Y15"/>
      <c r="Z15" t="e">
        <f>IF(D15="M",IF(AC15&lt;78,LMS!$D$5*AC15^3+LMS!$E$5*AC15^2+LMS!$F$5*AC15+LMS!$G$5,IF(AC15&lt;150,LMS!$D$6*AC15^3+LMS!$E$6*AC15^2+LMS!$F$6*AC15+LMS!$G$6,LMS!$D$7*AC15^3+LMS!$E$7*AC15^2+LMS!$F$7*AC15+LMS!$G$7)),IF(AC15&lt;69,LMS!$D$9*AC15^3+LMS!$E$9*AC15^2+LMS!$F$9*AC15+LMS!$G$9,IF(AC15&lt;150,LMS!$D$10*AC15^3+LMS!$E$10*AC15^2+LMS!$F$10*AC15+LMS!$G$10,LMS!$D$11*AC15^3+LMS!$E$11*AC15^2+LMS!$F$11*AC15+LMS!$G$11)))</f>
        <v>#VALUE!</v>
      </c>
      <c r="AA15" t="e">
        <f>IF(D15="M",(IF(AC15&lt;2.5,LMS!$D$21*AC15^3+LMS!$E$21*AC15^2+LMS!$F$21*AC15+LMS!$G$21,IF(AC15&lt;9.5,LMS!$D$22*AC15^3+LMS!$E$22*AC15^2+LMS!$F$22*AC15+LMS!$G$22,IF(AC15&lt;26.75,LMS!$D$23*AC15^3+LMS!$E$23*AC15^2+LMS!$F$23*AC15+LMS!$G$23,IF(AC15&lt;90,LMS!$D$24*AC15^3+LMS!$E$24*AC15^2+LMS!$F$24*AC15+LMS!$G$24,LMS!$D$25*AC15^3+LMS!$E$25*AC15^2+LMS!$F$25*AC15+LMS!$G$25))))),(IF(AC15&lt;2.5,LMS!$D$27*AC15^3+LMS!$E$27*AC15^2+LMS!$F$27*AC15+LMS!$G$27,IF(AC15&lt;9.5,LMS!$D$28*AC15^3+LMS!$E$28*AC15^2+LMS!$F$28*AC15+LMS!$G$28,IF(AC15&lt;26.75,LMS!$D$29*AC15^3+LMS!$E$29*AC15^2+LMS!$F$29*AC15+LMS!$G$29,IF(AC15&lt;90,LMS!$D$30*AC15^3+LMS!$E$30*AC15^2+LMS!$F$30*AC15+LMS!$G$30,IF(AC15&lt;150,LMS!$D$31*AC15^3+LMS!$E$31*AC15^2+LMS!$F$31*AC15+LMS!$G$31,LMS!$D$32*AC15^3+LMS!$E$32*AC15^2+LMS!$F$32*AC15+LMS!$G$32)))))))</f>
        <v>#VALUE!</v>
      </c>
      <c r="AB15" t="e">
        <f>IF(D15="M",(IF(AC15&lt;90,LMS!$D$14*AC15^3+LMS!$E$14*AC15^2+LMS!$F$14*AC15+LMS!$G$14,LMS!$D$15*AC15^3+LMS!$E$15*AC15^2+LMS!$F$15*AC15+LMS!$G$15)),(IF(AC15&lt;90,LMS!$D$17*AC15^3+LMS!$E$17*AC15^2+LMS!$F$17*AC15+LMS!$G$17,LMS!$D$18*AC15^3+LMS!$E$18*AC15^2+LMS!$F$18*AC15+LMS!$G$18)))</f>
        <v>#VALUE!</v>
      </c>
      <c r="AC15" s="7" t="e">
        <f t="shared" si="13"/>
        <v>#VALUE!</v>
      </c>
    </row>
    <row r="16" spans="2:29" s="7" customFormat="1">
      <c r="B16" s="119"/>
      <c r="C16" s="119"/>
      <c r="D16" s="119"/>
      <c r="E16" s="31"/>
      <c r="F16" s="31"/>
      <c r="G16" s="120"/>
      <c r="H16" s="120"/>
      <c r="I16" s="11" t="str">
        <f t="shared" si="3"/>
        <v/>
      </c>
      <c r="J16" s="2" t="str">
        <f t="shared" si="4"/>
        <v/>
      </c>
      <c r="K16" s="2" t="str">
        <f t="shared" si="0"/>
        <v/>
      </c>
      <c r="L16" s="2" t="str">
        <f>IF(COUNTA(D16,E16,F16,G16,H16)=5,IF(G16&gt;=IF(D16="M",181,174),"*",IF(G16&lt;101,"*",IF(P16&lt;6,"*",IF(P16&gt;=17.583,"*",(H16-X16)/X16*100)))),"")</f>
        <v/>
      </c>
      <c r="M16" s="2" t="str">
        <f t="shared" si="1"/>
        <v/>
      </c>
      <c r="N16" s="2" t="str">
        <f t="shared" si="6"/>
        <v/>
      </c>
      <c r="O16" s="11" t="str">
        <f t="shared" si="7"/>
        <v/>
      </c>
      <c r="P16" s="11" t="str">
        <f t="shared" si="8"/>
        <v/>
      </c>
      <c r="Q16" s="11" t="str">
        <f t="shared" si="9"/>
        <v/>
      </c>
      <c r="R16" s="137"/>
      <c r="S16" s="137"/>
      <c r="T16" s="12" t="e">
        <f t="shared" si="10"/>
        <v>#VALUE!</v>
      </c>
      <c r="U16" s="13" t="e">
        <f t="shared" si="11"/>
        <v>#VALUE!</v>
      </c>
      <c r="V16" s="13"/>
      <c r="W16" s="8">
        <f t="shared" si="12"/>
        <v>9.0359999999999996</v>
      </c>
      <c r="X16" s="8">
        <f t="shared" si="2"/>
        <v>-184.49199999999999</v>
      </c>
      <c r="Y16"/>
      <c r="Z16" t="e">
        <f>IF(D16="M",IF(AC16&lt;78,LMS!$D$5*AC16^3+LMS!$E$5*AC16^2+LMS!$F$5*AC16+LMS!$G$5,IF(AC16&lt;150,LMS!$D$6*AC16^3+LMS!$E$6*AC16^2+LMS!$F$6*AC16+LMS!$G$6,LMS!$D$7*AC16^3+LMS!$E$7*AC16^2+LMS!$F$7*AC16+LMS!$G$7)),IF(AC16&lt;69,LMS!$D$9*AC16^3+LMS!$E$9*AC16^2+LMS!$F$9*AC16+LMS!$G$9,IF(AC16&lt;150,LMS!$D$10*AC16^3+LMS!$E$10*AC16^2+LMS!$F$10*AC16+LMS!$G$10,LMS!$D$11*AC16^3+LMS!$E$11*AC16^2+LMS!$F$11*AC16+LMS!$G$11)))</f>
        <v>#VALUE!</v>
      </c>
      <c r="AA16" t="e">
        <f>IF(D16="M",(IF(AC16&lt;2.5,LMS!$D$21*AC16^3+LMS!$E$21*AC16^2+LMS!$F$21*AC16+LMS!$G$21,IF(AC16&lt;9.5,LMS!$D$22*AC16^3+LMS!$E$22*AC16^2+LMS!$F$22*AC16+LMS!$G$22,IF(AC16&lt;26.75,LMS!$D$23*AC16^3+LMS!$E$23*AC16^2+LMS!$F$23*AC16+LMS!$G$23,IF(AC16&lt;90,LMS!$D$24*AC16^3+LMS!$E$24*AC16^2+LMS!$F$24*AC16+LMS!$G$24,LMS!$D$25*AC16^3+LMS!$E$25*AC16^2+LMS!$F$25*AC16+LMS!$G$25))))),(IF(AC16&lt;2.5,LMS!$D$27*AC16^3+LMS!$E$27*AC16^2+LMS!$F$27*AC16+LMS!$G$27,IF(AC16&lt;9.5,LMS!$D$28*AC16^3+LMS!$E$28*AC16^2+LMS!$F$28*AC16+LMS!$G$28,IF(AC16&lt;26.75,LMS!$D$29*AC16^3+LMS!$E$29*AC16^2+LMS!$F$29*AC16+LMS!$G$29,IF(AC16&lt;90,LMS!$D$30*AC16^3+LMS!$E$30*AC16^2+LMS!$F$30*AC16+LMS!$G$30,IF(AC16&lt;150,LMS!$D$31*AC16^3+LMS!$E$31*AC16^2+LMS!$F$31*AC16+LMS!$G$31,LMS!$D$32*AC16^3+LMS!$E$32*AC16^2+LMS!$F$32*AC16+LMS!$G$32)))))))</f>
        <v>#VALUE!</v>
      </c>
      <c r="AB16" t="e">
        <f>IF(D16="M",(IF(AC16&lt;90,LMS!$D$14*AC16^3+LMS!$E$14*AC16^2+LMS!$F$14*AC16+LMS!$G$14,LMS!$D$15*AC16^3+LMS!$E$15*AC16^2+LMS!$F$15*AC16+LMS!$G$15)),(IF(AC16&lt;90,LMS!$D$17*AC16^3+LMS!$E$17*AC16^2+LMS!$F$17*AC16+LMS!$G$17,LMS!$D$18*AC16^3+LMS!$E$18*AC16^2+LMS!$F$18*AC16+LMS!$G$18)))</f>
        <v>#VALUE!</v>
      </c>
      <c r="AC16" s="7" t="e">
        <f t="shared" si="13"/>
        <v>#VALUE!</v>
      </c>
    </row>
    <row r="17" spans="2:29" s="7" customFormat="1">
      <c r="B17" s="119"/>
      <c r="C17" s="119"/>
      <c r="D17" s="119"/>
      <c r="E17" s="31"/>
      <c r="F17" s="31"/>
      <c r="G17" s="120"/>
      <c r="H17" s="120"/>
      <c r="I17" s="11" t="str">
        <f t="shared" si="3"/>
        <v/>
      </c>
      <c r="J17" s="2" t="str">
        <f t="shared" si="4"/>
        <v/>
      </c>
      <c r="K17" s="2" t="str">
        <f t="shared" si="0"/>
        <v/>
      </c>
      <c r="L17" s="2" t="str">
        <f t="shared" si="5"/>
        <v/>
      </c>
      <c r="M17" s="2" t="str">
        <f t="shared" si="1"/>
        <v/>
      </c>
      <c r="N17" s="2" t="str">
        <f t="shared" si="6"/>
        <v/>
      </c>
      <c r="O17" s="11" t="str">
        <f t="shared" si="7"/>
        <v/>
      </c>
      <c r="P17" s="11" t="str">
        <f t="shared" si="8"/>
        <v/>
      </c>
      <c r="Q17" s="11" t="str">
        <f t="shared" si="9"/>
        <v/>
      </c>
      <c r="R17" s="137"/>
      <c r="S17" s="137"/>
      <c r="T17" s="12" t="e">
        <f t="shared" si="10"/>
        <v>#VALUE!</v>
      </c>
      <c r="U17" s="13" t="e">
        <f t="shared" si="11"/>
        <v>#VALUE!</v>
      </c>
      <c r="V17" s="13"/>
      <c r="W17" s="8">
        <f t="shared" si="12"/>
        <v>9.0359999999999996</v>
      </c>
      <c r="X17" s="8">
        <f t="shared" si="2"/>
        <v>-184.49199999999999</v>
      </c>
      <c r="Y17"/>
      <c r="Z17" t="e">
        <f>IF(D17="M",IF(AC17&lt;78,LMS!$D$5*AC17^3+LMS!$E$5*AC17^2+LMS!$F$5*AC17+LMS!$G$5,IF(AC17&lt;150,LMS!$D$6*AC17^3+LMS!$E$6*AC17^2+LMS!$F$6*AC17+LMS!$G$6,LMS!$D$7*AC17^3+LMS!$E$7*AC17^2+LMS!$F$7*AC17+LMS!$G$7)),IF(AC17&lt;69,LMS!$D$9*AC17^3+LMS!$E$9*AC17^2+LMS!$F$9*AC17+LMS!$G$9,IF(AC17&lt;150,LMS!$D$10*AC17^3+LMS!$E$10*AC17^2+LMS!$F$10*AC17+LMS!$G$10,LMS!$D$11*AC17^3+LMS!$E$11*AC17^2+LMS!$F$11*AC17+LMS!$G$11)))</f>
        <v>#VALUE!</v>
      </c>
      <c r="AA17" t="e">
        <f>IF(D17="M",(IF(AC17&lt;2.5,LMS!$D$21*AC17^3+LMS!$E$21*AC17^2+LMS!$F$21*AC17+LMS!$G$21,IF(AC17&lt;9.5,LMS!$D$22*AC17^3+LMS!$E$22*AC17^2+LMS!$F$22*AC17+LMS!$G$22,IF(AC17&lt;26.75,LMS!$D$23*AC17^3+LMS!$E$23*AC17^2+LMS!$F$23*AC17+LMS!$G$23,IF(AC17&lt;90,LMS!$D$24*AC17^3+LMS!$E$24*AC17^2+LMS!$F$24*AC17+LMS!$G$24,LMS!$D$25*AC17^3+LMS!$E$25*AC17^2+LMS!$F$25*AC17+LMS!$G$25))))),(IF(AC17&lt;2.5,LMS!$D$27*AC17^3+LMS!$E$27*AC17^2+LMS!$F$27*AC17+LMS!$G$27,IF(AC17&lt;9.5,LMS!$D$28*AC17^3+LMS!$E$28*AC17^2+LMS!$F$28*AC17+LMS!$G$28,IF(AC17&lt;26.75,LMS!$D$29*AC17^3+LMS!$E$29*AC17^2+LMS!$F$29*AC17+LMS!$G$29,IF(AC17&lt;90,LMS!$D$30*AC17^3+LMS!$E$30*AC17^2+LMS!$F$30*AC17+LMS!$G$30,IF(AC17&lt;150,LMS!$D$31*AC17^3+LMS!$E$31*AC17^2+LMS!$F$31*AC17+LMS!$G$31,LMS!$D$32*AC17^3+LMS!$E$32*AC17^2+LMS!$F$32*AC17+LMS!$G$32)))))))</f>
        <v>#VALUE!</v>
      </c>
      <c r="AB17" t="e">
        <f>IF(D17="M",(IF(AC17&lt;90,LMS!$D$14*AC17^3+LMS!$E$14*AC17^2+LMS!$F$14*AC17+LMS!$G$14,LMS!$D$15*AC17^3+LMS!$E$15*AC17^2+LMS!$F$15*AC17+LMS!$G$15)),(IF(AC17&lt;90,LMS!$D$17*AC17^3+LMS!$E$17*AC17^2+LMS!$F$17*AC17+LMS!$G$17,LMS!$D$18*AC17^3+LMS!$E$18*AC17^2+LMS!$F$18*AC17+LMS!$G$18)))</f>
        <v>#VALUE!</v>
      </c>
      <c r="AC17" s="7" t="e">
        <f t="shared" si="13"/>
        <v>#VALUE!</v>
      </c>
    </row>
    <row r="18" spans="2:29" s="7" customFormat="1">
      <c r="B18" s="119"/>
      <c r="C18" s="119"/>
      <c r="D18" s="119"/>
      <c r="E18" s="31"/>
      <c r="F18" s="31"/>
      <c r="G18" s="120"/>
      <c r="H18" s="120"/>
      <c r="I18" s="11" t="str">
        <f t="shared" si="3"/>
        <v/>
      </c>
      <c r="J18" s="2" t="str">
        <f t="shared" si="4"/>
        <v/>
      </c>
      <c r="K18" s="2" t="str">
        <f t="shared" si="0"/>
        <v/>
      </c>
      <c r="L18" s="2" t="str">
        <f t="shared" si="5"/>
        <v/>
      </c>
      <c r="M18" s="2" t="str">
        <f t="shared" si="1"/>
        <v/>
      </c>
      <c r="N18" s="2" t="str">
        <f t="shared" si="6"/>
        <v/>
      </c>
      <c r="O18" s="11" t="str">
        <f t="shared" si="7"/>
        <v/>
      </c>
      <c r="P18" s="11" t="str">
        <f t="shared" si="8"/>
        <v/>
      </c>
      <c r="Q18" s="11" t="str">
        <f t="shared" si="9"/>
        <v/>
      </c>
      <c r="R18" s="137"/>
      <c r="S18" s="137"/>
      <c r="T18" s="12" t="e">
        <f t="shared" si="10"/>
        <v>#VALUE!</v>
      </c>
      <c r="U18" s="13" t="e">
        <f t="shared" si="11"/>
        <v>#VALUE!</v>
      </c>
      <c r="V18" s="13"/>
      <c r="W18" s="8">
        <f t="shared" si="12"/>
        <v>9.0359999999999996</v>
      </c>
      <c r="X18" s="8">
        <f t="shared" si="2"/>
        <v>-184.49199999999999</v>
      </c>
      <c r="Y18"/>
      <c r="Z18" t="e">
        <f>IF(D18="M",IF(AC18&lt;78,LMS!$D$5*AC18^3+LMS!$E$5*AC18^2+LMS!$F$5*AC18+LMS!$G$5,IF(AC18&lt;150,LMS!$D$6*AC18^3+LMS!$E$6*AC18^2+LMS!$F$6*AC18+LMS!$G$6,LMS!$D$7*AC18^3+LMS!$E$7*AC18^2+LMS!$F$7*AC18+LMS!$G$7)),IF(AC18&lt;69,LMS!$D$9*AC18^3+LMS!$E$9*AC18^2+LMS!$F$9*AC18+LMS!$G$9,IF(AC18&lt;150,LMS!$D$10*AC18^3+LMS!$E$10*AC18^2+LMS!$F$10*AC18+LMS!$G$10,LMS!$D$11*AC18^3+LMS!$E$11*AC18^2+LMS!$F$11*AC18+LMS!$G$11)))</f>
        <v>#VALUE!</v>
      </c>
      <c r="AA18" t="e">
        <f>IF(D18="M",(IF(AC18&lt;2.5,LMS!$D$21*AC18^3+LMS!$E$21*AC18^2+LMS!$F$21*AC18+LMS!$G$21,IF(AC18&lt;9.5,LMS!$D$22*AC18^3+LMS!$E$22*AC18^2+LMS!$F$22*AC18+LMS!$G$22,IF(AC18&lt;26.75,LMS!$D$23*AC18^3+LMS!$E$23*AC18^2+LMS!$F$23*AC18+LMS!$G$23,IF(AC18&lt;90,LMS!$D$24*AC18^3+LMS!$E$24*AC18^2+LMS!$F$24*AC18+LMS!$G$24,LMS!$D$25*AC18^3+LMS!$E$25*AC18^2+LMS!$F$25*AC18+LMS!$G$25))))),(IF(AC18&lt;2.5,LMS!$D$27*AC18^3+LMS!$E$27*AC18^2+LMS!$F$27*AC18+LMS!$G$27,IF(AC18&lt;9.5,LMS!$D$28*AC18^3+LMS!$E$28*AC18^2+LMS!$F$28*AC18+LMS!$G$28,IF(AC18&lt;26.75,LMS!$D$29*AC18^3+LMS!$E$29*AC18^2+LMS!$F$29*AC18+LMS!$G$29,IF(AC18&lt;90,LMS!$D$30*AC18^3+LMS!$E$30*AC18^2+LMS!$F$30*AC18+LMS!$G$30,IF(AC18&lt;150,LMS!$D$31*AC18^3+LMS!$E$31*AC18^2+LMS!$F$31*AC18+LMS!$G$31,LMS!$D$32*AC18^3+LMS!$E$32*AC18^2+LMS!$F$32*AC18+LMS!$G$32)))))))</f>
        <v>#VALUE!</v>
      </c>
      <c r="AB18" t="e">
        <f>IF(D18="M",(IF(AC18&lt;90,LMS!$D$14*AC18^3+LMS!$E$14*AC18^2+LMS!$F$14*AC18+LMS!$G$14,LMS!$D$15*AC18^3+LMS!$E$15*AC18^2+LMS!$F$15*AC18+LMS!$G$15)),(IF(AC18&lt;90,LMS!$D$17*AC18^3+LMS!$E$17*AC18^2+LMS!$F$17*AC18+LMS!$G$17,LMS!$D$18*AC18^3+LMS!$E$18*AC18^2+LMS!$F$18*AC18+LMS!$G$18)))</f>
        <v>#VALUE!</v>
      </c>
      <c r="AC18" s="7" t="e">
        <f t="shared" si="13"/>
        <v>#VALUE!</v>
      </c>
    </row>
    <row r="19" spans="2:29" s="7" customFormat="1">
      <c r="B19" s="119"/>
      <c r="C19" s="119"/>
      <c r="D19" s="119"/>
      <c r="E19" s="31"/>
      <c r="F19" s="31"/>
      <c r="G19" s="120"/>
      <c r="H19" s="120"/>
      <c r="I19" s="11" t="str">
        <f t="shared" si="3"/>
        <v/>
      </c>
      <c r="J19" s="2" t="str">
        <f t="shared" si="4"/>
        <v/>
      </c>
      <c r="K19" s="2" t="str">
        <f t="shared" si="0"/>
        <v/>
      </c>
      <c r="L19" s="2" t="str">
        <f t="shared" si="5"/>
        <v/>
      </c>
      <c r="M19" s="2" t="str">
        <f t="shared" si="1"/>
        <v/>
      </c>
      <c r="N19" s="2" t="str">
        <f t="shared" si="6"/>
        <v/>
      </c>
      <c r="O19" s="11" t="str">
        <f t="shared" si="7"/>
        <v/>
      </c>
      <c r="P19" s="11" t="str">
        <f t="shared" si="8"/>
        <v/>
      </c>
      <c r="Q19" s="11" t="str">
        <f t="shared" si="9"/>
        <v/>
      </c>
      <c r="R19" s="137"/>
      <c r="S19" s="137"/>
      <c r="T19" s="12" t="e">
        <f t="shared" si="10"/>
        <v>#VALUE!</v>
      </c>
      <c r="U19" s="13" t="e">
        <f t="shared" si="11"/>
        <v>#VALUE!</v>
      </c>
      <c r="V19" s="13"/>
      <c r="W19" s="8">
        <f t="shared" si="12"/>
        <v>9.0359999999999996</v>
      </c>
      <c r="X19" s="8">
        <f t="shared" si="2"/>
        <v>-184.49199999999999</v>
      </c>
      <c r="Y19"/>
      <c r="Z19" t="e">
        <f>IF(D19="M",IF(AC19&lt;78,LMS!$D$5*AC19^3+LMS!$E$5*AC19^2+LMS!$F$5*AC19+LMS!$G$5,IF(AC19&lt;150,LMS!$D$6*AC19^3+LMS!$E$6*AC19^2+LMS!$F$6*AC19+LMS!$G$6,LMS!$D$7*AC19^3+LMS!$E$7*AC19^2+LMS!$F$7*AC19+LMS!$G$7)),IF(AC19&lt;69,LMS!$D$9*AC19^3+LMS!$E$9*AC19^2+LMS!$F$9*AC19+LMS!$G$9,IF(AC19&lt;150,LMS!$D$10*AC19^3+LMS!$E$10*AC19^2+LMS!$F$10*AC19+LMS!$G$10,LMS!$D$11*AC19^3+LMS!$E$11*AC19^2+LMS!$F$11*AC19+LMS!$G$11)))</f>
        <v>#VALUE!</v>
      </c>
      <c r="AA19" t="e">
        <f>IF(D19="M",(IF(AC19&lt;2.5,LMS!$D$21*AC19^3+LMS!$E$21*AC19^2+LMS!$F$21*AC19+LMS!$G$21,IF(AC19&lt;9.5,LMS!$D$22*AC19^3+LMS!$E$22*AC19^2+LMS!$F$22*AC19+LMS!$G$22,IF(AC19&lt;26.75,LMS!$D$23*AC19^3+LMS!$E$23*AC19^2+LMS!$F$23*AC19+LMS!$G$23,IF(AC19&lt;90,LMS!$D$24*AC19^3+LMS!$E$24*AC19^2+LMS!$F$24*AC19+LMS!$G$24,LMS!$D$25*AC19^3+LMS!$E$25*AC19^2+LMS!$F$25*AC19+LMS!$G$25))))),(IF(AC19&lt;2.5,LMS!$D$27*AC19^3+LMS!$E$27*AC19^2+LMS!$F$27*AC19+LMS!$G$27,IF(AC19&lt;9.5,LMS!$D$28*AC19^3+LMS!$E$28*AC19^2+LMS!$F$28*AC19+LMS!$G$28,IF(AC19&lt;26.75,LMS!$D$29*AC19^3+LMS!$E$29*AC19^2+LMS!$F$29*AC19+LMS!$G$29,IF(AC19&lt;90,LMS!$D$30*AC19^3+LMS!$E$30*AC19^2+LMS!$F$30*AC19+LMS!$G$30,IF(AC19&lt;150,LMS!$D$31*AC19^3+LMS!$E$31*AC19^2+LMS!$F$31*AC19+LMS!$G$31,LMS!$D$32*AC19^3+LMS!$E$32*AC19^2+LMS!$F$32*AC19+LMS!$G$32)))))))</f>
        <v>#VALUE!</v>
      </c>
      <c r="AB19" t="e">
        <f>IF(D19="M",(IF(AC19&lt;90,LMS!$D$14*AC19^3+LMS!$E$14*AC19^2+LMS!$F$14*AC19+LMS!$G$14,LMS!$D$15*AC19^3+LMS!$E$15*AC19^2+LMS!$F$15*AC19+LMS!$G$15)),(IF(AC19&lt;90,LMS!$D$17*AC19^3+LMS!$E$17*AC19^2+LMS!$F$17*AC19+LMS!$G$17,LMS!$D$18*AC19^3+LMS!$E$18*AC19^2+LMS!$F$18*AC19+LMS!$G$18)))</f>
        <v>#VALUE!</v>
      </c>
      <c r="AC19" s="7" t="e">
        <f t="shared" si="13"/>
        <v>#VALUE!</v>
      </c>
    </row>
    <row r="20" spans="2:29" s="7" customFormat="1">
      <c r="B20" s="119"/>
      <c r="C20" s="119"/>
      <c r="D20" s="119"/>
      <c r="E20" s="31"/>
      <c r="F20" s="31"/>
      <c r="G20" s="120"/>
      <c r="H20" s="120"/>
      <c r="I20" s="11" t="str">
        <f t="shared" si="3"/>
        <v/>
      </c>
      <c r="J20" s="2" t="str">
        <f t="shared" si="4"/>
        <v/>
      </c>
      <c r="K20" s="2" t="str">
        <f t="shared" si="0"/>
        <v/>
      </c>
      <c r="L20" s="2" t="str">
        <f t="shared" si="5"/>
        <v/>
      </c>
      <c r="M20" s="2" t="str">
        <f t="shared" si="1"/>
        <v/>
      </c>
      <c r="N20" s="2" t="str">
        <f t="shared" si="6"/>
        <v/>
      </c>
      <c r="O20" s="11" t="str">
        <f t="shared" si="7"/>
        <v/>
      </c>
      <c r="P20" s="11" t="str">
        <f t="shared" si="8"/>
        <v/>
      </c>
      <c r="Q20" s="11" t="str">
        <f t="shared" si="9"/>
        <v/>
      </c>
      <c r="R20" s="137"/>
      <c r="S20" s="137"/>
      <c r="T20" s="12" t="e">
        <f t="shared" si="10"/>
        <v>#VALUE!</v>
      </c>
      <c r="U20" s="13" t="e">
        <f t="shared" si="11"/>
        <v>#VALUE!</v>
      </c>
      <c r="V20" s="13"/>
      <c r="W20" s="8">
        <f t="shared" si="12"/>
        <v>9.0359999999999996</v>
      </c>
      <c r="X20" s="8">
        <f t="shared" si="2"/>
        <v>-184.49199999999999</v>
      </c>
      <c r="Y20"/>
      <c r="Z20" t="e">
        <f>IF(D20="M",IF(AC20&lt;78,LMS!$D$5*AC20^3+LMS!$E$5*AC20^2+LMS!$F$5*AC20+LMS!$G$5,IF(AC20&lt;150,LMS!$D$6*AC20^3+LMS!$E$6*AC20^2+LMS!$F$6*AC20+LMS!$G$6,LMS!$D$7*AC20^3+LMS!$E$7*AC20^2+LMS!$F$7*AC20+LMS!$G$7)),IF(AC20&lt;69,LMS!$D$9*AC20^3+LMS!$E$9*AC20^2+LMS!$F$9*AC20+LMS!$G$9,IF(AC20&lt;150,LMS!$D$10*AC20^3+LMS!$E$10*AC20^2+LMS!$F$10*AC20+LMS!$G$10,LMS!$D$11*AC20^3+LMS!$E$11*AC20^2+LMS!$F$11*AC20+LMS!$G$11)))</f>
        <v>#VALUE!</v>
      </c>
      <c r="AA20" t="e">
        <f>IF(D20="M",(IF(AC20&lt;2.5,LMS!$D$21*AC20^3+LMS!$E$21*AC20^2+LMS!$F$21*AC20+LMS!$G$21,IF(AC20&lt;9.5,LMS!$D$22*AC20^3+LMS!$E$22*AC20^2+LMS!$F$22*AC20+LMS!$G$22,IF(AC20&lt;26.75,LMS!$D$23*AC20^3+LMS!$E$23*AC20^2+LMS!$F$23*AC20+LMS!$G$23,IF(AC20&lt;90,LMS!$D$24*AC20^3+LMS!$E$24*AC20^2+LMS!$F$24*AC20+LMS!$G$24,LMS!$D$25*AC20^3+LMS!$E$25*AC20^2+LMS!$F$25*AC20+LMS!$G$25))))),(IF(AC20&lt;2.5,LMS!$D$27*AC20^3+LMS!$E$27*AC20^2+LMS!$F$27*AC20+LMS!$G$27,IF(AC20&lt;9.5,LMS!$D$28*AC20^3+LMS!$E$28*AC20^2+LMS!$F$28*AC20+LMS!$G$28,IF(AC20&lt;26.75,LMS!$D$29*AC20^3+LMS!$E$29*AC20^2+LMS!$F$29*AC20+LMS!$G$29,IF(AC20&lt;90,LMS!$D$30*AC20^3+LMS!$E$30*AC20^2+LMS!$F$30*AC20+LMS!$G$30,IF(AC20&lt;150,LMS!$D$31*AC20^3+LMS!$E$31*AC20^2+LMS!$F$31*AC20+LMS!$G$31,LMS!$D$32*AC20^3+LMS!$E$32*AC20^2+LMS!$F$32*AC20+LMS!$G$32)))))))</f>
        <v>#VALUE!</v>
      </c>
      <c r="AB20" t="e">
        <f>IF(D20="M",(IF(AC20&lt;90,LMS!$D$14*AC20^3+LMS!$E$14*AC20^2+LMS!$F$14*AC20+LMS!$G$14,LMS!$D$15*AC20^3+LMS!$E$15*AC20^2+LMS!$F$15*AC20+LMS!$G$15)),(IF(AC20&lt;90,LMS!$D$17*AC20^3+LMS!$E$17*AC20^2+LMS!$F$17*AC20+LMS!$G$17,LMS!$D$18*AC20^3+LMS!$E$18*AC20^2+LMS!$F$18*AC20+LMS!$G$18)))</f>
        <v>#VALUE!</v>
      </c>
      <c r="AC20" s="7" t="e">
        <f t="shared" si="13"/>
        <v>#VALUE!</v>
      </c>
    </row>
    <row r="21" spans="2:29" s="7" customFormat="1">
      <c r="B21" s="119"/>
      <c r="C21" s="119"/>
      <c r="D21" s="119"/>
      <c r="E21" s="31"/>
      <c r="F21" s="31"/>
      <c r="G21" s="120"/>
      <c r="H21" s="120"/>
      <c r="I21" s="11" t="str">
        <f t="shared" si="3"/>
        <v/>
      </c>
      <c r="J21" s="2" t="str">
        <f t="shared" si="4"/>
        <v/>
      </c>
      <c r="K21" s="2" t="str">
        <f t="shared" si="0"/>
        <v/>
      </c>
      <c r="L21" s="2" t="str">
        <f t="shared" si="5"/>
        <v/>
      </c>
      <c r="M21" s="2" t="str">
        <f t="shared" si="1"/>
        <v/>
      </c>
      <c r="N21" s="2" t="str">
        <f t="shared" si="6"/>
        <v/>
      </c>
      <c r="O21" s="11" t="str">
        <f t="shared" si="7"/>
        <v/>
      </c>
      <c r="P21" s="11" t="str">
        <f t="shared" si="8"/>
        <v/>
      </c>
      <c r="Q21" s="11" t="str">
        <f t="shared" si="9"/>
        <v/>
      </c>
      <c r="R21" s="137"/>
      <c r="S21" s="137"/>
      <c r="T21" s="12" t="e">
        <f t="shared" si="10"/>
        <v>#VALUE!</v>
      </c>
      <c r="U21" s="13" t="e">
        <f t="shared" si="11"/>
        <v>#VALUE!</v>
      </c>
      <c r="V21" s="13"/>
      <c r="W21" s="8">
        <f t="shared" si="12"/>
        <v>9.0359999999999996</v>
      </c>
      <c r="X21" s="8">
        <f t="shared" si="2"/>
        <v>-184.49199999999999</v>
      </c>
      <c r="Y21"/>
      <c r="Z21" t="e">
        <f>IF(D21="M",IF(AC21&lt;78,LMS!$D$5*AC21^3+LMS!$E$5*AC21^2+LMS!$F$5*AC21+LMS!$G$5,IF(AC21&lt;150,LMS!$D$6*AC21^3+LMS!$E$6*AC21^2+LMS!$F$6*AC21+LMS!$G$6,LMS!$D$7*AC21^3+LMS!$E$7*AC21^2+LMS!$F$7*AC21+LMS!$G$7)),IF(AC21&lt;69,LMS!$D$9*AC21^3+LMS!$E$9*AC21^2+LMS!$F$9*AC21+LMS!$G$9,IF(AC21&lt;150,LMS!$D$10*AC21^3+LMS!$E$10*AC21^2+LMS!$F$10*AC21+LMS!$G$10,LMS!$D$11*AC21^3+LMS!$E$11*AC21^2+LMS!$F$11*AC21+LMS!$G$11)))</f>
        <v>#VALUE!</v>
      </c>
      <c r="AA21" t="e">
        <f>IF(D21="M",(IF(AC21&lt;2.5,LMS!$D$21*AC21^3+LMS!$E$21*AC21^2+LMS!$F$21*AC21+LMS!$G$21,IF(AC21&lt;9.5,LMS!$D$22*AC21^3+LMS!$E$22*AC21^2+LMS!$F$22*AC21+LMS!$G$22,IF(AC21&lt;26.75,LMS!$D$23*AC21^3+LMS!$E$23*AC21^2+LMS!$F$23*AC21+LMS!$G$23,IF(AC21&lt;90,LMS!$D$24*AC21^3+LMS!$E$24*AC21^2+LMS!$F$24*AC21+LMS!$G$24,LMS!$D$25*AC21^3+LMS!$E$25*AC21^2+LMS!$F$25*AC21+LMS!$G$25))))),(IF(AC21&lt;2.5,LMS!$D$27*AC21^3+LMS!$E$27*AC21^2+LMS!$F$27*AC21+LMS!$G$27,IF(AC21&lt;9.5,LMS!$D$28*AC21^3+LMS!$E$28*AC21^2+LMS!$F$28*AC21+LMS!$G$28,IF(AC21&lt;26.75,LMS!$D$29*AC21^3+LMS!$E$29*AC21^2+LMS!$F$29*AC21+LMS!$G$29,IF(AC21&lt;90,LMS!$D$30*AC21^3+LMS!$E$30*AC21^2+LMS!$F$30*AC21+LMS!$G$30,IF(AC21&lt;150,LMS!$D$31*AC21^3+LMS!$E$31*AC21^2+LMS!$F$31*AC21+LMS!$G$31,LMS!$D$32*AC21^3+LMS!$E$32*AC21^2+LMS!$F$32*AC21+LMS!$G$32)))))))</f>
        <v>#VALUE!</v>
      </c>
      <c r="AB21" t="e">
        <f>IF(D21="M",(IF(AC21&lt;90,LMS!$D$14*AC21^3+LMS!$E$14*AC21^2+LMS!$F$14*AC21+LMS!$G$14,LMS!$D$15*AC21^3+LMS!$E$15*AC21^2+LMS!$F$15*AC21+LMS!$G$15)),(IF(AC21&lt;90,LMS!$D$17*AC21^3+LMS!$E$17*AC21^2+LMS!$F$17*AC21+LMS!$G$17,LMS!$D$18*AC21^3+LMS!$E$18*AC21^2+LMS!$F$18*AC21+LMS!$G$18)))</f>
        <v>#VALUE!</v>
      </c>
      <c r="AC21" s="7" t="e">
        <f t="shared" si="13"/>
        <v>#VALUE!</v>
      </c>
    </row>
    <row r="22" spans="2:29" s="7" customFormat="1">
      <c r="B22" s="119"/>
      <c r="C22" s="119"/>
      <c r="D22" s="119"/>
      <c r="E22" s="31"/>
      <c r="F22" s="31"/>
      <c r="G22" s="120"/>
      <c r="H22" s="120"/>
      <c r="I22" s="11" t="str">
        <f t="shared" si="3"/>
        <v/>
      </c>
      <c r="J22" s="2" t="str">
        <f t="shared" si="4"/>
        <v/>
      </c>
      <c r="K22" s="2" t="str">
        <f t="shared" si="0"/>
        <v/>
      </c>
      <c r="L22" s="2" t="str">
        <f t="shared" si="5"/>
        <v/>
      </c>
      <c r="M22" s="2" t="str">
        <f t="shared" si="1"/>
        <v/>
      </c>
      <c r="N22" s="2" t="str">
        <f t="shared" si="6"/>
        <v/>
      </c>
      <c r="O22" s="11" t="str">
        <f t="shared" si="7"/>
        <v/>
      </c>
      <c r="P22" s="11" t="str">
        <f t="shared" si="8"/>
        <v/>
      </c>
      <c r="Q22" s="11" t="str">
        <f t="shared" si="9"/>
        <v/>
      </c>
      <c r="R22" s="137"/>
      <c r="S22" s="137"/>
      <c r="T22" s="12" t="e">
        <f t="shared" si="10"/>
        <v>#VALUE!</v>
      </c>
      <c r="U22" s="13" t="e">
        <f t="shared" si="11"/>
        <v>#VALUE!</v>
      </c>
      <c r="V22" s="13"/>
      <c r="W22" s="8">
        <f t="shared" si="12"/>
        <v>9.0359999999999996</v>
      </c>
      <c r="X22" s="8">
        <f t="shared" si="2"/>
        <v>-184.49199999999999</v>
      </c>
      <c r="Y22"/>
      <c r="Z22" t="e">
        <f>IF(D22="M",IF(AC22&lt;78,LMS!$D$5*AC22^3+LMS!$E$5*AC22^2+LMS!$F$5*AC22+LMS!$G$5,IF(AC22&lt;150,LMS!$D$6*AC22^3+LMS!$E$6*AC22^2+LMS!$F$6*AC22+LMS!$G$6,LMS!$D$7*AC22^3+LMS!$E$7*AC22^2+LMS!$F$7*AC22+LMS!$G$7)),IF(AC22&lt;69,LMS!$D$9*AC22^3+LMS!$E$9*AC22^2+LMS!$F$9*AC22+LMS!$G$9,IF(AC22&lt;150,LMS!$D$10*AC22^3+LMS!$E$10*AC22^2+LMS!$F$10*AC22+LMS!$G$10,LMS!$D$11*AC22^3+LMS!$E$11*AC22^2+LMS!$F$11*AC22+LMS!$G$11)))</f>
        <v>#VALUE!</v>
      </c>
      <c r="AA22" t="e">
        <f>IF(D22="M",(IF(AC22&lt;2.5,LMS!$D$21*AC22^3+LMS!$E$21*AC22^2+LMS!$F$21*AC22+LMS!$G$21,IF(AC22&lt;9.5,LMS!$D$22*AC22^3+LMS!$E$22*AC22^2+LMS!$F$22*AC22+LMS!$G$22,IF(AC22&lt;26.75,LMS!$D$23*AC22^3+LMS!$E$23*AC22^2+LMS!$F$23*AC22+LMS!$G$23,IF(AC22&lt;90,LMS!$D$24*AC22^3+LMS!$E$24*AC22^2+LMS!$F$24*AC22+LMS!$G$24,LMS!$D$25*AC22^3+LMS!$E$25*AC22^2+LMS!$F$25*AC22+LMS!$G$25))))),(IF(AC22&lt;2.5,LMS!$D$27*AC22^3+LMS!$E$27*AC22^2+LMS!$F$27*AC22+LMS!$G$27,IF(AC22&lt;9.5,LMS!$D$28*AC22^3+LMS!$E$28*AC22^2+LMS!$F$28*AC22+LMS!$G$28,IF(AC22&lt;26.75,LMS!$D$29*AC22^3+LMS!$E$29*AC22^2+LMS!$F$29*AC22+LMS!$G$29,IF(AC22&lt;90,LMS!$D$30*AC22^3+LMS!$E$30*AC22^2+LMS!$F$30*AC22+LMS!$G$30,IF(AC22&lt;150,LMS!$D$31*AC22^3+LMS!$E$31*AC22^2+LMS!$F$31*AC22+LMS!$G$31,LMS!$D$32*AC22^3+LMS!$E$32*AC22^2+LMS!$F$32*AC22+LMS!$G$32)))))))</f>
        <v>#VALUE!</v>
      </c>
      <c r="AB22" t="e">
        <f>IF(D22="M",(IF(AC22&lt;90,LMS!$D$14*AC22^3+LMS!$E$14*AC22^2+LMS!$F$14*AC22+LMS!$G$14,LMS!$D$15*AC22^3+LMS!$E$15*AC22^2+LMS!$F$15*AC22+LMS!$G$15)),(IF(AC22&lt;90,LMS!$D$17*AC22^3+LMS!$E$17*AC22^2+LMS!$F$17*AC22+LMS!$G$17,LMS!$D$18*AC22^3+LMS!$E$18*AC22^2+LMS!$F$18*AC22+LMS!$G$18)))</f>
        <v>#VALUE!</v>
      </c>
      <c r="AC22" s="7" t="e">
        <f t="shared" si="13"/>
        <v>#VALUE!</v>
      </c>
    </row>
    <row r="23" spans="2:29" s="7" customFormat="1">
      <c r="B23" s="119"/>
      <c r="C23" s="119"/>
      <c r="D23" s="119"/>
      <c r="E23" s="31"/>
      <c r="F23" s="31"/>
      <c r="G23" s="120"/>
      <c r="H23" s="120"/>
      <c r="I23" s="11" t="str">
        <f t="shared" si="3"/>
        <v/>
      </c>
      <c r="J23" s="2" t="str">
        <f t="shared" si="4"/>
        <v/>
      </c>
      <c r="K23" s="2" t="str">
        <f t="shared" si="0"/>
        <v/>
      </c>
      <c r="L23" s="2" t="str">
        <f t="shared" si="5"/>
        <v/>
      </c>
      <c r="M23" s="2" t="str">
        <f t="shared" si="1"/>
        <v/>
      </c>
      <c r="N23" s="2" t="str">
        <f t="shared" si="6"/>
        <v/>
      </c>
      <c r="O23" s="11" t="str">
        <f t="shared" si="7"/>
        <v/>
      </c>
      <c r="P23" s="11" t="str">
        <f t="shared" si="8"/>
        <v/>
      </c>
      <c r="Q23" s="11" t="str">
        <f t="shared" si="9"/>
        <v/>
      </c>
      <c r="R23" s="137"/>
      <c r="S23" s="137"/>
      <c r="T23" s="12" t="e">
        <f t="shared" si="10"/>
        <v>#VALUE!</v>
      </c>
      <c r="U23" s="13" t="e">
        <f t="shared" si="11"/>
        <v>#VALUE!</v>
      </c>
      <c r="V23" s="13"/>
      <c r="W23" s="8">
        <f t="shared" si="12"/>
        <v>9.0359999999999996</v>
      </c>
      <c r="X23" s="8">
        <f t="shared" si="2"/>
        <v>-184.49199999999999</v>
      </c>
      <c r="Y23"/>
      <c r="Z23" t="e">
        <f>IF(D23="M",IF(AC23&lt;78,LMS!$D$5*AC23^3+LMS!$E$5*AC23^2+LMS!$F$5*AC23+LMS!$G$5,IF(AC23&lt;150,LMS!$D$6*AC23^3+LMS!$E$6*AC23^2+LMS!$F$6*AC23+LMS!$G$6,LMS!$D$7*AC23^3+LMS!$E$7*AC23^2+LMS!$F$7*AC23+LMS!$G$7)),IF(AC23&lt;69,LMS!$D$9*AC23^3+LMS!$E$9*AC23^2+LMS!$F$9*AC23+LMS!$G$9,IF(AC23&lt;150,LMS!$D$10*AC23^3+LMS!$E$10*AC23^2+LMS!$F$10*AC23+LMS!$G$10,LMS!$D$11*AC23^3+LMS!$E$11*AC23^2+LMS!$F$11*AC23+LMS!$G$11)))</f>
        <v>#VALUE!</v>
      </c>
      <c r="AA23" t="e">
        <f>IF(D23="M",(IF(AC23&lt;2.5,LMS!$D$21*AC23^3+LMS!$E$21*AC23^2+LMS!$F$21*AC23+LMS!$G$21,IF(AC23&lt;9.5,LMS!$D$22*AC23^3+LMS!$E$22*AC23^2+LMS!$F$22*AC23+LMS!$G$22,IF(AC23&lt;26.75,LMS!$D$23*AC23^3+LMS!$E$23*AC23^2+LMS!$F$23*AC23+LMS!$G$23,IF(AC23&lt;90,LMS!$D$24*AC23^3+LMS!$E$24*AC23^2+LMS!$F$24*AC23+LMS!$G$24,LMS!$D$25*AC23^3+LMS!$E$25*AC23^2+LMS!$F$25*AC23+LMS!$G$25))))),(IF(AC23&lt;2.5,LMS!$D$27*AC23^3+LMS!$E$27*AC23^2+LMS!$F$27*AC23+LMS!$G$27,IF(AC23&lt;9.5,LMS!$D$28*AC23^3+LMS!$E$28*AC23^2+LMS!$F$28*AC23+LMS!$G$28,IF(AC23&lt;26.75,LMS!$D$29*AC23^3+LMS!$E$29*AC23^2+LMS!$F$29*AC23+LMS!$G$29,IF(AC23&lt;90,LMS!$D$30*AC23^3+LMS!$E$30*AC23^2+LMS!$F$30*AC23+LMS!$G$30,IF(AC23&lt;150,LMS!$D$31*AC23^3+LMS!$E$31*AC23^2+LMS!$F$31*AC23+LMS!$G$31,LMS!$D$32*AC23^3+LMS!$E$32*AC23^2+LMS!$F$32*AC23+LMS!$G$32)))))))</f>
        <v>#VALUE!</v>
      </c>
      <c r="AB23" t="e">
        <f>IF(D23="M",(IF(AC23&lt;90,LMS!$D$14*AC23^3+LMS!$E$14*AC23^2+LMS!$F$14*AC23+LMS!$G$14,LMS!$D$15*AC23^3+LMS!$E$15*AC23^2+LMS!$F$15*AC23+LMS!$G$15)),(IF(AC23&lt;90,LMS!$D$17*AC23^3+LMS!$E$17*AC23^2+LMS!$F$17*AC23+LMS!$G$17,LMS!$D$18*AC23^3+LMS!$E$18*AC23^2+LMS!$F$18*AC23+LMS!$G$18)))</f>
        <v>#VALUE!</v>
      </c>
      <c r="AC23" s="7" t="e">
        <f t="shared" si="13"/>
        <v>#VALUE!</v>
      </c>
    </row>
    <row r="24" spans="2:29" s="7" customFormat="1">
      <c r="B24" s="119"/>
      <c r="C24" s="119"/>
      <c r="D24" s="119"/>
      <c r="E24" s="31"/>
      <c r="F24" s="31"/>
      <c r="G24" s="120"/>
      <c r="H24" s="120"/>
      <c r="I24" s="11" t="str">
        <f t="shared" si="3"/>
        <v/>
      </c>
      <c r="J24" s="2" t="str">
        <f t="shared" si="4"/>
        <v/>
      </c>
      <c r="K24" s="2" t="str">
        <f t="shared" si="0"/>
        <v/>
      </c>
      <c r="L24" s="2" t="str">
        <f t="shared" si="5"/>
        <v/>
      </c>
      <c r="M24" s="2" t="str">
        <f t="shared" si="1"/>
        <v/>
      </c>
      <c r="N24" s="2" t="str">
        <f t="shared" si="6"/>
        <v/>
      </c>
      <c r="O24" s="11" t="str">
        <f t="shared" si="7"/>
        <v/>
      </c>
      <c r="P24" s="11" t="str">
        <f t="shared" si="8"/>
        <v/>
      </c>
      <c r="Q24" s="11" t="str">
        <f t="shared" si="9"/>
        <v/>
      </c>
      <c r="R24" s="137"/>
      <c r="S24" s="137"/>
      <c r="T24" s="12" t="e">
        <f t="shared" si="10"/>
        <v>#VALUE!</v>
      </c>
      <c r="U24" s="13" t="e">
        <f t="shared" si="11"/>
        <v>#VALUE!</v>
      </c>
      <c r="V24" s="13"/>
      <c r="W24" s="8">
        <f t="shared" si="12"/>
        <v>9.0359999999999996</v>
      </c>
      <c r="X24" s="8">
        <f t="shared" si="2"/>
        <v>-184.49199999999999</v>
      </c>
      <c r="Y24"/>
      <c r="Z24" t="e">
        <f>IF(D24="M",IF(AC24&lt;78,LMS!$D$5*AC24^3+LMS!$E$5*AC24^2+LMS!$F$5*AC24+LMS!$G$5,IF(AC24&lt;150,LMS!$D$6*AC24^3+LMS!$E$6*AC24^2+LMS!$F$6*AC24+LMS!$G$6,LMS!$D$7*AC24^3+LMS!$E$7*AC24^2+LMS!$F$7*AC24+LMS!$G$7)),IF(AC24&lt;69,LMS!$D$9*AC24^3+LMS!$E$9*AC24^2+LMS!$F$9*AC24+LMS!$G$9,IF(AC24&lt;150,LMS!$D$10*AC24^3+LMS!$E$10*AC24^2+LMS!$F$10*AC24+LMS!$G$10,LMS!$D$11*AC24^3+LMS!$E$11*AC24^2+LMS!$F$11*AC24+LMS!$G$11)))</f>
        <v>#VALUE!</v>
      </c>
      <c r="AA24" t="e">
        <f>IF(D24="M",(IF(AC24&lt;2.5,LMS!$D$21*AC24^3+LMS!$E$21*AC24^2+LMS!$F$21*AC24+LMS!$G$21,IF(AC24&lt;9.5,LMS!$D$22*AC24^3+LMS!$E$22*AC24^2+LMS!$F$22*AC24+LMS!$G$22,IF(AC24&lt;26.75,LMS!$D$23*AC24^3+LMS!$E$23*AC24^2+LMS!$F$23*AC24+LMS!$G$23,IF(AC24&lt;90,LMS!$D$24*AC24^3+LMS!$E$24*AC24^2+LMS!$F$24*AC24+LMS!$G$24,LMS!$D$25*AC24^3+LMS!$E$25*AC24^2+LMS!$F$25*AC24+LMS!$G$25))))),(IF(AC24&lt;2.5,LMS!$D$27*AC24^3+LMS!$E$27*AC24^2+LMS!$F$27*AC24+LMS!$G$27,IF(AC24&lt;9.5,LMS!$D$28*AC24^3+LMS!$E$28*AC24^2+LMS!$F$28*AC24+LMS!$G$28,IF(AC24&lt;26.75,LMS!$D$29*AC24^3+LMS!$E$29*AC24^2+LMS!$F$29*AC24+LMS!$G$29,IF(AC24&lt;90,LMS!$D$30*AC24^3+LMS!$E$30*AC24^2+LMS!$F$30*AC24+LMS!$G$30,IF(AC24&lt;150,LMS!$D$31*AC24^3+LMS!$E$31*AC24^2+LMS!$F$31*AC24+LMS!$G$31,LMS!$D$32*AC24^3+LMS!$E$32*AC24^2+LMS!$F$32*AC24+LMS!$G$32)))))))</f>
        <v>#VALUE!</v>
      </c>
      <c r="AB24" t="e">
        <f>IF(D24="M",(IF(AC24&lt;90,LMS!$D$14*AC24^3+LMS!$E$14*AC24^2+LMS!$F$14*AC24+LMS!$G$14,LMS!$D$15*AC24^3+LMS!$E$15*AC24^2+LMS!$F$15*AC24+LMS!$G$15)),(IF(AC24&lt;90,LMS!$D$17*AC24^3+LMS!$E$17*AC24^2+LMS!$F$17*AC24+LMS!$G$17,LMS!$D$18*AC24^3+LMS!$E$18*AC24^2+LMS!$F$18*AC24+LMS!$G$18)))</f>
        <v>#VALUE!</v>
      </c>
      <c r="AC24" s="7" t="e">
        <f t="shared" si="13"/>
        <v>#VALUE!</v>
      </c>
    </row>
    <row r="25" spans="2:29" s="7" customFormat="1">
      <c r="B25" s="119"/>
      <c r="C25" s="119"/>
      <c r="D25" s="119"/>
      <c r="E25" s="31"/>
      <c r="F25" s="31"/>
      <c r="G25" s="120"/>
      <c r="H25" s="120"/>
      <c r="I25" s="11" t="str">
        <f t="shared" si="3"/>
        <v/>
      </c>
      <c r="J25" s="2" t="str">
        <f t="shared" si="4"/>
        <v/>
      </c>
      <c r="K25" s="2" t="str">
        <f t="shared" si="0"/>
        <v/>
      </c>
      <c r="L25" s="2" t="str">
        <f t="shared" si="5"/>
        <v/>
      </c>
      <c r="M25" s="2" t="str">
        <f t="shared" si="1"/>
        <v/>
      </c>
      <c r="N25" s="2" t="str">
        <f t="shared" si="6"/>
        <v/>
      </c>
      <c r="O25" s="11" t="str">
        <f t="shared" si="7"/>
        <v/>
      </c>
      <c r="P25" s="11" t="str">
        <f t="shared" si="8"/>
        <v/>
      </c>
      <c r="Q25" s="11" t="str">
        <f t="shared" si="9"/>
        <v/>
      </c>
      <c r="R25" s="137"/>
      <c r="S25" s="137"/>
      <c r="T25" s="12" t="e">
        <f t="shared" si="10"/>
        <v>#VALUE!</v>
      </c>
      <c r="U25" s="13" t="e">
        <f t="shared" si="11"/>
        <v>#VALUE!</v>
      </c>
      <c r="V25" s="13"/>
      <c r="W25" s="8">
        <f t="shared" si="12"/>
        <v>9.0359999999999996</v>
      </c>
      <c r="X25" s="8">
        <f t="shared" si="2"/>
        <v>-184.49199999999999</v>
      </c>
      <c r="Y25"/>
      <c r="Z25" t="e">
        <f>IF(D25="M",IF(AC25&lt;78,LMS!$D$5*AC25^3+LMS!$E$5*AC25^2+LMS!$F$5*AC25+LMS!$G$5,IF(AC25&lt;150,LMS!$D$6*AC25^3+LMS!$E$6*AC25^2+LMS!$F$6*AC25+LMS!$G$6,LMS!$D$7*AC25^3+LMS!$E$7*AC25^2+LMS!$F$7*AC25+LMS!$G$7)),IF(AC25&lt;69,LMS!$D$9*AC25^3+LMS!$E$9*AC25^2+LMS!$F$9*AC25+LMS!$G$9,IF(AC25&lt;150,LMS!$D$10*AC25^3+LMS!$E$10*AC25^2+LMS!$F$10*AC25+LMS!$G$10,LMS!$D$11*AC25^3+LMS!$E$11*AC25^2+LMS!$F$11*AC25+LMS!$G$11)))</f>
        <v>#VALUE!</v>
      </c>
      <c r="AA25" t="e">
        <f>IF(D25="M",(IF(AC25&lt;2.5,LMS!$D$21*AC25^3+LMS!$E$21*AC25^2+LMS!$F$21*AC25+LMS!$G$21,IF(AC25&lt;9.5,LMS!$D$22*AC25^3+LMS!$E$22*AC25^2+LMS!$F$22*AC25+LMS!$G$22,IF(AC25&lt;26.75,LMS!$D$23*AC25^3+LMS!$E$23*AC25^2+LMS!$F$23*AC25+LMS!$G$23,IF(AC25&lt;90,LMS!$D$24*AC25^3+LMS!$E$24*AC25^2+LMS!$F$24*AC25+LMS!$G$24,LMS!$D$25*AC25^3+LMS!$E$25*AC25^2+LMS!$F$25*AC25+LMS!$G$25))))),(IF(AC25&lt;2.5,LMS!$D$27*AC25^3+LMS!$E$27*AC25^2+LMS!$F$27*AC25+LMS!$G$27,IF(AC25&lt;9.5,LMS!$D$28*AC25^3+LMS!$E$28*AC25^2+LMS!$F$28*AC25+LMS!$G$28,IF(AC25&lt;26.75,LMS!$D$29*AC25^3+LMS!$E$29*AC25^2+LMS!$F$29*AC25+LMS!$G$29,IF(AC25&lt;90,LMS!$D$30*AC25^3+LMS!$E$30*AC25^2+LMS!$F$30*AC25+LMS!$G$30,IF(AC25&lt;150,LMS!$D$31*AC25^3+LMS!$E$31*AC25^2+LMS!$F$31*AC25+LMS!$G$31,LMS!$D$32*AC25^3+LMS!$E$32*AC25^2+LMS!$F$32*AC25+LMS!$G$32)))))))</f>
        <v>#VALUE!</v>
      </c>
      <c r="AB25" t="e">
        <f>IF(D25="M",(IF(AC25&lt;90,LMS!$D$14*AC25^3+LMS!$E$14*AC25^2+LMS!$F$14*AC25+LMS!$G$14,LMS!$D$15*AC25^3+LMS!$E$15*AC25^2+LMS!$F$15*AC25+LMS!$G$15)),(IF(AC25&lt;90,LMS!$D$17*AC25^3+LMS!$E$17*AC25^2+LMS!$F$17*AC25+LMS!$G$17,LMS!$D$18*AC25^3+LMS!$E$18*AC25^2+LMS!$F$18*AC25+LMS!$G$18)))</f>
        <v>#VALUE!</v>
      </c>
      <c r="AC25" s="7" t="e">
        <f t="shared" si="13"/>
        <v>#VALUE!</v>
      </c>
    </row>
    <row r="26" spans="2:29" s="7" customFormat="1">
      <c r="B26" s="119"/>
      <c r="C26" s="119"/>
      <c r="D26" s="119"/>
      <c r="E26" s="31"/>
      <c r="F26" s="31"/>
      <c r="G26" s="120"/>
      <c r="H26" s="120"/>
      <c r="I26" s="11" t="str">
        <f t="shared" si="3"/>
        <v/>
      </c>
      <c r="J26" s="2" t="str">
        <f t="shared" si="4"/>
        <v/>
      </c>
      <c r="K26" s="2" t="str">
        <f t="shared" si="0"/>
        <v/>
      </c>
      <c r="L26" s="2" t="str">
        <f t="shared" si="5"/>
        <v/>
      </c>
      <c r="M26" s="2" t="str">
        <f t="shared" si="1"/>
        <v/>
      </c>
      <c r="N26" s="2" t="str">
        <f t="shared" si="6"/>
        <v/>
      </c>
      <c r="O26" s="11" t="str">
        <f t="shared" si="7"/>
        <v/>
      </c>
      <c r="P26" s="11" t="str">
        <f t="shared" si="8"/>
        <v/>
      </c>
      <c r="Q26" s="11" t="str">
        <f t="shared" si="9"/>
        <v/>
      </c>
      <c r="R26" s="137"/>
      <c r="S26" s="137"/>
      <c r="T26" s="12" t="e">
        <f t="shared" si="10"/>
        <v>#VALUE!</v>
      </c>
      <c r="U26" s="13" t="e">
        <f t="shared" si="11"/>
        <v>#VALUE!</v>
      </c>
      <c r="V26" s="13"/>
      <c r="W26" s="8">
        <f t="shared" si="12"/>
        <v>9.0359999999999996</v>
      </c>
      <c r="X26" s="8">
        <f t="shared" si="2"/>
        <v>-184.49199999999999</v>
      </c>
      <c r="Y26"/>
      <c r="Z26" t="e">
        <f>IF(D26="M",IF(AC26&lt;78,LMS!$D$5*AC26^3+LMS!$E$5*AC26^2+LMS!$F$5*AC26+LMS!$G$5,IF(AC26&lt;150,LMS!$D$6*AC26^3+LMS!$E$6*AC26^2+LMS!$F$6*AC26+LMS!$G$6,LMS!$D$7*AC26^3+LMS!$E$7*AC26^2+LMS!$F$7*AC26+LMS!$G$7)),IF(AC26&lt;69,LMS!$D$9*AC26^3+LMS!$E$9*AC26^2+LMS!$F$9*AC26+LMS!$G$9,IF(AC26&lt;150,LMS!$D$10*AC26^3+LMS!$E$10*AC26^2+LMS!$F$10*AC26+LMS!$G$10,LMS!$D$11*AC26^3+LMS!$E$11*AC26^2+LMS!$F$11*AC26+LMS!$G$11)))</f>
        <v>#VALUE!</v>
      </c>
      <c r="AA26" t="e">
        <f>IF(D26="M",(IF(AC26&lt;2.5,LMS!$D$21*AC26^3+LMS!$E$21*AC26^2+LMS!$F$21*AC26+LMS!$G$21,IF(AC26&lt;9.5,LMS!$D$22*AC26^3+LMS!$E$22*AC26^2+LMS!$F$22*AC26+LMS!$G$22,IF(AC26&lt;26.75,LMS!$D$23*AC26^3+LMS!$E$23*AC26^2+LMS!$F$23*AC26+LMS!$G$23,IF(AC26&lt;90,LMS!$D$24*AC26^3+LMS!$E$24*AC26^2+LMS!$F$24*AC26+LMS!$G$24,LMS!$D$25*AC26^3+LMS!$E$25*AC26^2+LMS!$F$25*AC26+LMS!$G$25))))),(IF(AC26&lt;2.5,LMS!$D$27*AC26^3+LMS!$E$27*AC26^2+LMS!$F$27*AC26+LMS!$G$27,IF(AC26&lt;9.5,LMS!$D$28*AC26^3+LMS!$E$28*AC26^2+LMS!$F$28*AC26+LMS!$G$28,IF(AC26&lt;26.75,LMS!$D$29*AC26^3+LMS!$E$29*AC26^2+LMS!$F$29*AC26+LMS!$G$29,IF(AC26&lt;90,LMS!$D$30*AC26^3+LMS!$E$30*AC26^2+LMS!$F$30*AC26+LMS!$G$30,IF(AC26&lt;150,LMS!$D$31*AC26^3+LMS!$E$31*AC26^2+LMS!$F$31*AC26+LMS!$G$31,LMS!$D$32*AC26^3+LMS!$E$32*AC26^2+LMS!$F$32*AC26+LMS!$G$32)))))))</f>
        <v>#VALUE!</v>
      </c>
      <c r="AB26" t="e">
        <f>IF(D26="M",(IF(AC26&lt;90,LMS!$D$14*AC26^3+LMS!$E$14*AC26^2+LMS!$F$14*AC26+LMS!$G$14,LMS!$D$15*AC26^3+LMS!$E$15*AC26^2+LMS!$F$15*AC26+LMS!$G$15)),(IF(AC26&lt;90,LMS!$D$17*AC26^3+LMS!$E$17*AC26^2+LMS!$F$17*AC26+LMS!$G$17,LMS!$D$18*AC26^3+LMS!$E$18*AC26^2+LMS!$F$18*AC26+LMS!$G$18)))</f>
        <v>#VALUE!</v>
      </c>
      <c r="AC26" s="7" t="e">
        <f t="shared" si="13"/>
        <v>#VALUE!</v>
      </c>
    </row>
    <row r="27" spans="2:29" s="7" customFormat="1">
      <c r="B27" s="119"/>
      <c r="C27" s="119"/>
      <c r="D27" s="119"/>
      <c r="E27" s="31"/>
      <c r="F27" s="31"/>
      <c r="G27" s="120"/>
      <c r="H27" s="120"/>
      <c r="I27" s="11" t="str">
        <f t="shared" si="3"/>
        <v/>
      </c>
      <c r="J27" s="2" t="str">
        <f t="shared" si="4"/>
        <v/>
      </c>
      <c r="K27" s="2" t="str">
        <f t="shared" si="0"/>
        <v/>
      </c>
      <c r="L27" s="2" t="str">
        <f t="shared" si="5"/>
        <v/>
      </c>
      <c r="M27" s="2" t="str">
        <f t="shared" si="1"/>
        <v/>
      </c>
      <c r="N27" s="2" t="str">
        <f t="shared" si="6"/>
        <v/>
      </c>
      <c r="O27" s="11" t="str">
        <f t="shared" si="7"/>
        <v/>
      </c>
      <c r="P27" s="11" t="str">
        <f t="shared" si="8"/>
        <v/>
      </c>
      <c r="Q27" s="11" t="str">
        <f t="shared" si="9"/>
        <v/>
      </c>
      <c r="R27" s="137"/>
      <c r="S27" s="137"/>
      <c r="T27" s="12" t="e">
        <f t="shared" si="10"/>
        <v>#VALUE!</v>
      </c>
      <c r="U27" s="13" t="e">
        <f t="shared" si="11"/>
        <v>#VALUE!</v>
      </c>
      <c r="V27" s="13"/>
      <c r="W27" s="8">
        <f t="shared" si="12"/>
        <v>9.0359999999999996</v>
      </c>
      <c r="X27" s="8">
        <f t="shared" si="2"/>
        <v>-184.49199999999999</v>
      </c>
      <c r="Y27"/>
      <c r="Z27" t="e">
        <f>IF(D27="M",IF(AC27&lt;78,LMS!$D$5*AC27^3+LMS!$E$5*AC27^2+LMS!$F$5*AC27+LMS!$G$5,IF(AC27&lt;150,LMS!$D$6*AC27^3+LMS!$E$6*AC27^2+LMS!$F$6*AC27+LMS!$G$6,LMS!$D$7*AC27^3+LMS!$E$7*AC27^2+LMS!$F$7*AC27+LMS!$G$7)),IF(AC27&lt;69,LMS!$D$9*AC27^3+LMS!$E$9*AC27^2+LMS!$F$9*AC27+LMS!$G$9,IF(AC27&lt;150,LMS!$D$10*AC27^3+LMS!$E$10*AC27^2+LMS!$F$10*AC27+LMS!$G$10,LMS!$D$11*AC27^3+LMS!$E$11*AC27^2+LMS!$F$11*AC27+LMS!$G$11)))</f>
        <v>#VALUE!</v>
      </c>
      <c r="AA27" t="e">
        <f>IF(D27="M",(IF(AC27&lt;2.5,LMS!$D$21*AC27^3+LMS!$E$21*AC27^2+LMS!$F$21*AC27+LMS!$G$21,IF(AC27&lt;9.5,LMS!$D$22*AC27^3+LMS!$E$22*AC27^2+LMS!$F$22*AC27+LMS!$G$22,IF(AC27&lt;26.75,LMS!$D$23*AC27^3+LMS!$E$23*AC27^2+LMS!$F$23*AC27+LMS!$G$23,IF(AC27&lt;90,LMS!$D$24*AC27^3+LMS!$E$24*AC27^2+LMS!$F$24*AC27+LMS!$G$24,LMS!$D$25*AC27^3+LMS!$E$25*AC27^2+LMS!$F$25*AC27+LMS!$G$25))))),(IF(AC27&lt;2.5,LMS!$D$27*AC27^3+LMS!$E$27*AC27^2+LMS!$F$27*AC27+LMS!$G$27,IF(AC27&lt;9.5,LMS!$D$28*AC27^3+LMS!$E$28*AC27^2+LMS!$F$28*AC27+LMS!$G$28,IF(AC27&lt;26.75,LMS!$D$29*AC27^3+LMS!$E$29*AC27^2+LMS!$F$29*AC27+LMS!$G$29,IF(AC27&lt;90,LMS!$D$30*AC27^3+LMS!$E$30*AC27^2+LMS!$F$30*AC27+LMS!$G$30,IF(AC27&lt;150,LMS!$D$31*AC27^3+LMS!$E$31*AC27^2+LMS!$F$31*AC27+LMS!$G$31,LMS!$D$32*AC27^3+LMS!$E$32*AC27^2+LMS!$F$32*AC27+LMS!$G$32)))))))</f>
        <v>#VALUE!</v>
      </c>
      <c r="AB27" t="e">
        <f>IF(D27="M",(IF(AC27&lt;90,LMS!$D$14*AC27^3+LMS!$E$14*AC27^2+LMS!$F$14*AC27+LMS!$G$14,LMS!$D$15*AC27^3+LMS!$E$15*AC27^2+LMS!$F$15*AC27+LMS!$G$15)),(IF(AC27&lt;90,LMS!$D$17*AC27^3+LMS!$E$17*AC27^2+LMS!$F$17*AC27+LMS!$G$17,LMS!$D$18*AC27^3+LMS!$E$18*AC27^2+LMS!$F$18*AC27+LMS!$G$18)))</f>
        <v>#VALUE!</v>
      </c>
      <c r="AC27" s="7" t="e">
        <f t="shared" si="13"/>
        <v>#VALUE!</v>
      </c>
    </row>
    <row r="28" spans="2:29" s="7" customFormat="1">
      <c r="B28" s="119"/>
      <c r="C28" s="119"/>
      <c r="D28" s="119"/>
      <c r="E28" s="31"/>
      <c r="F28" s="31"/>
      <c r="G28" s="120"/>
      <c r="H28" s="120"/>
      <c r="I28" s="11" t="str">
        <f t="shared" si="3"/>
        <v/>
      </c>
      <c r="J28" s="2" t="str">
        <f t="shared" si="4"/>
        <v/>
      </c>
      <c r="K28" s="2" t="str">
        <f t="shared" si="0"/>
        <v/>
      </c>
      <c r="L28" s="2" t="str">
        <f t="shared" si="5"/>
        <v/>
      </c>
      <c r="M28" s="2" t="str">
        <f t="shared" si="1"/>
        <v/>
      </c>
      <c r="N28" s="2" t="str">
        <f t="shared" si="6"/>
        <v/>
      </c>
      <c r="O28" s="11" t="str">
        <f t="shared" si="7"/>
        <v/>
      </c>
      <c r="P28" s="11" t="str">
        <f t="shared" si="8"/>
        <v/>
      </c>
      <c r="Q28" s="11" t="str">
        <f t="shared" si="9"/>
        <v/>
      </c>
      <c r="R28" s="137"/>
      <c r="S28" s="137"/>
      <c r="T28" s="12" t="e">
        <f t="shared" si="10"/>
        <v>#VALUE!</v>
      </c>
      <c r="U28" s="13" t="e">
        <f t="shared" si="11"/>
        <v>#VALUE!</v>
      </c>
      <c r="V28" s="13"/>
      <c r="W28" s="8">
        <f t="shared" si="12"/>
        <v>9.0359999999999996</v>
      </c>
      <c r="X28" s="8">
        <f t="shared" si="2"/>
        <v>-184.49199999999999</v>
      </c>
      <c r="Y28"/>
      <c r="Z28" t="e">
        <f>IF(D28="M",IF(AC28&lt;78,LMS!$D$5*AC28^3+LMS!$E$5*AC28^2+LMS!$F$5*AC28+LMS!$G$5,IF(AC28&lt;150,LMS!$D$6*AC28^3+LMS!$E$6*AC28^2+LMS!$F$6*AC28+LMS!$G$6,LMS!$D$7*AC28^3+LMS!$E$7*AC28^2+LMS!$F$7*AC28+LMS!$G$7)),IF(AC28&lt;69,LMS!$D$9*AC28^3+LMS!$E$9*AC28^2+LMS!$F$9*AC28+LMS!$G$9,IF(AC28&lt;150,LMS!$D$10*AC28^3+LMS!$E$10*AC28^2+LMS!$F$10*AC28+LMS!$G$10,LMS!$D$11*AC28^3+LMS!$E$11*AC28^2+LMS!$F$11*AC28+LMS!$G$11)))</f>
        <v>#VALUE!</v>
      </c>
      <c r="AA28" t="e">
        <f>IF(D28="M",(IF(AC28&lt;2.5,LMS!$D$21*AC28^3+LMS!$E$21*AC28^2+LMS!$F$21*AC28+LMS!$G$21,IF(AC28&lt;9.5,LMS!$D$22*AC28^3+LMS!$E$22*AC28^2+LMS!$F$22*AC28+LMS!$G$22,IF(AC28&lt;26.75,LMS!$D$23*AC28^3+LMS!$E$23*AC28^2+LMS!$F$23*AC28+LMS!$G$23,IF(AC28&lt;90,LMS!$D$24*AC28^3+LMS!$E$24*AC28^2+LMS!$F$24*AC28+LMS!$G$24,LMS!$D$25*AC28^3+LMS!$E$25*AC28^2+LMS!$F$25*AC28+LMS!$G$25))))),(IF(AC28&lt;2.5,LMS!$D$27*AC28^3+LMS!$E$27*AC28^2+LMS!$F$27*AC28+LMS!$G$27,IF(AC28&lt;9.5,LMS!$D$28*AC28^3+LMS!$E$28*AC28^2+LMS!$F$28*AC28+LMS!$G$28,IF(AC28&lt;26.75,LMS!$D$29*AC28^3+LMS!$E$29*AC28^2+LMS!$F$29*AC28+LMS!$G$29,IF(AC28&lt;90,LMS!$D$30*AC28^3+LMS!$E$30*AC28^2+LMS!$F$30*AC28+LMS!$G$30,IF(AC28&lt;150,LMS!$D$31*AC28^3+LMS!$E$31*AC28^2+LMS!$F$31*AC28+LMS!$G$31,LMS!$D$32*AC28^3+LMS!$E$32*AC28^2+LMS!$F$32*AC28+LMS!$G$32)))))))</f>
        <v>#VALUE!</v>
      </c>
      <c r="AB28" t="e">
        <f>IF(D28="M",(IF(AC28&lt;90,LMS!$D$14*AC28^3+LMS!$E$14*AC28^2+LMS!$F$14*AC28+LMS!$G$14,LMS!$D$15*AC28^3+LMS!$E$15*AC28^2+LMS!$F$15*AC28+LMS!$G$15)),(IF(AC28&lt;90,LMS!$D$17*AC28^3+LMS!$E$17*AC28^2+LMS!$F$17*AC28+LMS!$G$17,LMS!$D$18*AC28^3+LMS!$E$18*AC28^2+LMS!$F$18*AC28+LMS!$G$18)))</f>
        <v>#VALUE!</v>
      </c>
      <c r="AC28" s="7" t="e">
        <f t="shared" si="13"/>
        <v>#VALUE!</v>
      </c>
    </row>
    <row r="29" spans="2:29" s="7" customFormat="1">
      <c r="B29" s="119"/>
      <c r="C29" s="119"/>
      <c r="D29" s="119"/>
      <c r="E29" s="31"/>
      <c r="F29" s="31"/>
      <c r="G29" s="120"/>
      <c r="H29" s="120"/>
      <c r="I29" s="11" t="str">
        <f t="shared" si="3"/>
        <v/>
      </c>
      <c r="J29" s="2" t="str">
        <f t="shared" si="4"/>
        <v/>
      </c>
      <c r="K29" s="2" t="str">
        <f t="shared" si="0"/>
        <v/>
      </c>
      <c r="L29" s="2" t="str">
        <f t="shared" si="5"/>
        <v/>
      </c>
      <c r="M29" s="2" t="str">
        <f t="shared" si="1"/>
        <v/>
      </c>
      <c r="N29" s="2" t="str">
        <f t="shared" si="6"/>
        <v/>
      </c>
      <c r="O29" s="11" t="str">
        <f t="shared" si="7"/>
        <v/>
      </c>
      <c r="P29" s="11" t="str">
        <f t="shared" si="8"/>
        <v/>
      </c>
      <c r="Q29" s="11" t="str">
        <f t="shared" si="9"/>
        <v/>
      </c>
      <c r="R29" s="137"/>
      <c r="S29" s="137"/>
      <c r="T29" s="12" t="e">
        <f t="shared" si="10"/>
        <v>#VALUE!</v>
      </c>
      <c r="U29" s="13" t="e">
        <f t="shared" si="11"/>
        <v>#VALUE!</v>
      </c>
      <c r="V29" s="13"/>
      <c r="W29" s="8">
        <f t="shared" si="12"/>
        <v>9.0359999999999996</v>
      </c>
      <c r="X29" s="8">
        <f t="shared" si="2"/>
        <v>-184.49199999999999</v>
      </c>
      <c r="Y29"/>
      <c r="Z29" t="e">
        <f>IF(D29="M",IF(AC29&lt;78,LMS!$D$5*AC29^3+LMS!$E$5*AC29^2+LMS!$F$5*AC29+LMS!$G$5,IF(AC29&lt;150,LMS!$D$6*AC29^3+LMS!$E$6*AC29^2+LMS!$F$6*AC29+LMS!$G$6,LMS!$D$7*AC29^3+LMS!$E$7*AC29^2+LMS!$F$7*AC29+LMS!$G$7)),IF(AC29&lt;69,LMS!$D$9*AC29^3+LMS!$E$9*AC29^2+LMS!$F$9*AC29+LMS!$G$9,IF(AC29&lt;150,LMS!$D$10*AC29^3+LMS!$E$10*AC29^2+LMS!$F$10*AC29+LMS!$G$10,LMS!$D$11*AC29^3+LMS!$E$11*AC29^2+LMS!$F$11*AC29+LMS!$G$11)))</f>
        <v>#VALUE!</v>
      </c>
      <c r="AA29" t="e">
        <f>IF(D29="M",(IF(AC29&lt;2.5,LMS!$D$21*AC29^3+LMS!$E$21*AC29^2+LMS!$F$21*AC29+LMS!$G$21,IF(AC29&lt;9.5,LMS!$D$22*AC29^3+LMS!$E$22*AC29^2+LMS!$F$22*AC29+LMS!$G$22,IF(AC29&lt;26.75,LMS!$D$23*AC29^3+LMS!$E$23*AC29^2+LMS!$F$23*AC29+LMS!$G$23,IF(AC29&lt;90,LMS!$D$24*AC29^3+LMS!$E$24*AC29^2+LMS!$F$24*AC29+LMS!$G$24,LMS!$D$25*AC29^3+LMS!$E$25*AC29^2+LMS!$F$25*AC29+LMS!$G$25))))),(IF(AC29&lt;2.5,LMS!$D$27*AC29^3+LMS!$E$27*AC29^2+LMS!$F$27*AC29+LMS!$G$27,IF(AC29&lt;9.5,LMS!$D$28*AC29^3+LMS!$E$28*AC29^2+LMS!$F$28*AC29+LMS!$G$28,IF(AC29&lt;26.75,LMS!$D$29*AC29^3+LMS!$E$29*AC29^2+LMS!$F$29*AC29+LMS!$G$29,IF(AC29&lt;90,LMS!$D$30*AC29^3+LMS!$E$30*AC29^2+LMS!$F$30*AC29+LMS!$G$30,IF(AC29&lt;150,LMS!$D$31*AC29^3+LMS!$E$31*AC29^2+LMS!$F$31*AC29+LMS!$G$31,LMS!$D$32*AC29^3+LMS!$E$32*AC29^2+LMS!$F$32*AC29+LMS!$G$32)))))))</f>
        <v>#VALUE!</v>
      </c>
      <c r="AB29" t="e">
        <f>IF(D29="M",(IF(AC29&lt;90,LMS!$D$14*AC29^3+LMS!$E$14*AC29^2+LMS!$F$14*AC29+LMS!$G$14,LMS!$D$15*AC29^3+LMS!$E$15*AC29^2+LMS!$F$15*AC29+LMS!$G$15)),(IF(AC29&lt;90,LMS!$D$17*AC29^3+LMS!$E$17*AC29^2+LMS!$F$17*AC29+LMS!$G$17,LMS!$D$18*AC29^3+LMS!$E$18*AC29^2+LMS!$F$18*AC29+LMS!$G$18)))</f>
        <v>#VALUE!</v>
      </c>
      <c r="AC29" s="7" t="e">
        <f t="shared" si="13"/>
        <v>#VALUE!</v>
      </c>
    </row>
    <row r="30" spans="2:29" s="7" customFormat="1">
      <c r="B30" s="119"/>
      <c r="C30" s="119"/>
      <c r="D30" s="119"/>
      <c r="E30" s="31"/>
      <c r="F30" s="31"/>
      <c r="G30" s="120"/>
      <c r="H30" s="120"/>
      <c r="I30" s="11" t="str">
        <f t="shared" si="3"/>
        <v/>
      </c>
      <c r="J30" s="2" t="str">
        <f t="shared" si="4"/>
        <v/>
      </c>
      <c r="K30" s="2" t="str">
        <f t="shared" si="0"/>
        <v/>
      </c>
      <c r="L30" s="2" t="str">
        <f t="shared" si="5"/>
        <v/>
      </c>
      <c r="M30" s="2" t="str">
        <f t="shared" si="1"/>
        <v/>
      </c>
      <c r="N30" s="2" t="str">
        <f t="shared" si="6"/>
        <v/>
      </c>
      <c r="O30" s="11" t="str">
        <f t="shared" si="7"/>
        <v/>
      </c>
      <c r="P30" s="11" t="str">
        <f t="shared" si="8"/>
        <v/>
      </c>
      <c r="Q30" s="11" t="str">
        <f t="shared" si="9"/>
        <v/>
      </c>
      <c r="R30" s="137"/>
      <c r="S30" s="137"/>
      <c r="T30" s="12" t="e">
        <f t="shared" si="10"/>
        <v>#VALUE!</v>
      </c>
      <c r="U30" s="13" t="e">
        <f t="shared" si="11"/>
        <v>#VALUE!</v>
      </c>
      <c r="V30" s="13"/>
      <c r="W30" s="8">
        <f t="shared" si="12"/>
        <v>9.0359999999999996</v>
      </c>
      <c r="X30" s="8">
        <f t="shared" si="2"/>
        <v>-184.49199999999999</v>
      </c>
      <c r="Y30"/>
      <c r="Z30" t="e">
        <f>IF(D30="M",IF(AC30&lt;78,LMS!$D$5*AC30^3+LMS!$E$5*AC30^2+LMS!$F$5*AC30+LMS!$G$5,IF(AC30&lt;150,LMS!$D$6*AC30^3+LMS!$E$6*AC30^2+LMS!$F$6*AC30+LMS!$G$6,LMS!$D$7*AC30^3+LMS!$E$7*AC30^2+LMS!$F$7*AC30+LMS!$G$7)),IF(AC30&lt;69,LMS!$D$9*AC30^3+LMS!$E$9*AC30^2+LMS!$F$9*AC30+LMS!$G$9,IF(AC30&lt;150,LMS!$D$10*AC30^3+LMS!$E$10*AC30^2+LMS!$F$10*AC30+LMS!$G$10,LMS!$D$11*AC30^3+LMS!$E$11*AC30^2+LMS!$F$11*AC30+LMS!$G$11)))</f>
        <v>#VALUE!</v>
      </c>
      <c r="AA30" t="e">
        <f>IF(D30="M",(IF(AC30&lt;2.5,LMS!$D$21*AC30^3+LMS!$E$21*AC30^2+LMS!$F$21*AC30+LMS!$G$21,IF(AC30&lt;9.5,LMS!$D$22*AC30^3+LMS!$E$22*AC30^2+LMS!$F$22*AC30+LMS!$G$22,IF(AC30&lt;26.75,LMS!$D$23*AC30^3+LMS!$E$23*AC30^2+LMS!$F$23*AC30+LMS!$G$23,IF(AC30&lt;90,LMS!$D$24*AC30^3+LMS!$E$24*AC30^2+LMS!$F$24*AC30+LMS!$G$24,LMS!$D$25*AC30^3+LMS!$E$25*AC30^2+LMS!$F$25*AC30+LMS!$G$25))))),(IF(AC30&lt;2.5,LMS!$D$27*AC30^3+LMS!$E$27*AC30^2+LMS!$F$27*AC30+LMS!$G$27,IF(AC30&lt;9.5,LMS!$D$28*AC30^3+LMS!$E$28*AC30^2+LMS!$F$28*AC30+LMS!$G$28,IF(AC30&lt;26.75,LMS!$D$29*AC30^3+LMS!$E$29*AC30^2+LMS!$F$29*AC30+LMS!$G$29,IF(AC30&lt;90,LMS!$D$30*AC30^3+LMS!$E$30*AC30^2+LMS!$F$30*AC30+LMS!$G$30,IF(AC30&lt;150,LMS!$D$31*AC30^3+LMS!$E$31*AC30^2+LMS!$F$31*AC30+LMS!$G$31,LMS!$D$32*AC30^3+LMS!$E$32*AC30^2+LMS!$F$32*AC30+LMS!$G$32)))))))</f>
        <v>#VALUE!</v>
      </c>
      <c r="AB30" t="e">
        <f>IF(D30="M",(IF(AC30&lt;90,LMS!$D$14*AC30^3+LMS!$E$14*AC30^2+LMS!$F$14*AC30+LMS!$G$14,LMS!$D$15*AC30^3+LMS!$E$15*AC30^2+LMS!$F$15*AC30+LMS!$G$15)),(IF(AC30&lt;90,LMS!$D$17*AC30^3+LMS!$E$17*AC30^2+LMS!$F$17*AC30+LMS!$G$17,LMS!$D$18*AC30^3+LMS!$E$18*AC30^2+LMS!$F$18*AC30+LMS!$G$18)))</f>
        <v>#VALUE!</v>
      </c>
      <c r="AC30" s="7" t="e">
        <f t="shared" si="13"/>
        <v>#VALUE!</v>
      </c>
    </row>
    <row r="31" spans="2:29" s="7" customFormat="1">
      <c r="B31" s="119"/>
      <c r="C31" s="119"/>
      <c r="D31" s="119"/>
      <c r="E31" s="31"/>
      <c r="F31" s="31"/>
      <c r="G31" s="120"/>
      <c r="H31" s="120"/>
      <c r="I31" s="11" t="str">
        <f t="shared" si="3"/>
        <v/>
      </c>
      <c r="J31" s="2" t="str">
        <f t="shared" si="4"/>
        <v/>
      </c>
      <c r="K31" s="2" t="str">
        <f t="shared" si="0"/>
        <v/>
      </c>
      <c r="L31" s="2" t="str">
        <f t="shared" si="5"/>
        <v/>
      </c>
      <c r="M31" s="2" t="str">
        <f t="shared" si="1"/>
        <v/>
      </c>
      <c r="N31" s="2" t="str">
        <f t="shared" si="6"/>
        <v/>
      </c>
      <c r="O31" s="11" t="str">
        <f t="shared" si="7"/>
        <v/>
      </c>
      <c r="P31" s="11" t="str">
        <f t="shared" si="8"/>
        <v/>
      </c>
      <c r="Q31" s="11" t="str">
        <f t="shared" si="9"/>
        <v/>
      </c>
      <c r="R31" s="137"/>
      <c r="S31" s="137"/>
      <c r="T31" s="12" t="e">
        <f t="shared" si="10"/>
        <v>#VALUE!</v>
      </c>
      <c r="U31" s="13" t="e">
        <f t="shared" si="11"/>
        <v>#VALUE!</v>
      </c>
      <c r="V31" s="13"/>
      <c r="W31" s="8">
        <f t="shared" si="12"/>
        <v>9.0359999999999996</v>
      </c>
      <c r="X31" s="8">
        <f t="shared" si="2"/>
        <v>-184.49199999999999</v>
      </c>
      <c r="Y31"/>
      <c r="Z31" t="e">
        <f>IF(D31="M",IF(AC31&lt;78,LMS!$D$5*AC31^3+LMS!$E$5*AC31^2+LMS!$F$5*AC31+LMS!$G$5,IF(AC31&lt;150,LMS!$D$6*AC31^3+LMS!$E$6*AC31^2+LMS!$F$6*AC31+LMS!$G$6,LMS!$D$7*AC31^3+LMS!$E$7*AC31^2+LMS!$F$7*AC31+LMS!$G$7)),IF(AC31&lt;69,LMS!$D$9*AC31^3+LMS!$E$9*AC31^2+LMS!$F$9*AC31+LMS!$G$9,IF(AC31&lt;150,LMS!$D$10*AC31^3+LMS!$E$10*AC31^2+LMS!$F$10*AC31+LMS!$G$10,LMS!$D$11*AC31^3+LMS!$E$11*AC31^2+LMS!$F$11*AC31+LMS!$G$11)))</f>
        <v>#VALUE!</v>
      </c>
      <c r="AA31" t="e">
        <f>IF(D31="M",(IF(AC31&lt;2.5,LMS!$D$21*AC31^3+LMS!$E$21*AC31^2+LMS!$F$21*AC31+LMS!$G$21,IF(AC31&lt;9.5,LMS!$D$22*AC31^3+LMS!$E$22*AC31^2+LMS!$F$22*AC31+LMS!$G$22,IF(AC31&lt;26.75,LMS!$D$23*AC31^3+LMS!$E$23*AC31^2+LMS!$F$23*AC31+LMS!$G$23,IF(AC31&lt;90,LMS!$D$24*AC31^3+LMS!$E$24*AC31^2+LMS!$F$24*AC31+LMS!$G$24,LMS!$D$25*AC31^3+LMS!$E$25*AC31^2+LMS!$F$25*AC31+LMS!$G$25))))),(IF(AC31&lt;2.5,LMS!$D$27*AC31^3+LMS!$E$27*AC31^2+LMS!$F$27*AC31+LMS!$G$27,IF(AC31&lt;9.5,LMS!$D$28*AC31^3+LMS!$E$28*AC31^2+LMS!$F$28*AC31+LMS!$G$28,IF(AC31&lt;26.75,LMS!$D$29*AC31^3+LMS!$E$29*AC31^2+LMS!$F$29*AC31+LMS!$G$29,IF(AC31&lt;90,LMS!$D$30*AC31^3+LMS!$E$30*AC31^2+LMS!$F$30*AC31+LMS!$G$30,IF(AC31&lt;150,LMS!$D$31*AC31^3+LMS!$E$31*AC31^2+LMS!$F$31*AC31+LMS!$G$31,LMS!$D$32*AC31^3+LMS!$E$32*AC31^2+LMS!$F$32*AC31+LMS!$G$32)))))))</f>
        <v>#VALUE!</v>
      </c>
      <c r="AB31" t="e">
        <f>IF(D31="M",(IF(AC31&lt;90,LMS!$D$14*AC31^3+LMS!$E$14*AC31^2+LMS!$F$14*AC31+LMS!$G$14,LMS!$D$15*AC31^3+LMS!$E$15*AC31^2+LMS!$F$15*AC31+LMS!$G$15)),(IF(AC31&lt;90,LMS!$D$17*AC31^3+LMS!$E$17*AC31^2+LMS!$F$17*AC31+LMS!$G$17,LMS!$D$18*AC31^3+LMS!$E$18*AC31^2+LMS!$F$18*AC31+LMS!$G$18)))</f>
        <v>#VALUE!</v>
      </c>
      <c r="AC31" s="7" t="e">
        <f t="shared" si="13"/>
        <v>#VALUE!</v>
      </c>
    </row>
    <row r="32" spans="2:29" s="7" customFormat="1">
      <c r="B32" s="119"/>
      <c r="C32" s="119"/>
      <c r="D32" s="119"/>
      <c r="E32" s="31"/>
      <c r="F32" s="31"/>
      <c r="G32" s="120"/>
      <c r="H32" s="120"/>
      <c r="I32" s="11" t="str">
        <f t="shared" si="3"/>
        <v/>
      </c>
      <c r="J32" s="2" t="str">
        <f t="shared" si="4"/>
        <v/>
      </c>
      <c r="K32" s="2" t="str">
        <f t="shared" si="0"/>
        <v/>
      </c>
      <c r="L32" s="2" t="str">
        <f t="shared" si="5"/>
        <v/>
      </c>
      <c r="M32" s="2" t="str">
        <f t="shared" si="1"/>
        <v/>
      </c>
      <c r="N32" s="2" t="str">
        <f t="shared" si="6"/>
        <v/>
      </c>
      <c r="O32" s="11" t="str">
        <f t="shared" si="7"/>
        <v/>
      </c>
      <c r="P32" s="11" t="str">
        <f t="shared" si="8"/>
        <v/>
      </c>
      <c r="Q32" s="11" t="str">
        <f t="shared" si="9"/>
        <v/>
      </c>
      <c r="R32" s="137"/>
      <c r="S32" s="137"/>
      <c r="T32" s="12" t="e">
        <f t="shared" si="10"/>
        <v>#VALUE!</v>
      </c>
      <c r="U32" s="13" t="e">
        <f t="shared" si="11"/>
        <v>#VALUE!</v>
      </c>
      <c r="V32" s="13"/>
      <c r="W32" s="8">
        <f t="shared" si="12"/>
        <v>9.0359999999999996</v>
      </c>
      <c r="X32" s="8">
        <f t="shared" si="2"/>
        <v>-184.49199999999999</v>
      </c>
      <c r="Y32"/>
      <c r="Z32" t="e">
        <f>IF(D32="M",IF(AC32&lt;78,LMS!$D$5*AC32^3+LMS!$E$5*AC32^2+LMS!$F$5*AC32+LMS!$G$5,IF(AC32&lt;150,LMS!$D$6*AC32^3+LMS!$E$6*AC32^2+LMS!$F$6*AC32+LMS!$G$6,LMS!$D$7*AC32^3+LMS!$E$7*AC32^2+LMS!$F$7*AC32+LMS!$G$7)),IF(AC32&lt;69,LMS!$D$9*AC32^3+LMS!$E$9*AC32^2+LMS!$F$9*AC32+LMS!$G$9,IF(AC32&lt;150,LMS!$D$10*AC32^3+LMS!$E$10*AC32^2+LMS!$F$10*AC32+LMS!$G$10,LMS!$D$11*AC32^3+LMS!$E$11*AC32^2+LMS!$F$11*AC32+LMS!$G$11)))</f>
        <v>#VALUE!</v>
      </c>
      <c r="AA32" t="e">
        <f>IF(D32="M",(IF(AC32&lt;2.5,LMS!$D$21*AC32^3+LMS!$E$21*AC32^2+LMS!$F$21*AC32+LMS!$G$21,IF(AC32&lt;9.5,LMS!$D$22*AC32^3+LMS!$E$22*AC32^2+LMS!$F$22*AC32+LMS!$G$22,IF(AC32&lt;26.75,LMS!$D$23*AC32^3+LMS!$E$23*AC32^2+LMS!$F$23*AC32+LMS!$G$23,IF(AC32&lt;90,LMS!$D$24*AC32^3+LMS!$E$24*AC32^2+LMS!$F$24*AC32+LMS!$G$24,LMS!$D$25*AC32^3+LMS!$E$25*AC32^2+LMS!$F$25*AC32+LMS!$G$25))))),(IF(AC32&lt;2.5,LMS!$D$27*AC32^3+LMS!$E$27*AC32^2+LMS!$F$27*AC32+LMS!$G$27,IF(AC32&lt;9.5,LMS!$D$28*AC32^3+LMS!$E$28*AC32^2+LMS!$F$28*AC32+LMS!$G$28,IF(AC32&lt;26.75,LMS!$D$29*AC32^3+LMS!$E$29*AC32^2+LMS!$F$29*AC32+LMS!$G$29,IF(AC32&lt;90,LMS!$D$30*AC32^3+LMS!$E$30*AC32^2+LMS!$F$30*AC32+LMS!$G$30,IF(AC32&lt;150,LMS!$D$31*AC32^3+LMS!$E$31*AC32^2+LMS!$F$31*AC32+LMS!$G$31,LMS!$D$32*AC32^3+LMS!$E$32*AC32^2+LMS!$F$32*AC32+LMS!$G$32)))))))</f>
        <v>#VALUE!</v>
      </c>
      <c r="AB32" t="e">
        <f>IF(D32="M",(IF(AC32&lt;90,LMS!$D$14*AC32^3+LMS!$E$14*AC32^2+LMS!$F$14*AC32+LMS!$G$14,LMS!$D$15*AC32^3+LMS!$E$15*AC32^2+LMS!$F$15*AC32+LMS!$G$15)),(IF(AC32&lt;90,LMS!$D$17*AC32^3+LMS!$E$17*AC32^2+LMS!$F$17*AC32+LMS!$G$17,LMS!$D$18*AC32^3+LMS!$E$18*AC32^2+LMS!$F$18*AC32+LMS!$G$18)))</f>
        <v>#VALUE!</v>
      </c>
      <c r="AC32" s="7" t="e">
        <f t="shared" si="13"/>
        <v>#VALUE!</v>
      </c>
    </row>
    <row r="33" spans="2:29" s="7" customFormat="1">
      <c r="B33" s="119"/>
      <c r="C33" s="119"/>
      <c r="D33" s="119"/>
      <c r="E33" s="31"/>
      <c r="F33" s="31"/>
      <c r="G33" s="120"/>
      <c r="H33" s="120"/>
      <c r="I33" s="11" t="str">
        <f t="shared" si="3"/>
        <v/>
      </c>
      <c r="J33" s="2" t="str">
        <f t="shared" si="4"/>
        <v/>
      </c>
      <c r="K33" s="2" t="str">
        <f t="shared" si="0"/>
        <v/>
      </c>
      <c r="L33" s="2" t="str">
        <f t="shared" si="5"/>
        <v/>
      </c>
      <c r="M33" s="2" t="str">
        <f t="shared" si="1"/>
        <v/>
      </c>
      <c r="N33" s="2" t="str">
        <f t="shared" si="6"/>
        <v/>
      </c>
      <c r="O33" s="11" t="str">
        <f t="shared" si="7"/>
        <v/>
      </c>
      <c r="P33" s="11" t="str">
        <f t="shared" si="8"/>
        <v/>
      </c>
      <c r="Q33" s="11" t="str">
        <f t="shared" si="9"/>
        <v/>
      </c>
      <c r="R33" s="137"/>
      <c r="S33" s="137"/>
      <c r="T33" s="12" t="e">
        <f t="shared" si="10"/>
        <v>#VALUE!</v>
      </c>
      <c r="U33" s="13" t="e">
        <f t="shared" si="11"/>
        <v>#VALUE!</v>
      </c>
      <c r="V33" s="13"/>
      <c r="W33" s="8">
        <f t="shared" si="12"/>
        <v>9.0359999999999996</v>
      </c>
      <c r="X33" s="8">
        <f t="shared" si="2"/>
        <v>-184.49199999999999</v>
      </c>
      <c r="Y33"/>
      <c r="Z33" t="e">
        <f>IF(D33="M",IF(AC33&lt;78,LMS!$D$5*AC33^3+LMS!$E$5*AC33^2+LMS!$F$5*AC33+LMS!$G$5,IF(AC33&lt;150,LMS!$D$6*AC33^3+LMS!$E$6*AC33^2+LMS!$F$6*AC33+LMS!$G$6,LMS!$D$7*AC33^3+LMS!$E$7*AC33^2+LMS!$F$7*AC33+LMS!$G$7)),IF(AC33&lt;69,LMS!$D$9*AC33^3+LMS!$E$9*AC33^2+LMS!$F$9*AC33+LMS!$G$9,IF(AC33&lt;150,LMS!$D$10*AC33^3+LMS!$E$10*AC33^2+LMS!$F$10*AC33+LMS!$G$10,LMS!$D$11*AC33^3+LMS!$E$11*AC33^2+LMS!$F$11*AC33+LMS!$G$11)))</f>
        <v>#VALUE!</v>
      </c>
      <c r="AA33" t="e">
        <f>IF(D33="M",(IF(AC33&lt;2.5,LMS!$D$21*AC33^3+LMS!$E$21*AC33^2+LMS!$F$21*AC33+LMS!$G$21,IF(AC33&lt;9.5,LMS!$D$22*AC33^3+LMS!$E$22*AC33^2+LMS!$F$22*AC33+LMS!$G$22,IF(AC33&lt;26.75,LMS!$D$23*AC33^3+LMS!$E$23*AC33^2+LMS!$F$23*AC33+LMS!$G$23,IF(AC33&lt;90,LMS!$D$24*AC33^3+LMS!$E$24*AC33^2+LMS!$F$24*AC33+LMS!$G$24,LMS!$D$25*AC33^3+LMS!$E$25*AC33^2+LMS!$F$25*AC33+LMS!$G$25))))),(IF(AC33&lt;2.5,LMS!$D$27*AC33^3+LMS!$E$27*AC33^2+LMS!$F$27*AC33+LMS!$G$27,IF(AC33&lt;9.5,LMS!$D$28*AC33^3+LMS!$E$28*AC33^2+LMS!$F$28*AC33+LMS!$G$28,IF(AC33&lt;26.75,LMS!$D$29*AC33^3+LMS!$E$29*AC33^2+LMS!$F$29*AC33+LMS!$G$29,IF(AC33&lt;90,LMS!$D$30*AC33^3+LMS!$E$30*AC33^2+LMS!$F$30*AC33+LMS!$G$30,IF(AC33&lt;150,LMS!$D$31*AC33^3+LMS!$E$31*AC33^2+LMS!$F$31*AC33+LMS!$G$31,LMS!$D$32*AC33^3+LMS!$E$32*AC33^2+LMS!$F$32*AC33+LMS!$G$32)))))))</f>
        <v>#VALUE!</v>
      </c>
      <c r="AB33" t="e">
        <f>IF(D33="M",(IF(AC33&lt;90,LMS!$D$14*AC33^3+LMS!$E$14*AC33^2+LMS!$F$14*AC33+LMS!$G$14,LMS!$D$15*AC33^3+LMS!$E$15*AC33^2+LMS!$F$15*AC33+LMS!$G$15)),(IF(AC33&lt;90,LMS!$D$17*AC33^3+LMS!$E$17*AC33^2+LMS!$F$17*AC33+LMS!$G$17,LMS!$D$18*AC33^3+LMS!$E$18*AC33^2+LMS!$F$18*AC33+LMS!$G$18)))</f>
        <v>#VALUE!</v>
      </c>
      <c r="AC33" s="7" t="e">
        <f t="shared" si="13"/>
        <v>#VALUE!</v>
      </c>
    </row>
    <row r="34" spans="2:29" s="7" customFormat="1">
      <c r="B34" s="119"/>
      <c r="C34" s="119"/>
      <c r="D34" s="119"/>
      <c r="E34" s="31"/>
      <c r="F34" s="31"/>
      <c r="G34" s="120"/>
      <c r="H34" s="120"/>
      <c r="I34" s="11" t="str">
        <f t="shared" si="3"/>
        <v/>
      </c>
      <c r="J34" s="2" t="str">
        <f t="shared" si="4"/>
        <v/>
      </c>
      <c r="K34" s="2" t="str">
        <f t="shared" si="0"/>
        <v/>
      </c>
      <c r="L34" s="2" t="str">
        <f t="shared" si="5"/>
        <v/>
      </c>
      <c r="M34" s="2" t="str">
        <f t="shared" si="1"/>
        <v/>
      </c>
      <c r="N34" s="2" t="str">
        <f t="shared" si="6"/>
        <v/>
      </c>
      <c r="O34" s="11" t="str">
        <f t="shared" si="7"/>
        <v/>
      </c>
      <c r="P34" s="11" t="str">
        <f t="shared" si="8"/>
        <v/>
      </c>
      <c r="Q34" s="11" t="str">
        <f t="shared" si="9"/>
        <v/>
      </c>
      <c r="R34" s="137"/>
      <c r="S34" s="137"/>
      <c r="T34" s="12" t="e">
        <f t="shared" si="10"/>
        <v>#VALUE!</v>
      </c>
      <c r="U34" s="13" t="e">
        <f t="shared" si="11"/>
        <v>#VALUE!</v>
      </c>
      <c r="V34" s="13"/>
      <c r="W34" s="8">
        <f t="shared" si="12"/>
        <v>9.0359999999999996</v>
      </c>
      <c r="X34" s="8">
        <f t="shared" si="2"/>
        <v>-184.49199999999999</v>
      </c>
      <c r="Y34"/>
      <c r="Z34" t="e">
        <f>IF(D34="M",IF(AC34&lt;78,LMS!$D$5*AC34^3+LMS!$E$5*AC34^2+LMS!$F$5*AC34+LMS!$G$5,IF(AC34&lt;150,LMS!$D$6*AC34^3+LMS!$E$6*AC34^2+LMS!$F$6*AC34+LMS!$G$6,LMS!$D$7*AC34^3+LMS!$E$7*AC34^2+LMS!$F$7*AC34+LMS!$G$7)),IF(AC34&lt;69,LMS!$D$9*AC34^3+LMS!$E$9*AC34^2+LMS!$F$9*AC34+LMS!$G$9,IF(AC34&lt;150,LMS!$D$10*AC34^3+LMS!$E$10*AC34^2+LMS!$F$10*AC34+LMS!$G$10,LMS!$D$11*AC34^3+LMS!$E$11*AC34^2+LMS!$F$11*AC34+LMS!$G$11)))</f>
        <v>#VALUE!</v>
      </c>
      <c r="AA34" t="e">
        <f>IF(D34="M",(IF(AC34&lt;2.5,LMS!$D$21*AC34^3+LMS!$E$21*AC34^2+LMS!$F$21*AC34+LMS!$G$21,IF(AC34&lt;9.5,LMS!$D$22*AC34^3+LMS!$E$22*AC34^2+LMS!$F$22*AC34+LMS!$G$22,IF(AC34&lt;26.75,LMS!$D$23*AC34^3+LMS!$E$23*AC34^2+LMS!$F$23*AC34+LMS!$G$23,IF(AC34&lt;90,LMS!$D$24*AC34^3+LMS!$E$24*AC34^2+LMS!$F$24*AC34+LMS!$G$24,LMS!$D$25*AC34^3+LMS!$E$25*AC34^2+LMS!$F$25*AC34+LMS!$G$25))))),(IF(AC34&lt;2.5,LMS!$D$27*AC34^3+LMS!$E$27*AC34^2+LMS!$F$27*AC34+LMS!$G$27,IF(AC34&lt;9.5,LMS!$D$28*AC34^3+LMS!$E$28*AC34^2+LMS!$F$28*AC34+LMS!$G$28,IF(AC34&lt;26.75,LMS!$D$29*AC34^3+LMS!$E$29*AC34^2+LMS!$F$29*AC34+LMS!$G$29,IF(AC34&lt;90,LMS!$D$30*AC34^3+LMS!$E$30*AC34^2+LMS!$F$30*AC34+LMS!$G$30,IF(AC34&lt;150,LMS!$D$31*AC34^3+LMS!$E$31*AC34^2+LMS!$F$31*AC34+LMS!$G$31,LMS!$D$32*AC34^3+LMS!$E$32*AC34^2+LMS!$F$32*AC34+LMS!$G$32)))))))</f>
        <v>#VALUE!</v>
      </c>
      <c r="AB34" t="e">
        <f>IF(D34="M",(IF(AC34&lt;90,LMS!$D$14*AC34^3+LMS!$E$14*AC34^2+LMS!$F$14*AC34+LMS!$G$14,LMS!$D$15*AC34^3+LMS!$E$15*AC34^2+LMS!$F$15*AC34+LMS!$G$15)),(IF(AC34&lt;90,LMS!$D$17*AC34^3+LMS!$E$17*AC34^2+LMS!$F$17*AC34+LMS!$G$17,LMS!$D$18*AC34^3+LMS!$E$18*AC34^2+LMS!$F$18*AC34+LMS!$G$18)))</f>
        <v>#VALUE!</v>
      </c>
      <c r="AC34" s="7" t="e">
        <f t="shared" si="13"/>
        <v>#VALUE!</v>
      </c>
    </row>
    <row r="35" spans="2:29" s="7" customFormat="1">
      <c r="B35" s="119"/>
      <c r="C35" s="119"/>
      <c r="D35" s="119"/>
      <c r="E35" s="31"/>
      <c r="F35" s="31"/>
      <c r="G35" s="120"/>
      <c r="H35" s="120"/>
      <c r="I35" s="11" t="str">
        <f t="shared" si="3"/>
        <v/>
      </c>
      <c r="J35" s="2" t="str">
        <f t="shared" si="4"/>
        <v/>
      </c>
      <c r="K35" s="2" t="str">
        <f t="shared" ref="K35:K66" si="14">IF(COUNTA(D35,E35,F35,G35,H35)&lt;5,"",IF(P35&lt;6,"*",IF(P35&gt;=17.583,"*",(H35-G35*INDEX(IF(D35="F",muratafemale,muratamale),INT(P35)-4,1)-INDEX(IF(D35="F",muratafemale,muratamale),INT(P35)-4,2))/(G35*INDEX(IF(D35="F",muratafemale,muratamale),INT(P35)-4,1)+INDEX(IF(D35="F",muratafemale,muratamale),INT(P35)-4,2))*100)))</f>
        <v/>
      </c>
      <c r="L35" s="2" t="str">
        <f t="shared" si="5"/>
        <v/>
      </c>
      <c r="M35" s="2" t="str">
        <f t="shared" si="1"/>
        <v/>
      </c>
      <c r="N35" s="2" t="str">
        <f t="shared" si="6"/>
        <v/>
      </c>
      <c r="O35" s="11" t="str">
        <f t="shared" si="7"/>
        <v/>
      </c>
      <c r="P35" s="11" t="str">
        <f t="shared" si="8"/>
        <v/>
      </c>
      <c r="Q35" s="11" t="str">
        <f t="shared" si="9"/>
        <v/>
      </c>
      <c r="R35" s="137"/>
      <c r="S35" s="137"/>
      <c r="T35" s="12" t="e">
        <f t="shared" si="10"/>
        <v>#VALUE!</v>
      </c>
      <c r="U35" s="13" t="e">
        <f t="shared" si="11"/>
        <v>#VALUE!</v>
      </c>
      <c r="V35" s="13"/>
      <c r="W35" s="8">
        <f t="shared" si="12"/>
        <v>9.0359999999999996</v>
      </c>
      <c r="X35" s="8">
        <f t="shared" ref="X35:X66" si="15">((G35/100)^3*INDEX(itoOI,IF(D35="M",0,3)+IF(G35&lt;140,1,IF(G35&lt;=149,2,3)),1)+(G35/100)^2*INDEX(itoOI,IF(D35="M",0,3)+IF(G35&lt;140,1,IF(G35&lt;=149,2,3)),2)+(G35/100)*INDEX(itoOI,IF(D35="M",0,3)+IF(G35&lt;140,1,IF(G35&lt;=149,2,3)),3)+INDEX(itoOI,IF(D35="M",0,3)+IF(G35&lt;140,1,IF(G35&lt;=149,2,3)),4))</f>
        <v>-184.49199999999999</v>
      </c>
      <c r="Y35"/>
      <c r="Z35" t="e">
        <f>IF(D35="M",IF(AC35&lt;78,LMS!$D$5*AC35^3+LMS!$E$5*AC35^2+LMS!$F$5*AC35+LMS!$G$5,IF(AC35&lt;150,LMS!$D$6*AC35^3+LMS!$E$6*AC35^2+LMS!$F$6*AC35+LMS!$G$6,LMS!$D$7*AC35^3+LMS!$E$7*AC35^2+LMS!$F$7*AC35+LMS!$G$7)),IF(AC35&lt;69,LMS!$D$9*AC35^3+LMS!$E$9*AC35^2+LMS!$F$9*AC35+LMS!$G$9,IF(AC35&lt;150,LMS!$D$10*AC35^3+LMS!$E$10*AC35^2+LMS!$F$10*AC35+LMS!$G$10,LMS!$D$11*AC35^3+LMS!$E$11*AC35^2+LMS!$F$11*AC35+LMS!$G$11)))</f>
        <v>#VALUE!</v>
      </c>
      <c r="AA35" t="e">
        <f>IF(D35="M",(IF(AC35&lt;2.5,LMS!$D$21*AC35^3+LMS!$E$21*AC35^2+LMS!$F$21*AC35+LMS!$G$21,IF(AC35&lt;9.5,LMS!$D$22*AC35^3+LMS!$E$22*AC35^2+LMS!$F$22*AC35+LMS!$G$22,IF(AC35&lt;26.75,LMS!$D$23*AC35^3+LMS!$E$23*AC35^2+LMS!$F$23*AC35+LMS!$G$23,IF(AC35&lt;90,LMS!$D$24*AC35^3+LMS!$E$24*AC35^2+LMS!$F$24*AC35+LMS!$G$24,LMS!$D$25*AC35^3+LMS!$E$25*AC35^2+LMS!$F$25*AC35+LMS!$G$25))))),(IF(AC35&lt;2.5,LMS!$D$27*AC35^3+LMS!$E$27*AC35^2+LMS!$F$27*AC35+LMS!$G$27,IF(AC35&lt;9.5,LMS!$D$28*AC35^3+LMS!$E$28*AC35^2+LMS!$F$28*AC35+LMS!$G$28,IF(AC35&lt;26.75,LMS!$D$29*AC35^3+LMS!$E$29*AC35^2+LMS!$F$29*AC35+LMS!$G$29,IF(AC35&lt;90,LMS!$D$30*AC35^3+LMS!$E$30*AC35^2+LMS!$F$30*AC35+LMS!$G$30,IF(AC35&lt;150,LMS!$D$31*AC35^3+LMS!$E$31*AC35^2+LMS!$F$31*AC35+LMS!$G$31,LMS!$D$32*AC35^3+LMS!$E$32*AC35^2+LMS!$F$32*AC35+LMS!$G$32)))))))</f>
        <v>#VALUE!</v>
      </c>
      <c r="AB35" t="e">
        <f>IF(D35="M",(IF(AC35&lt;90,LMS!$D$14*AC35^3+LMS!$E$14*AC35^2+LMS!$F$14*AC35+LMS!$G$14,LMS!$D$15*AC35^3+LMS!$E$15*AC35^2+LMS!$F$15*AC35+LMS!$G$15)),(IF(AC35&lt;90,LMS!$D$17*AC35^3+LMS!$E$17*AC35^2+LMS!$F$17*AC35+LMS!$G$17,LMS!$D$18*AC35^3+LMS!$E$18*AC35^2+LMS!$F$18*AC35+LMS!$G$18)))</f>
        <v>#VALUE!</v>
      </c>
      <c r="AC35" s="7" t="e">
        <f t="shared" si="13"/>
        <v>#VALUE!</v>
      </c>
    </row>
    <row r="36" spans="2:29" s="7" customFormat="1">
      <c r="B36" s="119"/>
      <c r="C36" s="119"/>
      <c r="D36" s="119"/>
      <c r="E36" s="31"/>
      <c r="F36" s="31"/>
      <c r="G36" s="120"/>
      <c r="H36" s="120"/>
      <c r="I36" s="11" t="str">
        <f t="shared" si="3"/>
        <v/>
      </c>
      <c r="J36" s="2" t="str">
        <f t="shared" si="4"/>
        <v/>
      </c>
      <c r="K36" s="2" t="str">
        <f t="shared" si="14"/>
        <v/>
      </c>
      <c r="L36" s="2" t="str">
        <f t="shared" si="5"/>
        <v/>
      </c>
      <c r="M36" s="2" t="str">
        <f t="shared" si="1"/>
        <v/>
      </c>
      <c r="N36" s="2" t="str">
        <f t="shared" si="6"/>
        <v/>
      </c>
      <c r="O36" s="11" t="str">
        <f t="shared" si="7"/>
        <v/>
      </c>
      <c r="P36" s="11" t="str">
        <f t="shared" si="8"/>
        <v/>
      </c>
      <c r="Q36" s="11" t="str">
        <f t="shared" si="9"/>
        <v/>
      </c>
      <c r="R36" s="137"/>
      <c r="S36" s="137"/>
      <c r="T36" s="12" t="e">
        <f t="shared" si="10"/>
        <v>#VALUE!</v>
      </c>
      <c r="U36" s="13" t="e">
        <f t="shared" si="11"/>
        <v>#VALUE!</v>
      </c>
      <c r="V36" s="13"/>
      <c r="W36" s="8">
        <f t="shared" si="12"/>
        <v>9.0359999999999996</v>
      </c>
      <c r="X36" s="8">
        <f t="shared" si="15"/>
        <v>-184.49199999999999</v>
      </c>
      <c r="Y36"/>
      <c r="Z36" t="e">
        <f>IF(D36="M",IF(AC36&lt;78,LMS!$D$5*AC36^3+LMS!$E$5*AC36^2+LMS!$F$5*AC36+LMS!$G$5,IF(AC36&lt;150,LMS!$D$6*AC36^3+LMS!$E$6*AC36^2+LMS!$F$6*AC36+LMS!$G$6,LMS!$D$7*AC36^3+LMS!$E$7*AC36^2+LMS!$F$7*AC36+LMS!$G$7)),IF(AC36&lt;69,LMS!$D$9*AC36^3+LMS!$E$9*AC36^2+LMS!$F$9*AC36+LMS!$G$9,IF(AC36&lt;150,LMS!$D$10*AC36^3+LMS!$E$10*AC36^2+LMS!$F$10*AC36+LMS!$G$10,LMS!$D$11*AC36^3+LMS!$E$11*AC36^2+LMS!$F$11*AC36+LMS!$G$11)))</f>
        <v>#VALUE!</v>
      </c>
      <c r="AA36" t="e">
        <f>IF(D36="M",(IF(AC36&lt;2.5,LMS!$D$21*AC36^3+LMS!$E$21*AC36^2+LMS!$F$21*AC36+LMS!$G$21,IF(AC36&lt;9.5,LMS!$D$22*AC36^3+LMS!$E$22*AC36^2+LMS!$F$22*AC36+LMS!$G$22,IF(AC36&lt;26.75,LMS!$D$23*AC36^3+LMS!$E$23*AC36^2+LMS!$F$23*AC36+LMS!$G$23,IF(AC36&lt;90,LMS!$D$24*AC36^3+LMS!$E$24*AC36^2+LMS!$F$24*AC36+LMS!$G$24,LMS!$D$25*AC36^3+LMS!$E$25*AC36^2+LMS!$F$25*AC36+LMS!$G$25))))),(IF(AC36&lt;2.5,LMS!$D$27*AC36^3+LMS!$E$27*AC36^2+LMS!$F$27*AC36+LMS!$G$27,IF(AC36&lt;9.5,LMS!$D$28*AC36^3+LMS!$E$28*AC36^2+LMS!$F$28*AC36+LMS!$G$28,IF(AC36&lt;26.75,LMS!$D$29*AC36^3+LMS!$E$29*AC36^2+LMS!$F$29*AC36+LMS!$G$29,IF(AC36&lt;90,LMS!$D$30*AC36^3+LMS!$E$30*AC36^2+LMS!$F$30*AC36+LMS!$G$30,IF(AC36&lt;150,LMS!$D$31*AC36^3+LMS!$E$31*AC36^2+LMS!$F$31*AC36+LMS!$G$31,LMS!$D$32*AC36^3+LMS!$E$32*AC36^2+LMS!$F$32*AC36+LMS!$G$32)))))))</f>
        <v>#VALUE!</v>
      </c>
      <c r="AB36" t="e">
        <f>IF(D36="M",(IF(AC36&lt;90,LMS!$D$14*AC36^3+LMS!$E$14*AC36^2+LMS!$F$14*AC36+LMS!$G$14,LMS!$D$15*AC36^3+LMS!$E$15*AC36^2+LMS!$F$15*AC36+LMS!$G$15)),(IF(AC36&lt;90,LMS!$D$17*AC36^3+LMS!$E$17*AC36^2+LMS!$F$17*AC36+LMS!$G$17,LMS!$D$18*AC36^3+LMS!$E$18*AC36^2+LMS!$F$18*AC36+LMS!$G$18)))</f>
        <v>#VALUE!</v>
      </c>
      <c r="AC36" s="7" t="e">
        <f t="shared" si="13"/>
        <v>#VALUE!</v>
      </c>
    </row>
    <row r="37" spans="2:29" s="7" customFormat="1">
      <c r="B37" s="119"/>
      <c r="C37" s="119"/>
      <c r="D37" s="119"/>
      <c r="E37" s="31"/>
      <c r="F37" s="31"/>
      <c r="G37" s="120"/>
      <c r="H37" s="120"/>
      <c r="I37" s="11" t="str">
        <f t="shared" si="3"/>
        <v/>
      </c>
      <c r="J37" s="2" t="str">
        <f t="shared" si="4"/>
        <v/>
      </c>
      <c r="K37" s="2" t="str">
        <f t="shared" si="14"/>
        <v/>
      </c>
      <c r="L37" s="2" t="str">
        <f t="shared" si="5"/>
        <v/>
      </c>
      <c r="M37" s="2" t="str">
        <f t="shared" si="1"/>
        <v/>
      </c>
      <c r="N37" s="2" t="str">
        <f t="shared" si="6"/>
        <v/>
      </c>
      <c r="O37" s="11" t="str">
        <f t="shared" si="7"/>
        <v/>
      </c>
      <c r="P37" s="11" t="str">
        <f t="shared" si="8"/>
        <v/>
      </c>
      <c r="Q37" s="11" t="str">
        <f t="shared" si="9"/>
        <v/>
      </c>
      <c r="R37" s="137"/>
      <c r="S37" s="137"/>
      <c r="T37" s="12" t="e">
        <f t="shared" si="10"/>
        <v>#VALUE!</v>
      </c>
      <c r="U37" s="13" t="e">
        <f t="shared" si="11"/>
        <v>#VALUE!</v>
      </c>
      <c r="V37" s="13"/>
      <c r="W37" s="8">
        <f t="shared" si="12"/>
        <v>9.0359999999999996</v>
      </c>
      <c r="X37" s="8">
        <f t="shared" si="15"/>
        <v>-184.49199999999999</v>
      </c>
      <c r="Y37"/>
      <c r="Z37" t="e">
        <f>IF(D37="M",IF(AC37&lt;78,LMS!$D$5*AC37^3+LMS!$E$5*AC37^2+LMS!$F$5*AC37+LMS!$G$5,IF(AC37&lt;150,LMS!$D$6*AC37^3+LMS!$E$6*AC37^2+LMS!$F$6*AC37+LMS!$G$6,LMS!$D$7*AC37^3+LMS!$E$7*AC37^2+LMS!$F$7*AC37+LMS!$G$7)),IF(AC37&lt;69,LMS!$D$9*AC37^3+LMS!$E$9*AC37^2+LMS!$F$9*AC37+LMS!$G$9,IF(AC37&lt;150,LMS!$D$10*AC37^3+LMS!$E$10*AC37^2+LMS!$F$10*AC37+LMS!$G$10,LMS!$D$11*AC37^3+LMS!$E$11*AC37^2+LMS!$F$11*AC37+LMS!$G$11)))</f>
        <v>#VALUE!</v>
      </c>
      <c r="AA37" t="e">
        <f>IF(D37="M",(IF(AC37&lt;2.5,LMS!$D$21*AC37^3+LMS!$E$21*AC37^2+LMS!$F$21*AC37+LMS!$G$21,IF(AC37&lt;9.5,LMS!$D$22*AC37^3+LMS!$E$22*AC37^2+LMS!$F$22*AC37+LMS!$G$22,IF(AC37&lt;26.75,LMS!$D$23*AC37^3+LMS!$E$23*AC37^2+LMS!$F$23*AC37+LMS!$G$23,IF(AC37&lt;90,LMS!$D$24*AC37^3+LMS!$E$24*AC37^2+LMS!$F$24*AC37+LMS!$G$24,LMS!$D$25*AC37^3+LMS!$E$25*AC37^2+LMS!$F$25*AC37+LMS!$G$25))))),(IF(AC37&lt;2.5,LMS!$D$27*AC37^3+LMS!$E$27*AC37^2+LMS!$F$27*AC37+LMS!$G$27,IF(AC37&lt;9.5,LMS!$D$28*AC37^3+LMS!$E$28*AC37^2+LMS!$F$28*AC37+LMS!$G$28,IF(AC37&lt;26.75,LMS!$D$29*AC37^3+LMS!$E$29*AC37^2+LMS!$F$29*AC37+LMS!$G$29,IF(AC37&lt;90,LMS!$D$30*AC37^3+LMS!$E$30*AC37^2+LMS!$F$30*AC37+LMS!$G$30,IF(AC37&lt;150,LMS!$D$31*AC37^3+LMS!$E$31*AC37^2+LMS!$F$31*AC37+LMS!$G$31,LMS!$D$32*AC37^3+LMS!$E$32*AC37^2+LMS!$F$32*AC37+LMS!$G$32)))))))</f>
        <v>#VALUE!</v>
      </c>
      <c r="AB37" t="e">
        <f>IF(D37="M",(IF(AC37&lt;90,LMS!$D$14*AC37^3+LMS!$E$14*AC37^2+LMS!$F$14*AC37+LMS!$G$14,LMS!$D$15*AC37^3+LMS!$E$15*AC37^2+LMS!$F$15*AC37+LMS!$G$15)),(IF(AC37&lt;90,LMS!$D$17*AC37^3+LMS!$E$17*AC37^2+LMS!$F$17*AC37+LMS!$G$17,LMS!$D$18*AC37^3+LMS!$E$18*AC37^2+LMS!$F$18*AC37+LMS!$G$18)))</f>
        <v>#VALUE!</v>
      </c>
      <c r="AC37" s="7" t="e">
        <f t="shared" si="13"/>
        <v>#VALUE!</v>
      </c>
    </row>
    <row r="38" spans="2:29" s="7" customFormat="1">
      <c r="B38" s="119"/>
      <c r="C38" s="119"/>
      <c r="D38" s="119"/>
      <c r="E38" s="31"/>
      <c r="F38" s="31"/>
      <c r="G38" s="120"/>
      <c r="H38" s="120"/>
      <c r="I38" s="11" t="str">
        <f t="shared" si="3"/>
        <v/>
      </c>
      <c r="J38" s="2" t="str">
        <f t="shared" si="4"/>
        <v/>
      </c>
      <c r="K38" s="2" t="str">
        <f t="shared" si="14"/>
        <v/>
      </c>
      <c r="L38" s="2" t="str">
        <f t="shared" si="5"/>
        <v/>
      </c>
      <c r="M38" s="2" t="str">
        <f t="shared" si="1"/>
        <v/>
      </c>
      <c r="N38" s="2" t="str">
        <f t="shared" si="6"/>
        <v/>
      </c>
      <c r="O38" s="11" t="str">
        <f t="shared" si="7"/>
        <v/>
      </c>
      <c r="P38" s="11" t="str">
        <f t="shared" si="8"/>
        <v/>
      </c>
      <c r="Q38" s="11" t="str">
        <f t="shared" si="9"/>
        <v/>
      </c>
      <c r="R38" s="137"/>
      <c r="S38" s="137"/>
      <c r="T38" s="12" t="e">
        <f t="shared" si="10"/>
        <v>#VALUE!</v>
      </c>
      <c r="U38" s="13" t="e">
        <f t="shared" si="11"/>
        <v>#VALUE!</v>
      </c>
      <c r="V38" s="13"/>
      <c r="W38" s="8">
        <f t="shared" si="12"/>
        <v>9.0359999999999996</v>
      </c>
      <c r="X38" s="8">
        <f t="shared" si="15"/>
        <v>-184.49199999999999</v>
      </c>
      <c r="Y38"/>
      <c r="Z38" t="e">
        <f>IF(D38="M",IF(AC38&lt;78,LMS!$D$5*AC38^3+LMS!$E$5*AC38^2+LMS!$F$5*AC38+LMS!$G$5,IF(AC38&lt;150,LMS!$D$6*AC38^3+LMS!$E$6*AC38^2+LMS!$F$6*AC38+LMS!$G$6,LMS!$D$7*AC38^3+LMS!$E$7*AC38^2+LMS!$F$7*AC38+LMS!$G$7)),IF(AC38&lt;69,LMS!$D$9*AC38^3+LMS!$E$9*AC38^2+LMS!$F$9*AC38+LMS!$G$9,IF(AC38&lt;150,LMS!$D$10*AC38^3+LMS!$E$10*AC38^2+LMS!$F$10*AC38+LMS!$G$10,LMS!$D$11*AC38^3+LMS!$E$11*AC38^2+LMS!$F$11*AC38+LMS!$G$11)))</f>
        <v>#VALUE!</v>
      </c>
      <c r="AA38" t="e">
        <f>IF(D38="M",(IF(AC38&lt;2.5,LMS!$D$21*AC38^3+LMS!$E$21*AC38^2+LMS!$F$21*AC38+LMS!$G$21,IF(AC38&lt;9.5,LMS!$D$22*AC38^3+LMS!$E$22*AC38^2+LMS!$F$22*AC38+LMS!$G$22,IF(AC38&lt;26.75,LMS!$D$23*AC38^3+LMS!$E$23*AC38^2+LMS!$F$23*AC38+LMS!$G$23,IF(AC38&lt;90,LMS!$D$24*AC38^3+LMS!$E$24*AC38^2+LMS!$F$24*AC38+LMS!$G$24,LMS!$D$25*AC38^3+LMS!$E$25*AC38^2+LMS!$F$25*AC38+LMS!$G$25))))),(IF(AC38&lt;2.5,LMS!$D$27*AC38^3+LMS!$E$27*AC38^2+LMS!$F$27*AC38+LMS!$G$27,IF(AC38&lt;9.5,LMS!$D$28*AC38^3+LMS!$E$28*AC38^2+LMS!$F$28*AC38+LMS!$G$28,IF(AC38&lt;26.75,LMS!$D$29*AC38^3+LMS!$E$29*AC38^2+LMS!$F$29*AC38+LMS!$G$29,IF(AC38&lt;90,LMS!$D$30*AC38^3+LMS!$E$30*AC38^2+LMS!$F$30*AC38+LMS!$G$30,IF(AC38&lt;150,LMS!$D$31*AC38^3+LMS!$E$31*AC38^2+LMS!$F$31*AC38+LMS!$G$31,LMS!$D$32*AC38^3+LMS!$E$32*AC38^2+LMS!$F$32*AC38+LMS!$G$32)))))))</f>
        <v>#VALUE!</v>
      </c>
      <c r="AB38" t="e">
        <f>IF(D38="M",(IF(AC38&lt;90,LMS!$D$14*AC38^3+LMS!$E$14*AC38^2+LMS!$F$14*AC38+LMS!$G$14,LMS!$D$15*AC38^3+LMS!$E$15*AC38^2+LMS!$F$15*AC38+LMS!$G$15)),(IF(AC38&lt;90,LMS!$D$17*AC38^3+LMS!$E$17*AC38^2+LMS!$F$17*AC38+LMS!$G$17,LMS!$D$18*AC38^3+LMS!$E$18*AC38^2+LMS!$F$18*AC38+LMS!$G$18)))</f>
        <v>#VALUE!</v>
      </c>
      <c r="AC38" s="7" t="e">
        <f t="shared" si="13"/>
        <v>#VALUE!</v>
      </c>
    </row>
    <row r="39" spans="2:29" s="7" customFormat="1">
      <c r="B39" s="119"/>
      <c r="C39" s="119"/>
      <c r="D39" s="119"/>
      <c r="E39" s="31"/>
      <c r="F39" s="31"/>
      <c r="G39" s="120"/>
      <c r="H39" s="120"/>
      <c r="I39" s="11" t="str">
        <f t="shared" si="3"/>
        <v/>
      </c>
      <c r="J39" s="2" t="str">
        <f t="shared" si="4"/>
        <v/>
      </c>
      <c r="K39" s="2" t="str">
        <f t="shared" si="14"/>
        <v/>
      </c>
      <c r="L39" s="2" t="str">
        <f t="shared" si="5"/>
        <v/>
      </c>
      <c r="M39" s="2" t="str">
        <f t="shared" si="1"/>
        <v/>
      </c>
      <c r="N39" s="2" t="str">
        <f t="shared" si="6"/>
        <v/>
      </c>
      <c r="O39" s="11" t="str">
        <f t="shared" si="7"/>
        <v/>
      </c>
      <c r="P39" s="11" t="str">
        <f t="shared" si="8"/>
        <v/>
      </c>
      <c r="Q39" s="11" t="str">
        <f t="shared" si="9"/>
        <v/>
      </c>
      <c r="R39" s="137"/>
      <c r="S39" s="137"/>
      <c r="T39" s="12" t="e">
        <f t="shared" si="10"/>
        <v>#VALUE!</v>
      </c>
      <c r="U39" s="13" t="e">
        <f t="shared" si="11"/>
        <v>#VALUE!</v>
      </c>
      <c r="V39" s="13"/>
      <c r="W39" s="8">
        <f t="shared" si="12"/>
        <v>9.0359999999999996</v>
      </c>
      <c r="X39" s="8">
        <f t="shared" si="15"/>
        <v>-184.49199999999999</v>
      </c>
      <c r="Y39"/>
      <c r="Z39" t="e">
        <f>IF(D39="M",IF(AC39&lt;78,LMS!$D$5*AC39^3+LMS!$E$5*AC39^2+LMS!$F$5*AC39+LMS!$G$5,IF(AC39&lt;150,LMS!$D$6*AC39^3+LMS!$E$6*AC39^2+LMS!$F$6*AC39+LMS!$G$6,LMS!$D$7*AC39^3+LMS!$E$7*AC39^2+LMS!$F$7*AC39+LMS!$G$7)),IF(AC39&lt;69,LMS!$D$9*AC39^3+LMS!$E$9*AC39^2+LMS!$F$9*AC39+LMS!$G$9,IF(AC39&lt;150,LMS!$D$10*AC39^3+LMS!$E$10*AC39^2+LMS!$F$10*AC39+LMS!$G$10,LMS!$D$11*AC39^3+LMS!$E$11*AC39^2+LMS!$F$11*AC39+LMS!$G$11)))</f>
        <v>#VALUE!</v>
      </c>
      <c r="AA39" t="e">
        <f>IF(D39="M",(IF(AC39&lt;2.5,LMS!$D$21*AC39^3+LMS!$E$21*AC39^2+LMS!$F$21*AC39+LMS!$G$21,IF(AC39&lt;9.5,LMS!$D$22*AC39^3+LMS!$E$22*AC39^2+LMS!$F$22*AC39+LMS!$G$22,IF(AC39&lt;26.75,LMS!$D$23*AC39^3+LMS!$E$23*AC39^2+LMS!$F$23*AC39+LMS!$G$23,IF(AC39&lt;90,LMS!$D$24*AC39^3+LMS!$E$24*AC39^2+LMS!$F$24*AC39+LMS!$G$24,LMS!$D$25*AC39^3+LMS!$E$25*AC39^2+LMS!$F$25*AC39+LMS!$G$25))))),(IF(AC39&lt;2.5,LMS!$D$27*AC39^3+LMS!$E$27*AC39^2+LMS!$F$27*AC39+LMS!$G$27,IF(AC39&lt;9.5,LMS!$D$28*AC39^3+LMS!$E$28*AC39^2+LMS!$F$28*AC39+LMS!$G$28,IF(AC39&lt;26.75,LMS!$D$29*AC39^3+LMS!$E$29*AC39^2+LMS!$F$29*AC39+LMS!$G$29,IF(AC39&lt;90,LMS!$D$30*AC39^3+LMS!$E$30*AC39^2+LMS!$F$30*AC39+LMS!$G$30,IF(AC39&lt;150,LMS!$D$31*AC39^3+LMS!$E$31*AC39^2+LMS!$F$31*AC39+LMS!$G$31,LMS!$D$32*AC39^3+LMS!$E$32*AC39^2+LMS!$F$32*AC39+LMS!$G$32)))))))</f>
        <v>#VALUE!</v>
      </c>
      <c r="AB39" t="e">
        <f>IF(D39="M",(IF(AC39&lt;90,LMS!$D$14*AC39^3+LMS!$E$14*AC39^2+LMS!$F$14*AC39+LMS!$G$14,LMS!$D$15*AC39^3+LMS!$E$15*AC39^2+LMS!$F$15*AC39+LMS!$G$15)),(IF(AC39&lt;90,LMS!$D$17*AC39^3+LMS!$E$17*AC39^2+LMS!$F$17*AC39+LMS!$G$17,LMS!$D$18*AC39^3+LMS!$E$18*AC39^2+LMS!$F$18*AC39+LMS!$G$18)))</f>
        <v>#VALUE!</v>
      </c>
      <c r="AC39" s="7" t="e">
        <f t="shared" si="13"/>
        <v>#VALUE!</v>
      </c>
    </row>
    <row r="40" spans="2:29" s="7" customFormat="1">
      <c r="B40" s="119"/>
      <c r="C40" s="119"/>
      <c r="D40" s="119"/>
      <c r="E40" s="31"/>
      <c r="F40" s="31"/>
      <c r="G40" s="120"/>
      <c r="H40" s="120"/>
      <c r="I40" s="11" t="str">
        <f t="shared" si="3"/>
        <v/>
      </c>
      <c r="J40" s="2" t="str">
        <f t="shared" si="4"/>
        <v/>
      </c>
      <c r="K40" s="2" t="str">
        <f t="shared" si="14"/>
        <v/>
      </c>
      <c r="L40" s="2" t="str">
        <f t="shared" si="5"/>
        <v/>
      </c>
      <c r="M40" s="2" t="str">
        <f t="shared" si="1"/>
        <v/>
      </c>
      <c r="N40" s="2" t="str">
        <f t="shared" si="6"/>
        <v/>
      </c>
      <c r="O40" s="11" t="str">
        <f t="shared" si="7"/>
        <v/>
      </c>
      <c r="P40" s="11" t="str">
        <f t="shared" si="8"/>
        <v/>
      </c>
      <c r="Q40" s="11" t="str">
        <f t="shared" si="9"/>
        <v/>
      </c>
      <c r="R40" s="137"/>
      <c r="S40" s="137"/>
      <c r="T40" s="12" t="e">
        <f t="shared" si="10"/>
        <v>#VALUE!</v>
      </c>
      <c r="U40" s="13" t="e">
        <f t="shared" si="11"/>
        <v>#VALUE!</v>
      </c>
      <c r="V40" s="13"/>
      <c r="W40" s="8">
        <f t="shared" si="12"/>
        <v>9.0359999999999996</v>
      </c>
      <c r="X40" s="8">
        <f t="shared" si="15"/>
        <v>-184.49199999999999</v>
      </c>
      <c r="Y40"/>
      <c r="Z40" t="e">
        <f>IF(D40="M",IF(AC40&lt;78,LMS!$D$5*AC40^3+LMS!$E$5*AC40^2+LMS!$F$5*AC40+LMS!$G$5,IF(AC40&lt;150,LMS!$D$6*AC40^3+LMS!$E$6*AC40^2+LMS!$F$6*AC40+LMS!$G$6,LMS!$D$7*AC40^3+LMS!$E$7*AC40^2+LMS!$F$7*AC40+LMS!$G$7)),IF(AC40&lt;69,LMS!$D$9*AC40^3+LMS!$E$9*AC40^2+LMS!$F$9*AC40+LMS!$G$9,IF(AC40&lt;150,LMS!$D$10*AC40^3+LMS!$E$10*AC40^2+LMS!$F$10*AC40+LMS!$G$10,LMS!$D$11*AC40^3+LMS!$E$11*AC40^2+LMS!$F$11*AC40+LMS!$G$11)))</f>
        <v>#VALUE!</v>
      </c>
      <c r="AA40" t="e">
        <f>IF(D40="M",(IF(AC40&lt;2.5,LMS!$D$21*AC40^3+LMS!$E$21*AC40^2+LMS!$F$21*AC40+LMS!$G$21,IF(AC40&lt;9.5,LMS!$D$22*AC40^3+LMS!$E$22*AC40^2+LMS!$F$22*AC40+LMS!$G$22,IF(AC40&lt;26.75,LMS!$D$23*AC40^3+LMS!$E$23*AC40^2+LMS!$F$23*AC40+LMS!$G$23,IF(AC40&lt;90,LMS!$D$24*AC40^3+LMS!$E$24*AC40^2+LMS!$F$24*AC40+LMS!$G$24,LMS!$D$25*AC40^3+LMS!$E$25*AC40^2+LMS!$F$25*AC40+LMS!$G$25))))),(IF(AC40&lt;2.5,LMS!$D$27*AC40^3+LMS!$E$27*AC40^2+LMS!$F$27*AC40+LMS!$G$27,IF(AC40&lt;9.5,LMS!$D$28*AC40^3+LMS!$E$28*AC40^2+LMS!$F$28*AC40+LMS!$G$28,IF(AC40&lt;26.75,LMS!$D$29*AC40^3+LMS!$E$29*AC40^2+LMS!$F$29*AC40+LMS!$G$29,IF(AC40&lt;90,LMS!$D$30*AC40^3+LMS!$E$30*AC40^2+LMS!$F$30*AC40+LMS!$G$30,IF(AC40&lt;150,LMS!$D$31*AC40^3+LMS!$E$31*AC40^2+LMS!$F$31*AC40+LMS!$G$31,LMS!$D$32*AC40^3+LMS!$E$32*AC40^2+LMS!$F$32*AC40+LMS!$G$32)))))))</f>
        <v>#VALUE!</v>
      </c>
      <c r="AB40" t="e">
        <f>IF(D40="M",(IF(AC40&lt;90,LMS!$D$14*AC40^3+LMS!$E$14*AC40^2+LMS!$F$14*AC40+LMS!$G$14,LMS!$D$15*AC40^3+LMS!$E$15*AC40^2+LMS!$F$15*AC40+LMS!$G$15)),(IF(AC40&lt;90,LMS!$D$17*AC40^3+LMS!$E$17*AC40^2+LMS!$F$17*AC40+LMS!$G$17,LMS!$D$18*AC40^3+LMS!$E$18*AC40^2+LMS!$F$18*AC40+LMS!$G$18)))</f>
        <v>#VALUE!</v>
      </c>
      <c r="AC40" s="7" t="e">
        <f t="shared" si="13"/>
        <v>#VALUE!</v>
      </c>
    </row>
    <row r="41" spans="2:29" s="7" customFormat="1">
      <c r="B41" s="119"/>
      <c r="C41" s="119"/>
      <c r="D41" s="119"/>
      <c r="E41" s="31"/>
      <c r="F41" s="31"/>
      <c r="G41" s="120"/>
      <c r="H41" s="120"/>
      <c r="I41" s="11" t="str">
        <f t="shared" si="3"/>
        <v/>
      </c>
      <c r="J41" s="2" t="str">
        <f t="shared" si="4"/>
        <v/>
      </c>
      <c r="K41" s="2" t="str">
        <f t="shared" si="14"/>
        <v/>
      </c>
      <c r="L41" s="2" t="str">
        <f t="shared" si="5"/>
        <v/>
      </c>
      <c r="M41" s="2" t="str">
        <f t="shared" si="1"/>
        <v/>
      </c>
      <c r="N41" s="2" t="str">
        <f t="shared" si="6"/>
        <v/>
      </c>
      <c r="O41" s="11" t="str">
        <f t="shared" si="7"/>
        <v/>
      </c>
      <c r="P41" s="11" t="str">
        <f t="shared" si="8"/>
        <v/>
      </c>
      <c r="Q41" s="11" t="str">
        <f t="shared" si="9"/>
        <v/>
      </c>
      <c r="R41" s="137"/>
      <c r="S41" s="137"/>
      <c r="T41" s="12" t="e">
        <f t="shared" si="10"/>
        <v>#VALUE!</v>
      </c>
      <c r="U41" s="13" t="e">
        <f t="shared" si="11"/>
        <v>#VALUE!</v>
      </c>
      <c r="V41" s="13"/>
      <c r="W41" s="8">
        <f t="shared" si="12"/>
        <v>9.0359999999999996</v>
      </c>
      <c r="X41" s="8">
        <f t="shared" si="15"/>
        <v>-184.49199999999999</v>
      </c>
      <c r="Y41"/>
      <c r="Z41" t="e">
        <f>IF(D41="M",IF(AC41&lt;78,LMS!$D$5*AC41^3+LMS!$E$5*AC41^2+LMS!$F$5*AC41+LMS!$G$5,IF(AC41&lt;150,LMS!$D$6*AC41^3+LMS!$E$6*AC41^2+LMS!$F$6*AC41+LMS!$G$6,LMS!$D$7*AC41^3+LMS!$E$7*AC41^2+LMS!$F$7*AC41+LMS!$G$7)),IF(AC41&lt;69,LMS!$D$9*AC41^3+LMS!$E$9*AC41^2+LMS!$F$9*AC41+LMS!$G$9,IF(AC41&lt;150,LMS!$D$10*AC41^3+LMS!$E$10*AC41^2+LMS!$F$10*AC41+LMS!$G$10,LMS!$D$11*AC41^3+LMS!$E$11*AC41^2+LMS!$F$11*AC41+LMS!$G$11)))</f>
        <v>#VALUE!</v>
      </c>
      <c r="AA41" t="e">
        <f>IF(D41="M",(IF(AC41&lt;2.5,LMS!$D$21*AC41^3+LMS!$E$21*AC41^2+LMS!$F$21*AC41+LMS!$G$21,IF(AC41&lt;9.5,LMS!$D$22*AC41^3+LMS!$E$22*AC41^2+LMS!$F$22*AC41+LMS!$G$22,IF(AC41&lt;26.75,LMS!$D$23*AC41^3+LMS!$E$23*AC41^2+LMS!$F$23*AC41+LMS!$G$23,IF(AC41&lt;90,LMS!$D$24*AC41^3+LMS!$E$24*AC41^2+LMS!$F$24*AC41+LMS!$G$24,LMS!$D$25*AC41^3+LMS!$E$25*AC41^2+LMS!$F$25*AC41+LMS!$G$25))))),(IF(AC41&lt;2.5,LMS!$D$27*AC41^3+LMS!$E$27*AC41^2+LMS!$F$27*AC41+LMS!$G$27,IF(AC41&lt;9.5,LMS!$D$28*AC41^3+LMS!$E$28*AC41^2+LMS!$F$28*AC41+LMS!$G$28,IF(AC41&lt;26.75,LMS!$D$29*AC41^3+LMS!$E$29*AC41^2+LMS!$F$29*AC41+LMS!$G$29,IF(AC41&lt;90,LMS!$D$30*AC41^3+LMS!$E$30*AC41^2+LMS!$F$30*AC41+LMS!$G$30,IF(AC41&lt;150,LMS!$D$31*AC41^3+LMS!$E$31*AC41^2+LMS!$F$31*AC41+LMS!$G$31,LMS!$D$32*AC41^3+LMS!$E$32*AC41^2+LMS!$F$32*AC41+LMS!$G$32)))))))</f>
        <v>#VALUE!</v>
      </c>
      <c r="AB41" t="e">
        <f>IF(D41="M",(IF(AC41&lt;90,LMS!$D$14*AC41^3+LMS!$E$14*AC41^2+LMS!$F$14*AC41+LMS!$G$14,LMS!$D$15*AC41^3+LMS!$E$15*AC41^2+LMS!$F$15*AC41+LMS!$G$15)),(IF(AC41&lt;90,LMS!$D$17*AC41^3+LMS!$E$17*AC41^2+LMS!$F$17*AC41+LMS!$G$17,LMS!$D$18*AC41^3+LMS!$E$18*AC41^2+LMS!$F$18*AC41+LMS!$G$18)))</f>
        <v>#VALUE!</v>
      </c>
      <c r="AC41" s="7" t="e">
        <f t="shared" si="13"/>
        <v>#VALUE!</v>
      </c>
    </row>
    <row r="42" spans="2:29" s="7" customFormat="1">
      <c r="B42" s="119"/>
      <c r="C42" s="119"/>
      <c r="D42" s="119"/>
      <c r="E42" s="31"/>
      <c r="F42" s="31"/>
      <c r="G42" s="120"/>
      <c r="H42" s="120"/>
      <c r="I42" s="11" t="str">
        <f t="shared" si="3"/>
        <v/>
      </c>
      <c r="J42" s="2" t="str">
        <f t="shared" si="4"/>
        <v/>
      </c>
      <c r="K42" s="2" t="str">
        <f t="shared" si="14"/>
        <v/>
      </c>
      <c r="L42" s="2" t="str">
        <f t="shared" si="5"/>
        <v/>
      </c>
      <c r="M42" s="2" t="str">
        <f t="shared" si="1"/>
        <v/>
      </c>
      <c r="N42" s="2" t="str">
        <f t="shared" si="6"/>
        <v/>
      </c>
      <c r="O42" s="11" t="str">
        <f t="shared" si="7"/>
        <v/>
      </c>
      <c r="P42" s="11" t="str">
        <f t="shared" si="8"/>
        <v/>
      </c>
      <c r="Q42" s="11" t="str">
        <f t="shared" si="9"/>
        <v/>
      </c>
      <c r="R42" s="137"/>
      <c r="S42" s="137"/>
      <c r="T42" s="12" t="e">
        <f t="shared" si="10"/>
        <v>#VALUE!</v>
      </c>
      <c r="U42" s="13" t="e">
        <f t="shared" si="11"/>
        <v>#VALUE!</v>
      </c>
      <c r="V42" s="13"/>
      <c r="W42" s="8">
        <f t="shared" si="12"/>
        <v>9.0359999999999996</v>
      </c>
      <c r="X42" s="8">
        <f t="shared" si="15"/>
        <v>-184.49199999999999</v>
      </c>
      <c r="Y42"/>
      <c r="Z42" t="e">
        <f>IF(D42="M",IF(AC42&lt;78,LMS!$D$5*AC42^3+LMS!$E$5*AC42^2+LMS!$F$5*AC42+LMS!$G$5,IF(AC42&lt;150,LMS!$D$6*AC42^3+LMS!$E$6*AC42^2+LMS!$F$6*AC42+LMS!$G$6,LMS!$D$7*AC42^3+LMS!$E$7*AC42^2+LMS!$F$7*AC42+LMS!$G$7)),IF(AC42&lt;69,LMS!$D$9*AC42^3+LMS!$E$9*AC42^2+LMS!$F$9*AC42+LMS!$G$9,IF(AC42&lt;150,LMS!$D$10*AC42^3+LMS!$E$10*AC42^2+LMS!$F$10*AC42+LMS!$G$10,LMS!$D$11*AC42^3+LMS!$E$11*AC42^2+LMS!$F$11*AC42+LMS!$G$11)))</f>
        <v>#VALUE!</v>
      </c>
      <c r="AA42" t="e">
        <f>IF(D42="M",(IF(AC42&lt;2.5,LMS!$D$21*AC42^3+LMS!$E$21*AC42^2+LMS!$F$21*AC42+LMS!$G$21,IF(AC42&lt;9.5,LMS!$D$22*AC42^3+LMS!$E$22*AC42^2+LMS!$F$22*AC42+LMS!$G$22,IF(AC42&lt;26.75,LMS!$D$23*AC42^3+LMS!$E$23*AC42^2+LMS!$F$23*AC42+LMS!$G$23,IF(AC42&lt;90,LMS!$D$24*AC42^3+LMS!$E$24*AC42^2+LMS!$F$24*AC42+LMS!$G$24,LMS!$D$25*AC42^3+LMS!$E$25*AC42^2+LMS!$F$25*AC42+LMS!$G$25))))),(IF(AC42&lt;2.5,LMS!$D$27*AC42^3+LMS!$E$27*AC42^2+LMS!$F$27*AC42+LMS!$G$27,IF(AC42&lt;9.5,LMS!$D$28*AC42^3+LMS!$E$28*AC42^2+LMS!$F$28*AC42+LMS!$G$28,IF(AC42&lt;26.75,LMS!$D$29*AC42^3+LMS!$E$29*AC42^2+LMS!$F$29*AC42+LMS!$G$29,IF(AC42&lt;90,LMS!$D$30*AC42^3+LMS!$E$30*AC42^2+LMS!$F$30*AC42+LMS!$G$30,IF(AC42&lt;150,LMS!$D$31*AC42^3+LMS!$E$31*AC42^2+LMS!$F$31*AC42+LMS!$G$31,LMS!$D$32*AC42^3+LMS!$E$32*AC42^2+LMS!$F$32*AC42+LMS!$G$32)))))))</f>
        <v>#VALUE!</v>
      </c>
      <c r="AB42" t="e">
        <f>IF(D42="M",(IF(AC42&lt;90,LMS!$D$14*AC42^3+LMS!$E$14*AC42^2+LMS!$F$14*AC42+LMS!$G$14,LMS!$D$15*AC42^3+LMS!$E$15*AC42^2+LMS!$F$15*AC42+LMS!$G$15)),(IF(AC42&lt;90,LMS!$D$17*AC42^3+LMS!$E$17*AC42^2+LMS!$F$17*AC42+LMS!$G$17,LMS!$D$18*AC42^3+LMS!$E$18*AC42^2+LMS!$F$18*AC42+LMS!$G$18)))</f>
        <v>#VALUE!</v>
      </c>
      <c r="AC42" s="7" t="e">
        <f t="shared" si="13"/>
        <v>#VALUE!</v>
      </c>
    </row>
    <row r="43" spans="2:29" s="7" customFormat="1">
      <c r="B43" s="119"/>
      <c r="C43" s="119"/>
      <c r="D43" s="119"/>
      <c r="E43" s="31"/>
      <c r="F43" s="31"/>
      <c r="G43" s="120"/>
      <c r="H43" s="120"/>
      <c r="I43" s="11" t="str">
        <f t="shared" si="3"/>
        <v/>
      </c>
      <c r="J43" s="2" t="str">
        <f t="shared" si="4"/>
        <v/>
      </c>
      <c r="K43" s="2" t="str">
        <f t="shared" si="14"/>
        <v/>
      </c>
      <c r="L43" s="2" t="str">
        <f t="shared" si="5"/>
        <v/>
      </c>
      <c r="M43" s="2" t="str">
        <f t="shared" si="1"/>
        <v/>
      </c>
      <c r="N43" s="2" t="str">
        <f t="shared" si="6"/>
        <v/>
      </c>
      <c r="O43" s="11" t="str">
        <f t="shared" si="7"/>
        <v/>
      </c>
      <c r="P43" s="11" t="str">
        <f t="shared" si="8"/>
        <v/>
      </c>
      <c r="Q43" s="11" t="str">
        <f t="shared" si="9"/>
        <v/>
      </c>
      <c r="R43" s="137"/>
      <c r="S43" s="137"/>
      <c r="T43" s="12" t="e">
        <f t="shared" si="10"/>
        <v>#VALUE!</v>
      </c>
      <c r="U43" s="13" t="e">
        <f t="shared" si="11"/>
        <v>#VALUE!</v>
      </c>
      <c r="V43" s="13"/>
      <c r="W43" s="8">
        <f t="shared" si="12"/>
        <v>9.0359999999999996</v>
      </c>
      <c r="X43" s="8">
        <f t="shared" si="15"/>
        <v>-184.49199999999999</v>
      </c>
      <c r="Y43"/>
      <c r="Z43" t="e">
        <f>IF(D43="M",IF(AC43&lt;78,LMS!$D$5*AC43^3+LMS!$E$5*AC43^2+LMS!$F$5*AC43+LMS!$G$5,IF(AC43&lt;150,LMS!$D$6*AC43^3+LMS!$E$6*AC43^2+LMS!$F$6*AC43+LMS!$G$6,LMS!$D$7*AC43^3+LMS!$E$7*AC43^2+LMS!$F$7*AC43+LMS!$G$7)),IF(AC43&lt;69,LMS!$D$9*AC43^3+LMS!$E$9*AC43^2+LMS!$F$9*AC43+LMS!$G$9,IF(AC43&lt;150,LMS!$D$10*AC43^3+LMS!$E$10*AC43^2+LMS!$F$10*AC43+LMS!$G$10,LMS!$D$11*AC43^3+LMS!$E$11*AC43^2+LMS!$F$11*AC43+LMS!$G$11)))</f>
        <v>#VALUE!</v>
      </c>
      <c r="AA43" t="e">
        <f>IF(D43="M",(IF(AC43&lt;2.5,LMS!$D$21*AC43^3+LMS!$E$21*AC43^2+LMS!$F$21*AC43+LMS!$G$21,IF(AC43&lt;9.5,LMS!$D$22*AC43^3+LMS!$E$22*AC43^2+LMS!$F$22*AC43+LMS!$G$22,IF(AC43&lt;26.75,LMS!$D$23*AC43^3+LMS!$E$23*AC43^2+LMS!$F$23*AC43+LMS!$G$23,IF(AC43&lt;90,LMS!$D$24*AC43^3+LMS!$E$24*AC43^2+LMS!$F$24*AC43+LMS!$G$24,LMS!$D$25*AC43^3+LMS!$E$25*AC43^2+LMS!$F$25*AC43+LMS!$G$25))))),(IF(AC43&lt;2.5,LMS!$D$27*AC43^3+LMS!$E$27*AC43^2+LMS!$F$27*AC43+LMS!$G$27,IF(AC43&lt;9.5,LMS!$D$28*AC43^3+LMS!$E$28*AC43^2+LMS!$F$28*AC43+LMS!$G$28,IF(AC43&lt;26.75,LMS!$D$29*AC43^3+LMS!$E$29*AC43^2+LMS!$F$29*AC43+LMS!$G$29,IF(AC43&lt;90,LMS!$D$30*AC43^3+LMS!$E$30*AC43^2+LMS!$F$30*AC43+LMS!$G$30,IF(AC43&lt;150,LMS!$D$31*AC43^3+LMS!$E$31*AC43^2+LMS!$F$31*AC43+LMS!$G$31,LMS!$D$32*AC43^3+LMS!$E$32*AC43^2+LMS!$F$32*AC43+LMS!$G$32)))))))</f>
        <v>#VALUE!</v>
      </c>
      <c r="AB43" t="e">
        <f>IF(D43="M",(IF(AC43&lt;90,LMS!$D$14*AC43^3+LMS!$E$14*AC43^2+LMS!$F$14*AC43+LMS!$G$14,LMS!$D$15*AC43^3+LMS!$E$15*AC43^2+LMS!$F$15*AC43+LMS!$G$15)),(IF(AC43&lt;90,LMS!$D$17*AC43^3+LMS!$E$17*AC43^2+LMS!$F$17*AC43+LMS!$G$17,LMS!$D$18*AC43^3+LMS!$E$18*AC43^2+LMS!$F$18*AC43+LMS!$G$18)))</f>
        <v>#VALUE!</v>
      </c>
      <c r="AC43" s="7" t="e">
        <f t="shared" si="13"/>
        <v>#VALUE!</v>
      </c>
    </row>
    <row r="44" spans="2:29" s="7" customFormat="1">
      <c r="B44" s="119"/>
      <c r="C44" s="119"/>
      <c r="D44" s="119"/>
      <c r="E44" s="31"/>
      <c r="F44" s="31"/>
      <c r="G44" s="120"/>
      <c r="H44" s="120"/>
      <c r="I44" s="11" t="str">
        <f t="shared" si="3"/>
        <v/>
      </c>
      <c r="J44" s="2" t="str">
        <f t="shared" si="4"/>
        <v/>
      </c>
      <c r="K44" s="2" t="str">
        <f t="shared" si="14"/>
        <v/>
      </c>
      <c r="L44" s="2" t="str">
        <f t="shared" si="5"/>
        <v/>
      </c>
      <c r="M44" s="2" t="str">
        <f t="shared" si="1"/>
        <v/>
      </c>
      <c r="N44" s="2" t="str">
        <f t="shared" si="6"/>
        <v/>
      </c>
      <c r="O44" s="11" t="str">
        <f t="shared" si="7"/>
        <v/>
      </c>
      <c r="P44" s="11" t="str">
        <f t="shared" si="8"/>
        <v/>
      </c>
      <c r="Q44" s="11" t="str">
        <f t="shared" si="9"/>
        <v/>
      </c>
      <c r="R44" s="137"/>
      <c r="S44" s="137"/>
      <c r="T44" s="12" t="e">
        <f t="shared" si="10"/>
        <v>#VALUE!</v>
      </c>
      <c r="U44" s="13" t="e">
        <f t="shared" si="11"/>
        <v>#VALUE!</v>
      </c>
      <c r="V44" s="13"/>
      <c r="W44" s="8">
        <f t="shared" si="12"/>
        <v>9.0359999999999996</v>
      </c>
      <c r="X44" s="8">
        <f t="shared" si="15"/>
        <v>-184.49199999999999</v>
      </c>
      <c r="Y44"/>
      <c r="Z44" t="e">
        <f>IF(D44="M",IF(AC44&lt;78,LMS!$D$5*AC44^3+LMS!$E$5*AC44^2+LMS!$F$5*AC44+LMS!$G$5,IF(AC44&lt;150,LMS!$D$6*AC44^3+LMS!$E$6*AC44^2+LMS!$F$6*AC44+LMS!$G$6,LMS!$D$7*AC44^3+LMS!$E$7*AC44^2+LMS!$F$7*AC44+LMS!$G$7)),IF(AC44&lt;69,LMS!$D$9*AC44^3+LMS!$E$9*AC44^2+LMS!$F$9*AC44+LMS!$G$9,IF(AC44&lt;150,LMS!$D$10*AC44^3+LMS!$E$10*AC44^2+LMS!$F$10*AC44+LMS!$G$10,LMS!$D$11*AC44^3+LMS!$E$11*AC44^2+LMS!$F$11*AC44+LMS!$G$11)))</f>
        <v>#VALUE!</v>
      </c>
      <c r="AA44" t="e">
        <f>IF(D44="M",(IF(AC44&lt;2.5,LMS!$D$21*AC44^3+LMS!$E$21*AC44^2+LMS!$F$21*AC44+LMS!$G$21,IF(AC44&lt;9.5,LMS!$D$22*AC44^3+LMS!$E$22*AC44^2+LMS!$F$22*AC44+LMS!$G$22,IF(AC44&lt;26.75,LMS!$D$23*AC44^3+LMS!$E$23*AC44^2+LMS!$F$23*AC44+LMS!$G$23,IF(AC44&lt;90,LMS!$D$24*AC44^3+LMS!$E$24*AC44^2+LMS!$F$24*AC44+LMS!$G$24,LMS!$D$25*AC44^3+LMS!$E$25*AC44^2+LMS!$F$25*AC44+LMS!$G$25))))),(IF(AC44&lt;2.5,LMS!$D$27*AC44^3+LMS!$E$27*AC44^2+LMS!$F$27*AC44+LMS!$G$27,IF(AC44&lt;9.5,LMS!$D$28*AC44^3+LMS!$E$28*AC44^2+LMS!$F$28*AC44+LMS!$G$28,IF(AC44&lt;26.75,LMS!$D$29*AC44^3+LMS!$E$29*AC44^2+LMS!$F$29*AC44+LMS!$G$29,IF(AC44&lt;90,LMS!$D$30*AC44^3+LMS!$E$30*AC44^2+LMS!$F$30*AC44+LMS!$G$30,IF(AC44&lt;150,LMS!$D$31*AC44^3+LMS!$E$31*AC44^2+LMS!$F$31*AC44+LMS!$G$31,LMS!$D$32*AC44^3+LMS!$E$32*AC44^2+LMS!$F$32*AC44+LMS!$G$32)))))))</f>
        <v>#VALUE!</v>
      </c>
      <c r="AB44" t="e">
        <f>IF(D44="M",(IF(AC44&lt;90,LMS!$D$14*AC44^3+LMS!$E$14*AC44^2+LMS!$F$14*AC44+LMS!$G$14,LMS!$D$15*AC44^3+LMS!$E$15*AC44^2+LMS!$F$15*AC44+LMS!$G$15)),(IF(AC44&lt;90,LMS!$D$17*AC44^3+LMS!$E$17*AC44^2+LMS!$F$17*AC44+LMS!$G$17,LMS!$D$18*AC44^3+LMS!$E$18*AC44^2+LMS!$F$18*AC44+LMS!$G$18)))</f>
        <v>#VALUE!</v>
      </c>
      <c r="AC44" s="7" t="e">
        <f t="shared" si="13"/>
        <v>#VALUE!</v>
      </c>
    </row>
    <row r="45" spans="2:29" s="7" customFormat="1">
      <c r="B45" s="119"/>
      <c r="C45" s="119"/>
      <c r="D45" s="119"/>
      <c r="E45" s="31"/>
      <c r="F45" s="31"/>
      <c r="G45" s="120"/>
      <c r="H45" s="120"/>
      <c r="I45" s="11" t="str">
        <f t="shared" si="3"/>
        <v/>
      </c>
      <c r="J45" s="2" t="str">
        <f t="shared" si="4"/>
        <v/>
      </c>
      <c r="K45" s="2" t="str">
        <f t="shared" si="14"/>
        <v/>
      </c>
      <c r="L45" s="2" t="str">
        <f t="shared" si="5"/>
        <v/>
      </c>
      <c r="M45" s="2" t="str">
        <f t="shared" si="1"/>
        <v/>
      </c>
      <c r="N45" s="2" t="str">
        <f t="shared" si="6"/>
        <v/>
      </c>
      <c r="O45" s="11" t="str">
        <f t="shared" si="7"/>
        <v/>
      </c>
      <c r="P45" s="11" t="str">
        <f t="shared" si="8"/>
        <v/>
      </c>
      <c r="Q45" s="11" t="str">
        <f t="shared" si="9"/>
        <v/>
      </c>
      <c r="R45" s="137"/>
      <c r="S45" s="137"/>
      <c r="T45" s="12" t="e">
        <f t="shared" si="10"/>
        <v>#VALUE!</v>
      </c>
      <c r="U45" s="13" t="e">
        <f t="shared" si="11"/>
        <v>#VALUE!</v>
      </c>
      <c r="V45" s="13"/>
      <c r="W45" s="8">
        <f t="shared" si="12"/>
        <v>9.0359999999999996</v>
      </c>
      <c r="X45" s="8">
        <f t="shared" si="15"/>
        <v>-184.49199999999999</v>
      </c>
      <c r="Y45"/>
      <c r="Z45" t="e">
        <f>IF(D45="M",IF(AC45&lt;78,LMS!$D$5*AC45^3+LMS!$E$5*AC45^2+LMS!$F$5*AC45+LMS!$G$5,IF(AC45&lt;150,LMS!$D$6*AC45^3+LMS!$E$6*AC45^2+LMS!$F$6*AC45+LMS!$G$6,LMS!$D$7*AC45^3+LMS!$E$7*AC45^2+LMS!$F$7*AC45+LMS!$G$7)),IF(AC45&lt;69,LMS!$D$9*AC45^3+LMS!$E$9*AC45^2+LMS!$F$9*AC45+LMS!$G$9,IF(AC45&lt;150,LMS!$D$10*AC45^3+LMS!$E$10*AC45^2+LMS!$F$10*AC45+LMS!$G$10,LMS!$D$11*AC45^3+LMS!$E$11*AC45^2+LMS!$F$11*AC45+LMS!$G$11)))</f>
        <v>#VALUE!</v>
      </c>
      <c r="AA45" t="e">
        <f>IF(D45="M",(IF(AC45&lt;2.5,LMS!$D$21*AC45^3+LMS!$E$21*AC45^2+LMS!$F$21*AC45+LMS!$G$21,IF(AC45&lt;9.5,LMS!$D$22*AC45^3+LMS!$E$22*AC45^2+LMS!$F$22*AC45+LMS!$G$22,IF(AC45&lt;26.75,LMS!$D$23*AC45^3+LMS!$E$23*AC45^2+LMS!$F$23*AC45+LMS!$G$23,IF(AC45&lt;90,LMS!$D$24*AC45^3+LMS!$E$24*AC45^2+LMS!$F$24*AC45+LMS!$G$24,LMS!$D$25*AC45^3+LMS!$E$25*AC45^2+LMS!$F$25*AC45+LMS!$G$25))))),(IF(AC45&lt;2.5,LMS!$D$27*AC45^3+LMS!$E$27*AC45^2+LMS!$F$27*AC45+LMS!$G$27,IF(AC45&lt;9.5,LMS!$D$28*AC45^3+LMS!$E$28*AC45^2+LMS!$F$28*AC45+LMS!$G$28,IF(AC45&lt;26.75,LMS!$D$29*AC45^3+LMS!$E$29*AC45^2+LMS!$F$29*AC45+LMS!$G$29,IF(AC45&lt;90,LMS!$D$30*AC45^3+LMS!$E$30*AC45^2+LMS!$F$30*AC45+LMS!$G$30,IF(AC45&lt;150,LMS!$D$31*AC45^3+LMS!$E$31*AC45^2+LMS!$F$31*AC45+LMS!$G$31,LMS!$D$32*AC45^3+LMS!$E$32*AC45^2+LMS!$F$32*AC45+LMS!$G$32)))))))</f>
        <v>#VALUE!</v>
      </c>
      <c r="AB45" t="e">
        <f>IF(D45="M",(IF(AC45&lt;90,LMS!$D$14*AC45^3+LMS!$E$14*AC45^2+LMS!$F$14*AC45+LMS!$G$14,LMS!$D$15*AC45^3+LMS!$E$15*AC45^2+LMS!$F$15*AC45+LMS!$G$15)),(IF(AC45&lt;90,LMS!$D$17*AC45^3+LMS!$E$17*AC45^2+LMS!$F$17*AC45+LMS!$G$17,LMS!$D$18*AC45^3+LMS!$E$18*AC45^2+LMS!$F$18*AC45+LMS!$G$18)))</f>
        <v>#VALUE!</v>
      </c>
      <c r="AC45" s="7" t="e">
        <f t="shared" si="13"/>
        <v>#VALUE!</v>
      </c>
    </row>
    <row r="46" spans="2:29" s="7" customFormat="1">
      <c r="B46" s="119"/>
      <c r="C46" s="119"/>
      <c r="D46" s="119"/>
      <c r="E46" s="31"/>
      <c r="F46" s="31"/>
      <c r="G46" s="120"/>
      <c r="H46" s="120"/>
      <c r="I46" s="11" t="str">
        <f t="shared" si="3"/>
        <v/>
      </c>
      <c r="J46" s="2" t="str">
        <f t="shared" si="4"/>
        <v/>
      </c>
      <c r="K46" s="2" t="str">
        <f t="shared" si="14"/>
        <v/>
      </c>
      <c r="L46" s="2" t="str">
        <f t="shared" si="5"/>
        <v/>
      </c>
      <c r="M46" s="2" t="str">
        <f t="shared" si="1"/>
        <v/>
      </c>
      <c r="N46" s="2" t="str">
        <f t="shared" si="6"/>
        <v/>
      </c>
      <c r="O46" s="11" t="str">
        <f t="shared" si="7"/>
        <v/>
      </c>
      <c r="P46" s="11" t="str">
        <f t="shared" si="8"/>
        <v/>
      </c>
      <c r="Q46" s="11" t="str">
        <f t="shared" si="9"/>
        <v/>
      </c>
      <c r="R46" s="137"/>
      <c r="S46" s="137"/>
      <c r="T46" s="12" t="e">
        <f t="shared" si="10"/>
        <v>#VALUE!</v>
      </c>
      <c r="U46" s="13" t="e">
        <f t="shared" si="11"/>
        <v>#VALUE!</v>
      </c>
      <c r="V46" s="13"/>
      <c r="W46" s="8">
        <f t="shared" si="12"/>
        <v>9.0359999999999996</v>
      </c>
      <c r="X46" s="8">
        <f t="shared" si="15"/>
        <v>-184.49199999999999</v>
      </c>
      <c r="Y46"/>
      <c r="Z46" t="e">
        <f>IF(D46="M",IF(AC46&lt;78,LMS!$D$5*AC46^3+LMS!$E$5*AC46^2+LMS!$F$5*AC46+LMS!$G$5,IF(AC46&lt;150,LMS!$D$6*AC46^3+LMS!$E$6*AC46^2+LMS!$F$6*AC46+LMS!$G$6,LMS!$D$7*AC46^3+LMS!$E$7*AC46^2+LMS!$F$7*AC46+LMS!$G$7)),IF(AC46&lt;69,LMS!$D$9*AC46^3+LMS!$E$9*AC46^2+LMS!$F$9*AC46+LMS!$G$9,IF(AC46&lt;150,LMS!$D$10*AC46^3+LMS!$E$10*AC46^2+LMS!$F$10*AC46+LMS!$G$10,LMS!$D$11*AC46^3+LMS!$E$11*AC46^2+LMS!$F$11*AC46+LMS!$G$11)))</f>
        <v>#VALUE!</v>
      </c>
      <c r="AA46" t="e">
        <f>IF(D46="M",(IF(AC46&lt;2.5,LMS!$D$21*AC46^3+LMS!$E$21*AC46^2+LMS!$F$21*AC46+LMS!$G$21,IF(AC46&lt;9.5,LMS!$D$22*AC46^3+LMS!$E$22*AC46^2+LMS!$F$22*AC46+LMS!$G$22,IF(AC46&lt;26.75,LMS!$D$23*AC46^3+LMS!$E$23*AC46^2+LMS!$F$23*AC46+LMS!$G$23,IF(AC46&lt;90,LMS!$D$24*AC46^3+LMS!$E$24*AC46^2+LMS!$F$24*AC46+LMS!$G$24,LMS!$D$25*AC46^3+LMS!$E$25*AC46^2+LMS!$F$25*AC46+LMS!$G$25))))),(IF(AC46&lt;2.5,LMS!$D$27*AC46^3+LMS!$E$27*AC46^2+LMS!$F$27*AC46+LMS!$G$27,IF(AC46&lt;9.5,LMS!$D$28*AC46^3+LMS!$E$28*AC46^2+LMS!$F$28*AC46+LMS!$G$28,IF(AC46&lt;26.75,LMS!$D$29*AC46^3+LMS!$E$29*AC46^2+LMS!$F$29*AC46+LMS!$G$29,IF(AC46&lt;90,LMS!$D$30*AC46^3+LMS!$E$30*AC46^2+LMS!$F$30*AC46+LMS!$G$30,IF(AC46&lt;150,LMS!$D$31*AC46^3+LMS!$E$31*AC46^2+LMS!$F$31*AC46+LMS!$G$31,LMS!$D$32*AC46^3+LMS!$E$32*AC46^2+LMS!$F$32*AC46+LMS!$G$32)))))))</f>
        <v>#VALUE!</v>
      </c>
      <c r="AB46" t="e">
        <f>IF(D46="M",(IF(AC46&lt;90,LMS!$D$14*AC46^3+LMS!$E$14*AC46^2+LMS!$F$14*AC46+LMS!$G$14,LMS!$D$15*AC46^3+LMS!$E$15*AC46^2+LMS!$F$15*AC46+LMS!$G$15)),(IF(AC46&lt;90,LMS!$D$17*AC46^3+LMS!$E$17*AC46^2+LMS!$F$17*AC46+LMS!$G$17,LMS!$D$18*AC46^3+LMS!$E$18*AC46^2+LMS!$F$18*AC46+LMS!$G$18)))</f>
        <v>#VALUE!</v>
      </c>
      <c r="AC46" s="7" t="e">
        <f t="shared" si="13"/>
        <v>#VALUE!</v>
      </c>
    </row>
    <row r="47" spans="2:29" s="7" customFormat="1">
      <c r="B47" s="119"/>
      <c r="C47" s="119"/>
      <c r="D47" s="119"/>
      <c r="E47" s="31"/>
      <c r="F47" s="31"/>
      <c r="G47" s="120"/>
      <c r="H47" s="120"/>
      <c r="I47" s="11" t="str">
        <f t="shared" si="3"/>
        <v/>
      </c>
      <c r="J47" s="2" t="str">
        <f t="shared" si="4"/>
        <v/>
      </c>
      <c r="K47" s="2" t="str">
        <f t="shared" si="14"/>
        <v/>
      </c>
      <c r="L47" s="2" t="str">
        <f t="shared" si="5"/>
        <v/>
      </c>
      <c r="M47" s="2" t="str">
        <f t="shared" si="1"/>
        <v/>
      </c>
      <c r="N47" s="2" t="str">
        <f t="shared" si="6"/>
        <v/>
      </c>
      <c r="O47" s="11" t="str">
        <f t="shared" si="7"/>
        <v/>
      </c>
      <c r="P47" s="11" t="str">
        <f t="shared" si="8"/>
        <v/>
      </c>
      <c r="Q47" s="11" t="str">
        <f t="shared" si="9"/>
        <v/>
      </c>
      <c r="R47" s="137"/>
      <c r="S47" s="137"/>
      <c r="T47" s="12" t="e">
        <f t="shared" si="10"/>
        <v>#VALUE!</v>
      </c>
      <c r="U47" s="13" t="e">
        <f t="shared" si="11"/>
        <v>#VALUE!</v>
      </c>
      <c r="V47" s="13"/>
      <c r="W47" s="8">
        <f t="shared" si="12"/>
        <v>9.0359999999999996</v>
      </c>
      <c r="X47" s="8">
        <f t="shared" si="15"/>
        <v>-184.49199999999999</v>
      </c>
      <c r="Y47"/>
      <c r="Z47" t="e">
        <f>IF(D47="M",IF(AC47&lt;78,LMS!$D$5*AC47^3+LMS!$E$5*AC47^2+LMS!$F$5*AC47+LMS!$G$5,IF(AC47&lt;150,LMS!$D$6*AC47^3+LMS!$E$6*AC47^2+LMS!$F$6*AC47+LMS!$G$6,LMS!$D$7*AC47^3+LMS!$E$7*AC47^2+LMS!$F$7*AC47+LMS!$G$7)),IF(AC47&lt;69,LMS!$D$9*AC47^3+LMS!$E$9*AC47^2+LMS!$F$9*AC47+LMS!$G$9,IF(AC47&lt;150,LMS!$D$10*AC47^3+LMS!$E$10*AC47^2+LMS!$F$10*AC47+LMS!$G$10,LMS!$D$11*AC47^3+LMS!$E$11*AC47^2+LMS!$F$11*AC47+LMS!$G$11)))</f>
        <v>#VALUE!</v>
      </c>
      <c r="AA47" t="e">
        <f>IF(D47="M",(IF(AC47&lt;2.5,LMS!$D$21*AC47^3+LMS!$E$21*AC47^2+LMS!$F$21*AC47+LMS!$G$21,IF(AC47&lt;9.5,LMS!$D$22*AC47^3+LMS!$E$22*AC47^2+LMS!$F$22*AC47+LMS!$G$22,IF(AC47&lt;26.75,LMS!$D$23*AC47^3+LMS!$E$23*AC47^2+LMS!$F$23*AC47+LMS!$G$23,IF(AC47&lt;90,LMS!$D$24*AC47^3+LMS!$E$24*AC47^2+LMS!$F$24*AC47+LMS!$G$24,LMS!$D$25*AC47^3+LMS!$E$25*AC47^2+LMS!$F$25*AC47+LMS!$G$25))))),(IF(AC47&lt;2.5,LMS!$D$27*AC47^3+LMS!$E$27*AC47^2+LMS!$F$27*AC47+LMS!$G$27,IF(AC47&lt;9.5,LMS!$D$28*AC47^3+LMS!$E$28*AC47^2+LMS!$F$28*AC47+LMS!$G$28,IF(AC47&lt;26.75,LMS!$D$29*AC47^3+LMS!$E$29*AC47^2+LMS!$F$29*AC47+LMS!$G$29,IF(AC47&lt;90,LMS!$D$30*AC47^3+LMS!$E$30*AC47^2+LMS!$F$30*AC47+LMS!$G$30,IF(AC47&lt;150,LMS!$D$31*AC47^3+LMS!$E$31*AC47^2+LMS!$F$31*AC47+LMS!$G$31,LMS!$D$32*AC47^3+LMS!$E$32*AC47^2+LMS!$F$32*AC47+LMS!$G$32)))))))</f>
        <v>#VALUE!</v>
      </c>
      <c r="AB47" t="e">
        <f>IF(D47="M",(IF(AC47&lt;90,LMS!$D$14*AC47^3+LMS!$E$14*AC47^2+LMS!$F$14*AC47+LMS!$G$14,LMS!$D$15*AC47^3+LMS!$E$15*AC47^2+LMS!$F$15*AC47+LMS!$G$15)),(IF(AC47&lt;90,LMS!$D$17*AC47^3+LMS!$E$17*AC47^2+LMS!$F$17*AC47+LMS!$G$17,LMS!$D$18*AC47^3+LMS!$E$18*AC47^2+LMS!$F$18*AC47+LMS!$G$18)))</f>
        <v>#VALUE!</v>
      </c>
      <c r="AC47" s="7" t="e">
        <f t="shared" si="13"/>
        <v>#VALUE!</v>
      </c>
    </row>
    <row r="48" spans="2:29" s="7" customFormat="1">
      <c r="B48" s="119"/>
      <c r="C48" s="119"/>
      <c r="D48" s="119"/>
      <c r="E48" s="31"/>
      <c r="F48" s="31"/>
      <c r="G48" s="120"/>
      <c r="H48" s="120"/>
      <c r="I48" s="11" t="str">
        <f t="shared" si="3"/>
        <v/>
      </c>
      <c r="J48" s="2" t="str">
        <f t="shared" si="4"/>
        <v/>
      </c>
      <c r="K48" s="2" t="str">
        <f t="shared" si="14"/>
        <v/>
      </c>
      <c r="L48" s="2" t="str">
        <f t="shared" si="5"/>
        <v/>
      </c>
      <c r="M48" s="2" t="str">
        <f t="shared" si="1"/>
        <v/>
      </c>
      <c r="N48" s="2" t="str">
        <f t="shared" si="6"/>
        <v/>
      </c>
      <c r="O48" s="11" t="str">
        <f t="shared" si="7"/>
        <v/>
      </c>
      <c r="P48" s="11" t="str">
        <f t="shared" si="8"/>
        <v/>
      </c>
      <c r="Q48" s="11" t="str">
        <f t="shared" si="9"/>
        <v/>
      </c>
      <c r="R48" s="137"/>
      <c r="S48" s="137"/>
      <c r="T48" s="12" t="e">
        <f t="shared" si="10"/>
        <v>#VALUE!</v>
      </c>
      <c r="U48" s="13" t="e">
        <f t="shared" si="11"/>
        <v>#VALUE!</v>
      </c>
      <c r="V48" s="13"/>
      <c r="W48" s="8">
        <f t="shared" si="12"/>
        <v>9.0359999999999996</v>
      </c>
      <c r="X48" s="8">
        <f t="shared" si="15"/>
        <v>-184.49199999999999</v>
      </c>
      <c r="Y48"/>
      <c r="Z48" t="e">
        <f>IF(D48="M",IF(AC48&lt;78,LMS!$D$5*AC48^3+LMS!$E$5*AC48^2+LMS!$F$5*AC48+LMS!$G$5,IF(AC48&lt;150,LMS!$D$6*AC48^3+LMS!$E$6*AC48^2+LMS!$F$6*AC48+LMS!$G$6,LMS!$D$7*AC48^3+LMS!$E$7*AC48^2+LMS!$F$7*AC48+LMS!$G$7)),IF(AC48&lt;69,LMS!$D$9*AC48^3+LMS!$E$9*AC48^2+LMS!$F$9*AC48+LMS!$G$9,IF(AC48&lt;150,LMS!$D$10*AC48^3+LMS!$E$10*AC48^2+LMS!$F$10*AC48+LMS!$G$10,LMS!$D$11*AC48^3+LMS!$E$11*AC48^2+LMS!$F$11*AC48+LMS!$G$11)))</f>
        <v>#VALUE!</v>
      </c>
      <c r="AA48" t="e">
        <f>IF(D48="M",(IF(AC48&lt;2.5,LMS!$D$21*AC48^3+LMS!$E$21*AC48^2+LMS!$F$21*AC48+LMS!$G$21,IF(AC48&lt;9.5,LMS!$D$22*AC48^3+LMS!$E$22*AC48^2+LMS!$F$22*AC48+LMS!$G$22,IF(AC48&lt;26.75,LMS!$D$23*AC48^3+LMS!$E$23*AC48^2+LMS!$F$23*AC48+LMS!$G$23,IF(AC48&lt;90,LMS!$D$24*AC48^3+LMS!$E$24*AC48^2+LMS!$F$24*AC48+LMS!$G$24,LMS!$D$25*AC48^3+LMS!$E$25*AC48^2+LMS!$F$25*AC48+LMS!$G$25))))),(IF(AC48&lt;2.5,LMS!$D$27*AC48^3+LMS!$E$27*AC48^2+LMS!$F$27*AC48+LMS!$G$27,IF(AC48&lt;9.5,LMS!$D$28*AC48^3+LMS!$E$28*AC48^2+LMS!$F$28*AC48+LMS!$G$28,IF(AC48&lt;26.75,LMS!$D$29*AC48^3+LMS!$E$29*AC48^2+LMS!$F$29*AC48+LMS!$G$29,IF(AC48&lt;90,LMS!$D$30*AC48^3+LMS!$E$30*AC48^2+LMS!$F$30*AC48+LMS!$G$30,IF(AC48&lt;150,LMS!$D$31*AC48^3+LMS!$E$31*AC48^2+LMS!$F$31*AC48+LMS!$G$31,LMS!$D$32*AC48^3+LMS!$E$32*AC48^2+LMS!$F$32*AC48+LMS!$G$32)))))))</f>
        <v>#VALUE!</v>
      </c>
      <c r="AB48" t="e">
        <f>IF(D48="M",(IF(AC48&lt;90,LMS!$D$14*AC48^3+LMS!$E$14*AC48^2+LMS!$F$14*AC48+LMS!$G$14,LMS!$D$15*AC48^3+LMS!$E$15*AC48^2+LMS!$F$15*AC48+LMS!$G$15)),(IF(AC48&lt;90,LMS!$D$17*AC48^3+LMS!$E$17*AC48^2+LMS!$F$17*AC48+LMS!$G$17,LMS!$D$18*AC48^3+LMS!$E$18*AC48^2+LMS!$F$18*AC48+LMS!$G$18)))</f>
        <v>#VALUE!</v>
      </c>
      <c r="AC48" s="7" t="e">
        <f t="shared" si="13"/>
        <v>#VALUE!</v>
      </c>
    </row>
    <row r="49" spans="2:29" s="7" customFormat="1">
      <c r="B49" s="119"/>
      <c r="C49" s="119"/>
      <c r="D49" s="119"/>
      <c r="E49" s="31"/>
      <c r="F49" s="31"/>
      <c r="G49" s="120"/>
      <c r="H49" s="120"/>
      <c r="I49" s="11" t="str">
        <f t="shared" si="3"/>
        <v/>
      </c>
      <c r="J49" s="2" t="str">
        <f t="shared" si="4"/>
        <v/>
      </c>
      <c r="K49" s="2" t="str">
        <f t="shared" si="14"/>
        <v/>
      </c>
      <c r="L49" s="2" t="str">
        <f t="shared" si="5"/>
        <v/>
      </c>
      <c r="M49" s="2" t="str">
        <f t="shared" si="1"/>
        <v/>
      </c>
      <c r="N49" s="2" t="str">
        <f t="shared" si="6"/>
        <v/>
      </c>
      <c r="O49" s="11" t="str">
        <f t="shared" si="7"/>
        <v/>
      </c>
      <c r="P49" s="11" t="str">
        <f t="shared" si="8"/>
        <v/>
      </c>
      <c r="Q49" s="11" t="str">
        <f t="shared" si="9"/>
        <v/>
      </c>
      <c r="R49" s="137"/>
      <c r="S49" s="137"/>
      <c r="T49" s="12" t="e">
        <f t="shared" si="10"/>
        <v>#VALUE!</v>
      </c>
      <c r="U49" s="13" t="e">
        <f t="shared" si="11"/>
        <v>#VALUE!</v>
      </c>
      <c r="V49" s="13"/>
      <c r="W49" s="8">
        <f t="shared" si="12"/>
        <v>9.0359999999999996</v>
      </c>
      <c r="X49" s="8">
        <f t="shared" si="15"/>
        <v>-184.49199999999999</v>
      </c>
      <c r="Y49"/>
      <c r="Z49" t="e">
        <f>IF(D49="M",IF(AC49&lt;78,LMS!$D$5*AC49^3+LMS!$E$5*AC49^2+LMS!$F$5*AC49+LMS!$G$5,IF(AC49&lt;150,LMS!$D$6*AC49^3+LMS!$E$6*AC49^2+LMS!$F$6*AC49+LMS!$G$6,LMS!$D$7*AC49^3+LMS!$E$7*AC49^2+LMS!$F$7*AC49+LMS!$G$7)),IF(AC49&lt;69,LMS!$D$9*AC49^3+LMS!$E$9*AC49^2+LMS!$F$9*AC49+LMS!$G$9,IF(AC49&lt;150,LMS!$D$10*AC49^3+LMS!$E$10*AC49^2+LMS!$F$10*AC49+LMS!$G$10,LMS!$D$11*AC49^3+LMS!$E$11*AC49^2+LMS!$F$11*AC49+LMS!$G$11)))</f>
        <v>#VALUE!</v>
      </c>
      <c r="AA49" t="e">
        <f>IF(D49="M",(IF(AC49&lt;2.5,LMS!$D$21*AC49^3+LMS!$E$21*AC49^2+LMS!$F$21*AC49+LMS!$G$21,IF(AC49&lt;9.5,LMS!$D$22*AC49^3+LMS!$E$22*AC49^2+LMS!$F$22*AC49+LMS!$G$22,IF(AC49&lt;26.75,LMS!$D$23*AC49^3+LMS!$E$23*AC49^2+LMS!$F$23*AC49+LMS!$G$23,IF(AC49&lt;90,LMS!$D$24*AC49^3+LMS!$E$24*AC49^2+LMS!$F$24*AC49+LMS!$G$24,LMS!$D$25*AC49^3+LMS!$E$25*AC49^2+LMS!$F$25*AC49+LMS!$G$25))))),(IF(AC49&lt;2.5,LMS!$D$27*AC49^3+LMS!$E$27*AC49^2+LMS!$F$27*AC49+LMS!$G$27,IF(AC49&lt;9.5,LMS!$D$28*AC49^3+LMS!$E$28*AC49^2+LMS!$F$28*AC49+LMS!$G$28,IF(AC49&lt;26.75,LMS!$D$29*AC49^3+LMS!$E$29*AC49^2+LMS!$F$29*AC49+LMS!$G$29,IF(AC49&lt;90,LMS!$D$30*AC49^3+LMS!$E$30*AC49^2+LMS!$F$30*AC49+LMS!$G$30,IF(AC49&lt;150,LMS!$D$31*AC49^3+LMS!$E$31*AC49^2+LMS!$F$31*AC49+LMS!$G$31,LMS!$D$32*AC49^3+LMS!$E$32*AC49^2+LMS!$F$32*AC49+LMS!$G$32)))))))</f>
        <v>#VALUE!</v>
      </c>
      <c r="AB49" t="e">
        <f>IF(D49="M",(IF(AC49&lt;90,LMS!$D$14*AC49^3+LMS!$E$14*AC49^2+LMS!$F$14*AC49+LMS!$G$14,LMS!$D$15*AC49^3+LMS!$E$15*AC49^2+LMS!$F$15*AC49+LMS!$G$15)),(IF(AC49&lt;90,LMS!$D$17*AC49^3+LMS!$E$17*AC49^2+LMS!$F$17*AC49+LMS!$G$17,LMS!$D$18*AC49^3+LMS!$E$18*AC49^2+LMS!$F$18*AC49+LMS!$G$18)))</f>
        <v>#VALUE!</v>
      </c>
      <c r="AC49" s="7" t="e">
        <f t="shared" si="13"/>
        <v>#VALUE!</v>
      </c>
    </row>
    <row r="50" spans="2:29" s="7" customFormat="1">
      <c r="B50" s="119"/>
      <c r="C50" s="119"/>
      <c r="D50" s="119"/>
      <c r="E50" s="31"/>
      <c r="F50" s="31"/>
      <c r="G50" s="120"/>
      <c r="H50" s="120"/>
      <c r="I50" s="11" t="str">
        <f t="shared" si="3"/>
        <v/>
      </c>
      <c r="J50" s="2" t="str">
        <f t="shared" si="4"/>
        <v/>
      </c>
      <c r="K50" s="2" t="str">
        <f t="shared" si="14"/>
        <v/>
      </c>
      <c r="L50" s="2" t="str">
        <f t="shared" si="5"/>
        <v/>
      </c>
      <c r="M50" s="2" t="str">
        <f t="shared" si="1"/>
        <v/>
      </c>
      <c r="N50" s="2" t="str">
        <f t="shared" si="6"/>
        <v/>
      </c>
      <c r="O50" s="11" t="str">
        <f t="shared" si="7"/>
        <v/>
      </c>
      <c r="P50" s="11" t="str">
        <f t="shared" si="8"/>
        <v/>
      </c>
      <c r="Q50" s="11" t="str">
        <f t="shared" si="9"/>
        <v/>
      </c>
      <c r="R50" s="137"/>
      <c r="S50" s="137"/>
      <c r="T50" s="12" t="e">
        <f t="shared" si="10"/>
        <v>#VALUE!</v>
      </c>
      <c r="U50" s="13" t="e">
        <f t="shared" si="11"/>
        <v>#VALUE!</v>
      </c>
      <c r="V50" s="13"/>
      <c r="W50" s="8">
        <f t="shared" si="12"/>
        <v>9.0359999999999996</v>
      </c>
      <c r="X50" s="8">
        <f t="shared" si="15"/>
        <v>-184.49199999999999</v>
      </c>
      <c r="Y50"/>
      <c r="Z50" t="e">
        <f>IF(D50="M",IF(AC50&lt;78,LMS!$D$5*AC50^3+LMS!$E$5*AC50^2+LMS!$F$5*AC50+LMS!$G$5,IF(AC50&lt;150,LMS!$D$6*AC50^3+LMS!$E$6*AC50^2+LMS!$F$6*AC50+LMS!$G$6,LMS!$D$7*AC50^3+LMS!$E$7*AC50^2+LMS!$F$7*AC50+LMS!$G$7)),IF(AC50&lt;69,LMS!$D$9*AC50^3+LMS!$E$9*AC50^2+LMS!$F$9*AC50+LMS!$G$9,IF(AC50&lt;150,LMS!$D$10*AC50^3+LMS!$E$10*AC50^2+LMS!$F$10*AC50+LMS!$G$10,LMS!$D$11*AC50^3+LMS!$E$11*AC50^2+LMS!$F$11*AC50+LMS!$G$11)))</f>
        <v>#VALUE!</v>
      </c>
      <c r="AA50" t="e">
        <f>IF(D50="M",(IF(AC50&lt;2.5,LMS!$D$21*AC50^3+LMS!$E$21*AC50^2+LMS!$F$21*AC50+LMS!$G$21,IF(AC50&lt;9.5,LMS!$D$22*AC50^3+LMS!$E$22*AC50^2+LMS!$F$22*AC50+LMS!$G$22,IF(AC50&lt;26.75,LMS!$D$23*AC50^3+LMS!$E$23*AC50^2+LMS!$F$23*AC50+LMS!$G$23,IF(AC50&lt;90,LMS!$D$24*AC50^3+LMS!$E$24*AC50^2+LMS!$F$24*AC50+LMS!$G$24,LMS!$D$25*AC50^3+LMS!$E$25*AC50^2+LMS!$F$25*AC50+LMS!$G$25))))),(IF(AC50&lt;2.5,LMS!$D$27*AC50^3+LMS!$E$27*AC50^2+LMS!$F$27*AC50+LMS!$G$27,IF(AC50&lt;9.5,LMS!$D$28*AC50^3+LMS!$E$28*AC50^2+LMS!$F$28*AC50+LMS!$G$28,IF(AC50&lt;26.75,LMS!$D$29*AC50^3+LMS!$E$29*AC50^2+LMS!$F$29*AC50+LMS!$G$29,IF(AC50&lt;90,LMS!$D$30*AC50^3+LMS!$E$30*AC50^2+LMS!$F$30*AC50+LMS!$G$30,IF(AC50&lt;150,LMS!$D$31*AC50^3+LMS!$E$31*AC50^2+LMS!$F$31*AC50+LMS!$G$31,LMS!$D$32*AC50^3+LMS!$E$32*AC50^2+LMS!$F$32*AC50+LMS!$G$32)))))))</f>
        <v>#VALUE!</v>
      </c>
      <c r="AB50" t="e">
        <f>IF(D50="M",(IF(AC50&lt;90,LMS!$D$14*AC50^3+LMS!$E$14*AC50^2+LMS!$F$14*AC50+LMS!$G$14,LMS!$D$15*AC50^3+LMS!$E$15*AC50^2+LMS!$F$15*AC50+LMS!$G$15)),(IF(AC50&lt;90,LMS!$D$17*AC50^3+LMS!$E$17*AC50^2+LMS!$F$17*AC50+LMS!$G$17,LMS!$D$18*AC50^3+LMS!$E$18*AC50^2+LMS!$F$18*AC50+LMS!$G$18)))</f>
        <v>#VALUE!</v>
      </c>
      <c r="AC50" s="7" t="e">
        <f t="shared" si="13"/>
        <v>#VALUE!</v>
      </c>
    </row>
    <row r="51" spans="2:29" s="7" customFormat="1">
      <c r="B51" s="119"/>
      <c r="C51" s="119"/>
      <c r="D51" s="119"/>
      <c r="E51" s="31"/>
      <c r="F51" s="31"/>
      <c r="G51" s="120"/>
      <c r="H51" s="120"/>
      <c r="I51" s="11" t="str">
        <f t="shared" si="3"/>
        <v/>
      </c>
      <c r="J51" s="2" t="str">
        <f t="shared" si="4"/>
        <v/>
      </c>
      <c r="K51" s="2" t="str">
        <f t="shared" si="14"/>
        <v/>
      </c>
      <c r="L51" s="2" t="str">
        <f t="shared" si="5"/>
        <v/>
      </c>
      <c r="M51" s="2" t="str">
        <f t="shared" si="1"/>
        <v/>
      </c>
      <c r="N51" s="2" t="str">
        <f t="shared" si="6"/>
        <v/>
      </c>
      <c r="O51" s="11" t="str">
        <f t="shared" si="7"/>
        <v/>
      </c>
      <c r="P51" s="11" t="str">
        <f t="shared" si="8"/>
        <v/>
      </c>
      <c r="Q51" s="11" t="str">
        <f t="shared" si="9"/>
        <v/>
      </c>
      <c r="R51" s="137"/>
      <c r="S51" s="137"/>
      <c r="T51" s="12" t="e">
        <f t="shared" si="10"/>
        <v>#VALUE!</v>
      </c>
      <c r="U51" s="13" t="e">
        <f t="shared" si="11"/>
        <v>#VALUE!</v>
      </c>
      <c r="V51" s="13"/>
      <c r="W51" s="8">
        <f t="shared" si="12"/>
        <v>9.0359999999999996</v>
      </c>
      <c r="X51" s="8">
        <f t="shared" si="15"/>
        <v>-184.49199999999999</v>
      </c>
      <c r="Y51"/>
      <c r="Z51" t="e">
        <f>IF(D51="M",IF(AC51&lt;78,LMS!$D$5*AC51^3+LMS!$E$5*AC51^2+LMS!$F$5*AC51+LMS!$G$5,IF(AC51&lt;150,LMS!$D$6*AC51^3+LMS!$E$6*AC51^2+LMS!$F$6*AC51+LMS!$G$6,LMS!$D$7*AC51^3+LMS!$E$7*AC51^2+LMS!$F$7*AC51+LMS!$G$7)),IF(AC51&lt;69,LMS!$D$9*AC51^3+LMS!$E$9*AC51^2+LMS!$F$9*AC51+LMS!$G$9,IF(AC51&lt;150,LMS!$D$10*AC51^3+LMS!$E$10*AC51^2+LMS!$F$10*AC51+LMS!$G$10,LMS!$D$11*AC51^3+LMS!$E$11*AC51^2+LMS!$F$11*AC51+LMS!$G$11)))</f>
        <v>#VALUE!</v>
      </c>
      <c r="AA51" t="e">
        <f>IF(D51="M",(IF(AC51&lt;2.5,LMS!$D$21*AC51^3+LMS!$E$21*AC51^2+LMS!$F$21*AC51+LMS!$G$21,IF(AC51&lt;9.5,LMS!$D$22*AC51^3+LMS!$E$22*AC51^2+LMS!$F$22*AC51+LMS!$G$22,IF(AC51&lt;26.75,LMS!$D$23*AC51^3+LMS!$E$23*AC51^2+LMS!$F$23*AC51+LMS!$G$23,IF(AC51&lt;90,LMS!$D$24*AC51^3+LMS!$E$24*AC51^2+LMS!$F$24*AC51+LMS!$G$24,LMS!$D$25*AC51^3+LMS!$E$25*AC51^2+LMS!$F$25*AC51+LMS!$G$25))))),(IF(AC51&lt;2.5,LMS!$D$27*AC51^3+LMS!$E$27*AC51^2+LMS!$F$27*AC51+LMS!$G$27,IF(AC51&lt;9.5,LMS!$D$28*AC51^3+LMS!$E$28*AC51^2+LMS!$F$28*AC51+LMS!$G$28,IF(AC51&lt;26.75,LMS!$D$29*AC51^3+LMS!$E$29*AC51^2+LMS!$F$29*AC51+LMS!$G$29,IF(AC51&lt;90,LMS!$D$30*AC51^3+LMS!$E$30*AC51^2+LMS!$F$30*AC51+LMS!$G$30,IF(AC51&lt;150,LMS!$D$31*AC51^3+LMS!$E$31*AC51^2+LMS!$F$31*AC51+LMS!$G$31,LMS!$D$32*AC51^3+LMS!$E$32*AC51^2+LMS!$F$32*AC51+LMS!$G$32)))))))</f>
        <v>#VALUE!</v>
      </c>
      <c r="AB51" t="e">
        <f>IF(D51="M",(IF(AC51&lt;90,LMS!$D$14*AC51^3+LMS!$E$14*AC51^2+LMS!$F$14*AC51+LMS!$G$14,LMS!$D$15*AC51^3+LMS!$E$15*AC51^2+LMS!$F$15*AC51+LMS!$G$15)),(IF(AC51&lt;90,LMS!$D$17*AC51^3+LMS!$E$17*AC51^2+LMS!$F$17*AC51+LMS!$G$17,LMS!$D$18*AC51^3+LMS!$E$18*AC51^2+LMS!$F$18*AC51+LMS!$G$18)))</f>
        <v>#VALUE!</v>
      </c>
      <c r="AC51" s="7" t="e">
        <f t="shared" si="13"/>
        <v>#VALUE!</v>
      </c>
    </row>
    <row r="52" spans="2:29" s="7" customFormat="1">
      <c r="B52" s="119"/>
      <c r="C52" s="119"/>
      <c r="D52" s="119"/>
      <c r="E52" s="31"/>
      <c r="F52" s="31"/>
      <c r="G52" s="120"/>
      <c r="H52" s="120"/>
      <c r="I52" s="11" t="str">
        <f t="shared" si="3"/>
        <v/>
      </c>
      <c r="J52" s="2" t="str">
        <f t="shared" si="4"/>
        <v/>
      </c>
      <c r="K52" s="2" t="str">
        <f t="shared" si="14"/>
        <v/>
      </c>
      <c r="L52" s="2" t="str">
        <f t="shared" si="5"/>
        <v/>
      </c>
      <c r="M52" s="2" t="str">
        <f t="shared" si="1"/>
        <v/>
      </c>
      <c r="N52" s="2" t="str">
        <f t="shared" si="6"/>
        <v/>
      </c>
      <c r="O52" s="11" t="str">
        <f t="shared" si="7"/>
        <v/>
      </c>
      <c r="P52" s="11" t="str">
        <f t="shared" si="8"/>
        <v/>
      </c>
      <c r="Q52" s="11" t="str">
        <f t="shared" si="9"/>
        <v/>
      </c>
      <c r="R52" s="137"/>
      <c r="S52" s="137"/>
      <c r="T52" s="12" t="e">
        <f t="shared" si="10"/>
        <v>#VALUE!</v>
      </c>
      <c r="U52" s="13" t="e">
        <f t="shared" si="11"/>
        <v>#VALUE!</v>
      </c>
      <c r="V52" s="13"/>
      <c r="W52" s="8">
        <f t="shared" si="12"/>
        <v>9.0359999999999996</v>
      </c>
      <c r="X52" s="8">
        <f t="shared" si="15"/>
        <v>-184.49199999999999</v>
      </c>
      <c r="Y52"/>
      <c r="Z52" t="e">
        <f>IF(D52="M",IF(AC52&lt;78,LMS!$D$5*AC52^3+LMS!$E$5*AC52^2+LMS!$F$5*AC52+LMS!$G$5,IF(AC52&lt;150,LMS!$D$6*AC52^3+LMS!$E$6*AC52^2+LMS!$F$6*AC52+LMS!$G$6,LMS!$D$7*AC52^3+LMS!$E$7*AC52^2+LMS!$F$7*AC52+LMS!$G$7)),IF(AC52&lt;69,LMS!$D$9*AC52^3+LMS!$E$9*AC52^2+LMS!$F$9*AC52+LMS!$G$9,IF(AC52&lt;150,LMS!$D$10*AC52^3+LMS!$E$10*AC52^2+LMS!$F$10*AC52+LMS!$G$10,LMS!$D$11*AC52^3+LMS!$E$11*AC52^2+LMS!$F$11*AC52+LMS!$G$11)))</f>
        <v>#VALUE!</v>
      </c>
      <c r="AA52" t="e">
        <f>IF(D52="M",(IF(AC52&lt;2.5,LMS!$D$21*AC52^3+LMS!$E$21*AC52^2+LMS!$F$21*AC52+LMS!$G$21,IF(AC52&lt;9.5,LMS!$D$22*AC52^3+LMS!$E$22*AC52^2+LMS!$F$22*AC52+LMS!$G$22,IF(AC52&lt;26.75,LMS!$D$23*AC52^3+LMS!$E$23*AC52^2+LMS!$F$23*AC52+LMS!$G$23,IF(AC52&lt;90,LMS!$D$24*AC52^3+LMS!$E$24*AC52^2+LMS!$F$24*AC52+LMS!$G$24,LMS!$D$25*AC52^3+LMS!$E$25*AC52^2+LMS!$F$25*AC52+LMS!$G$25))))),(IF(AC52&lt;2.5,LMS!$D$27*AC52^3+LMS!$E$27*AC52^2+LMS!$F$27*AC52+LMS!$G$27,IF(AC52&lt;9.5,LMS!$D$28*AC52^3+LMS!$E$28*AC52^2+LMS!$F$28*AC52+LMS!$G$28,IF(AC52&lt;26.75,LMS!$D$29*AC52^3+LMS!$E$29*AC52^2+LMS!$F$29*AC52+LMS!$G$29,IF(AC52&lt;90,LMS!$D$30*AC52^3+LMS!$E$30*AC52^2+LMS!$F$30*AC52+LMS!$G$30,IF(AC52&lt;150,LMS!$D$31*AC52^3+LMS!$E$31*AC52^2+LMS!$F$31*AC52+LMS!$G$31,LMS!$D$32*AC52^3+LMS!$E$32*AC52^2+LMS!$F$32*AC52+LMS!$G$32)))))))</f>
        <v>#VALUE!</v>
      </c>
      <c r="AB52" t="e">
        <f>IF(D52="M",(IF(AC52&lt;90,LMS!$D$14*AC52^3+LMS!$E$14*AC52^2+LMS!$F$14*AC52+LMS!$G$14,LMS!$D$15*AC52^3+LMS!$E$15*AC52^2+LMS!$F$15*AC52+LMS!$G$15)),(IF(AC52&lt;90,LMS!$D$17*AC52^3+LMS!$E$17*AC52^2+LMS!$F$17*AC52+LMS!$G$17,LMS!$D$18*AC52^3+LMS!$E$18*AC52^2+LMS!$F$18*AC52+LMS!$G$18)))</f>
        <v>#VALUE!</v>
      </c>
      <c r="AC52" s="7" t="e">
        <f t="shared" si="13"/>
        <v>#VALUE!</v>
      </c>
    </row>
    <row r="53" spans="2:29" s="7" customFormat="1">
      <c r="B53" s="119"/>
      <c r="C53" s="119"/>
      <c r="D53" s="119"/>
      <c r="E53" s="31"/>
      <c r="F53" s="31"/>
      <c r="G53" s="120"/>
      <c r="H53" s="120"/>
      <c r="I53" s="11" t="str">
        <f t="shared" si="3"/>
        <v/>
      </c>
      <c r="J53" s="2" t="str">
        <f t="shared" si="4"/>
        <v/>
      </c>
      <c r="K53" s="2" t="str">
        <f t="shared" si="14"/>
        <v/>
      </c>
      <c r="L53" s="2" t="str">
        <f t="shared" si="5"/>
        <v/>
      </c>
      <c r="M53" s="2" t="str">
        <f t="shared" si="1"/>
        <v/>
      </c>
      <c r="N53" s="2" t="str">
        <f t="shared" si="6"/>
        <v/>
      </c>
      <c r="O53" s="11" t="str">
        <f t="shared" si="7"/>
        <v/>
      </c>
      <c r="P53" s="11" t="str">
        <f t="shared" si="8"/>
        <v/>
      </c>
      <c r="Q53" s="11" t="str">
        <f t="shared" si="9"/>
        <v/>
      </c>
      <c r="R53" s="137"/>
      <c r="S53" s="137"/>
      <c r="T53" s="12" t="e">
        <f t="shared" si="10"/>
        <v>#VALUE!</v>
      </c>
      <c r="U53" s="13" t="e">
        <f t="shared" si="11"/>
        <v>#VALUE!</v>
      </c>
      <c r="V53" s="13"/>
      <c r="W53" s="8">
        <f t="shared" si="12"/>
        <v>9.0359999999999996</v>
      </c>
      <c r="X53" s="8">
        <f t="shared" si="15"/>
        <v>-184.49199999999999</v>
      </c>
      <c r="Y53"/>
      <c r="Z53" t="e">
        <f>IF(D53="M",IF(AC53&lt;78,LMS!$D$5*AC53^3+LMS!$E$5*AC53^2+LMS!$F$5*AC53+LMS!$G$5,IF(AC53&lt;150,LMS!$D$6*AC53^3+LMS!$E$6*AC53^2+LMS!$F$6*AC53+LMS!$G$6,LMS!$D$7*AC53^3+LMS!$E$7*AC53^2+LMS!$F$7*AC53+LMS!$G$7)),IF(AC53&lt;69,LMS!$D$9*AC53^3+LMS!$E$9*AC53^2+LMS!$F$9*AC53+LMS!$G$9,IF(AC53&lt;150,LMS!$D$10*AC53^3+LMS!$E$10*AC53^2+LMS!$F$10*AC53+LMS!$G$10,LMS!$D$11*AC53^3+LMS!$E$11*AC53^2+LMS!$F$11*AC53+LMS!$G$11)))</f>
        <v>#VALUE!</v>
      </c>
      <c r="AA53" t="e">
        <f>IF(D53="M",(IF(AC53&lt;2.5,LMS!$D$21*AC53^3+LMS!$E$21*AC53^2+LMS!$F$21*AC53+LMS!$G$21,IF(AC53&lt;9.5,LMS!$D$22*AC53^3+LMS!$E$22*AC53^2+LMS!$F$22*AC53+LMS!$G$22,IF(AC53&lt;26.75,LMS!$D$23*AC53^3+LMS!$E$23*AC53^2+LMS!$F$23*AC53+LMS!$G$23,IF(AC53&lt;90,LMS!$D$24*AC53^3+LMS!$E$24*AC53^2+LMS!$F$24*AC53+LMS!$G$24,LMS!$D$25*AC53^3+LMS!$E$25*AC53^2+LMS!$F$25*AC53+LMS!$G$25))))),(IF(AC53&lt;2.5,LMS!$D$27*AC53^3+LMS!$E$27*AC53^2+LMS!$F$27*AC53+LMS!$G$27,IF(AC53&lt;9.5,LMS!$D$28*AC53^3+LMS!$E$28*AC53^2+LMS!$F$28*AC53+LMS!$G$28,IF(AC53&lt;26.75,LMS!$D$29*AC53^3+LMS!$E$29*AC53^2+LMS!$F$29*AC53+LMS!$G$29,IF(AC53&lt;90,LMS!$D$30*AC53^3+LMS!$E$30*AC53^2+LMS!$F$30*AC53+LMS!$G$30,IF(AC53&lt;150,LMS!$D$31*AC53^3+LMS!$E$31*AC53^2+LMS!$F$31*AC53+LMS!$G$31,LMS!$D$32*AC53^3+LMS!$E$32*AC53^2+LMS!$F$32*AC53+LMS!$G$32)))))))</f>
        <v>#VALUE!</v>
      </c>
      <c r="AB53" t="e">
        <f>IF(D53="M",(IF(AC53&lt;90,LMS!$D$14*AC53^3+LMS!$E$14*AC53^2+LMS!$F$14*AC53+LMS!$G$14,LMS!$D$15*AC53^3+LMS!$E$15*AC53^2+LMS!$F$15*AC53+LMS!$G$15)),(IF(AC53&lt;90,LMS!$D$17*AC53^3+LMS!$E$17*AC53^2+LMS!$F$17*AC53+LMS!$G$17,LMS!$D$18*AC53^3+LMS!$E$18*AC53^2+LMS!$F$18*AC53+LMS!$G$18)))</f>
        <v>#VALUE!</v>
      </c>
      <c r="AC53" s="7" t="e">
        <f t="shared" si="13"/>
        <v>#VALUE!</v>
      </c>
    </row>
    <row r="54" spans="2:29" s="7" customFormat="1">
      <c r="B54" s="119"/>
      <c r="C54" s="119"/>
      <c r="D54" s="119"/>
      <c r="E54" s="31"/>
      <c r="F54" s="31"/>
      <c r="G54" s="120"/>
      <c r="H54" s="120"/>
      <c r="I54" s="11" t="str">
        <f t="shared" si="3"/>
        <v/>
      </c>
      <c r="J54" s="2" t="str">
        <f t="shared" si="4"/>
        <v/>
      </c>
      <c r="K54" s="2" t="str">
        <f t="shared" si="14"/>
        <v/>
      </c>
      <c r="L54" s="2" t="str">
        <f t="shared" si="5"/>
        <v/>
      </c>
      <c r="M54" s="2" t="str">
        <f t="shared" si="1"/>
        <v/>
      </c>
      <c r="N54" s="2" t="str">
        <f t="shared" si="6"/>
        <v/>
      </c>
      <c r="O54" s="11" t="str">
        <f t="shared" si="7"/>
        <v/>
      </c>
      <c r="P54" s="11" t="str">
        <f t="shared" si="8"/>
        <v/>
      </c>
      <c r="Q54" s="11" t="str">
        <f t="shared" si="9"/>
        <v/>
      </c>
      <c r="R54" s="137"/>
      <c r="S54" s="137"/>
      <c r="T54" s="12" t="e">
        <f t="shared" si="10"/>
        <v>#VALUE!</v>
      </c>
      <c r="U54" s="13" t="e">
        <f t="shared" si="11"/>
        <v>#VALUE!</v>
      </c>
      <c r="V54" s="13"/>
      <c r="W54" s="8">
        <f t="shared" si="12"/>
        <v>9.0359999999999996</v>
      </c>
      <c r="X54" s="8">
        <f t="shared" si="15"/>
        <v>-184.49199999999999</v>
      </c>
      <c r="Y54"/>
      <c r="Z54" t="e">
        <f>IF(D54="M",IF(AC54&lt;78,LMS!$D$5*AC54^3+LMS!$E$5*AC54^2+LMS!$F$5*AC54+LMS!$G$5,IF(AC54&lt;150,LMS!$D$6*AC54^3+LMS!$E$6*AC54^2+LMS!$F$6*AC54+LMS!$G$6,LMS!$D$7*AC54^3+LMS!$E$7*AC54^2+LMS!$F$7*AC54+LMS!$G$7)),IF(AC54&lt;69,LMS!$D$9*AC54^3+LMS!$E$9*AC54^2+LMS!$F$9*AC54+LMS!$G$9,IF(AC54&lt;150,LMS!$D$10*AC54^3+LMS!$E$10*AC54^2+LMS!$F$10*AC54+LMS!$G$10,LMS!$D$11*AC54^3+LMS!$E$11*AC54^2+LMS!$F$11*AC54+LMS!$G$11)))</f>
        <v>#VALUE!</v>
      </c>
      <c r="AA54" t="e">
        <f>IF(D54="M",(IF(AC54&lt;2.5,LMS!$D$21*AC54^3+LMS!$E$21*AC54^2+LMS!$F$21*AC54+LMS!$G$21,IF(AC54&lt;9.5,LMS!$D$22*AC54^3+LMS!$E$22*AC54^2+LMS!$F$22*AC54+LMS!$G$22,IF(AC54&lt;26.75,LMS!$D$23*AC54^3+LMS!$E$23*AC54^2+LMS!$F$23*AC54+LMS!$G$23,IF(AC54&lt;90,LMS!$D$24*AC54^3+LMS!$E$24*AC54^2+LMS!$F$24*AC54+LMS!$G$24,LMS!$D$25*AC54^3+LMS!$E$25*AC54^2+LMS!$F$25*AC54+LMS!$G$25))))),(IF(AC54&lt;2.5,LMS!$D$27*AC54^3+LMS!$E$27*AC54^2+LMS!$F$27*AC54+LMS!$G$27,IF(AC54&lt;9.5,LMS!$D$28*AC54^3+LMS!$E$28*AC54^2+LMS!$F$28*AC54+LMS!$G$28,IF(AC54&lt;26.75,LMS!$D$29*AC54^3+LMS!$E$29*AC54^2+LMS!$F$29*AC54+LMS!$G$29,IF(AC54&lt;90,LMS!$D$30*AC54^3+LMS!$E$30*AC54^2+LMS!$F$30*AC54+LMS!$G$30,IF(AC54&lt;150,LMS!$D$31*AC54^3+LMS!$E$31*AC54^2+LMS!$F$31*AC54+LMS!$G$31,LMS!$D$32*AC54^3+LMS!$E$32*AC54^2+LMS!$F$32*AC54+LMS!$G$32)))))))</f>
        <v>#VALUE!</v>
      </c>
      <c r="AB54" t="e">
        <f>IF(D54="M",(IF(AC54&lt;90,LMS!$D$14*AC54^3+LMS!$E$14*AC54^2+LMS!$F$14*AC54+LMS!$G$14,LMS!$D$15*AC54^3+LMS!$E$15*AC54^2+LMS!$F$15*AC54+LMS!$G$15)),(IF(AC54&lt;90,LMS!$D$17*AC54^3+LMS!$E$17*AC54^2+LMS!$F$17*AC54+LMS!$G$17,LMS!$D$18*AC54^3+LMS!$E$18*AC54^2+LMS!$F$18*AC54+LMS!$G$18)))</f>
        <v>#VALUE!</v>
      </c>
      <c r="AC54" s="7" t="e">
        <f t="shared" si="13"/>
        <v>#VALUE!</v>
      </c>
    </row>
    <row r="55" spans="2:29" s="7" customFormat="1">
      <c r="B55" s="119"/>
      <c r="C55" s="119"/>
      <c r="D55" s="119"/>
      <c r="E55" s="31"/>
      <c r="F55" s="31"/>
      <c r="G55" s="120"/>
      <c r="H55" s="120"/>
      <c r="I55" s="11" t="str">
        <f t="shared" si="3"/>
        <v/>
      </c>
      <c r="J55" s="2" t="str">
        <f t="shared" si="4"/>
        <v/>
      </c>
      <c r="K55" s="2" t="str">
        <f t="shared" si="14"/>
        <v/>
      </c>
      <c r="L55" s="2" t="str">
        <f t="shared" si="5"/>
        <v/>
      </c>
      <c r="M55" s="2" t="str">
        <f t="shared" si="1"/>
        <v/>
      </c>
      <c r="N55" s="2" t="str">
        <f t="shared" si="6"/>
        <v/>
      </c>
      <c r="O55" s="11" t="str">
        <f t="shared" si="7"/>
        <v/>
      </c>
      <c r="P55" s="11" t="str">
        <f t="shared" si="8"/>
        <v/>
      </c>
      <c r="Q55" s="11" t="str">
        <f t="shared" si="9"/>
        <v/>
      </c>
      <c r="R55" s="137"/>
      <c r="S55" s="137"/>
      <c r="T55" s="12" t="e">
        <f t="shared" si="10"/>
        <v>#VALUE!</v>
      </c>
      <c r="U55" s="13" t="e">
        <f t="shared" si="11"/>
        <v>#VALUE!</v>
      </c>
      <c r="V55" s="13"/>
      <c r="W55" s="8">
        <f t="shared" si="12"/>
        <v>9.0359999999999996</v>
      </c>
      <c r="X55" s="8">
        <f t="shared" si="15"/>
        <v>-184.49199999999999</v>
      </c>
      <c r="Y55"/>
      <c r="Z55" t="e">
        <f>IF(D55="M",IF(AC55&lt;78,LMS!$D$5*AC55^3+LMS!$E$5*AC55^2+LMS!$F$5*AC55+LMS!$G$5,IF(AC55&lt;150,LMS!$D$6*AC55^3+LMS!$E$6*AC55^2+LMS!$F$6*AC55+LMS!$G$6,LMS!$D$7*AC55^3+LMS!$E$7*AC55^2+LMS!$F$7*AC55+LMS!$G$7)),IF(AC55&lt;69,LMS!$D$9*AC55^3+LMS!$E$9*AC55^2+LMS!$F$9*AC55+LMS!$G$9,IF(AC55&lt;150,LMS!$D$10*AC55^3+LMS!$E$10*AC55^2+LMS!$F$10*AC55+LMS!$G$10,LMS!$D$11*AC55^3+LMS!$E$11*AC55^2+LMS!$F$11*AC55+LMS!$G$11)))</f>
        <v>#VALUE!</v>
      </c>
      <c r="AA55" t="e">
        <f>IF(D55="M",(IF(AC55&lt;2.5,LMS!$D$21*AC55^3+LMS!$E$21*AC55^2+LMS!$F$21*AC55+LMS!$G$21,IF(AC55&lt;9.5,LMS!$D$22*AC55^3+LMS!$E$22*AC55^2+LMS!$F$22*AC55+LMS!$G$22,IF(AC55&lt;26.75,LMS!$D$23*AC55^3+LMS!$E$23*AC55^2+LMS!$F$23*AC55+LMS!$G$23,IF(AC55&lt;90,LMS!$D$24*AC55^3+LMS!$E$24*AC55^2+LMS!$F$24*AC55+LMS!$G$24,LMS!$D$25*AC55^3+LMS!$E$25*AC55^2+LMS!$F$25*AC55+LMS!$G$25))))),(IF(AC55&lt;2.5,LMS!$D$27*AC55^3+LMS!$E$27*AC55^2+LMS!$F$27*AC55+LMS!$G$27,IF(AC55&lt;9.5,LMS!$D$28*AC55^3+LMS!$E$28*AC55^2+LMS!$F$28*AC55+LMS!$G$28,IF(AC55&lt;26.75,LMS!$D$29*AC55^3+LMS!$E$29*AC55^2+LMS!$F$29*AC55+LMS!$G$29,IF(AC55&lt;90,LMS!$D$30*AC55^3+LMS!$E$30*AC55^2+LMS!$F$30*AC55+LMS!$G$30,IF(AC55&lt;150,LMS!$D$31*AC55^3+LMS!$E$31*AC55^2+LMS!$F$31*AC55+LMS!$G$31,LMS!$D$32*AC55^3+LMS!$E$32*AC55^2+LMS!$F$32*AC55+LMS!$G$32)))))))</f>
        <v>#VALUE!</v>
      </c>
      <c r="AB55" t="e">
        <f>IF(D55="M",(IF(AC55&lt;90,LMS!$D$14*AC55^3+LMS!$E$14*AC55^2+LMS!$F$14*AC55+LMS!$G$14,LMS!$D$15*AC55^3+LMS!$E$15*AC55^2+LMS!$F$15*AC55+LMS!$G$15)),(IF(AC55&lt;90,LMS!$D$17*AC55^3+LMS!$E$17*AC55^2+LMS!$F$17*AC55+LMS!$G$17,LMS!$D$18*AC55^3+LMS!$E$18*AC55^2+LMS!$F$18*AC55+LMS!$G$18)))</f>
        <v>#VALUE!</v>
      </c>
      <c r="AC55" s="7" t="e">
        <f t="shared" si="13"/>
        <v>#VALUE!</v>
      </c>
    </row>
    <row r="56" spans="2:29" s="7" customFormat="1">
      <c r="B56" s="119"/>
      <c r="C56" s="119"/>
      <c r="D56" s="119"/>
      <c r="E56" s="31"/>
      <c r="F56" s="31"/>
      <c r="G56" s="120"/>
      <c r="H56" s="120"/>
      <c r="I56" s="11" t="str">
        <f t="shared" si="3"/>
        <v/>
      </c>
      <c r="J56" s="2" t="str">
        <f t="shared" si="4"/>
        <v/>
      </c>
      <c r="K56" s="2" t="str">
        <f t="shared" si="14"/>
        <v/>
      </c>
      <c r="L56" s="2" t="str">
        <f t="shared" si="5"/>
        <v/>
      </c>
      <c r="M56" s="2" t="str">
        <f t="shared" si="1"/>
        <v/>
      </c>
      <c r="N56" s="2" t="str">
        <f t="shared" si="6"/>
        <v/>
      </c>
      <c r="O56" s="11" t="str">
        <f t="shared" si="7"/>
        <v/>
      </c>
      <c r="P56" s="11" t="str">
        <f t="shared" si="8"/>
        <v/>
      </c>
      <c r="Q56" s="11" t="str">
        <f t="shared" si="9"/>
        <v/>
      </c>
      <c r="R56" s="137"/>
      <c r="S56" s="137"/>
      <c r="T56" s="12" t="e">
        <f t="shared" si="10"/>
        <v>#VALUE!</v>
      </c>
      <c r="U56" s="13" t="e">
        <f t="shared" si="11"/>
        <v>#VALUE!</v>
      </c>
      <c r="V56" s="13"/>
      <c r="W56" s="8">
        <f t="shared" si="12"/>
        <v>9.0359999999999996</v>
      </c>
      <c r="X56" s="8">
        <f t="shared" si="15"/>
        <v>-184.49199999999999</v>
      </c>
      <c r="Y56"/>
      <c r="Z56" t="e">
        <f>IF(D56="M",IF(AC56&lt;78,LMS!$D$5*AC56^3+LMS!$E$5*AC56^2+LMS!$F$5*AC56+LMS!$G$5,IF(AC56&lt;150,LMS!$D$6*AC56^3+LMS!$E$6*AC56^2+LMS!$F$6*AC56+LMS!$G$6,LMS!$D$7*AC56^3+LMS!$E$7*AC56^2+LMS!$F$7*AC56+LMS!$G$7)),IF(AC56&lt;69,LMS!$D$9*AC56^3+LMS!$E$9*AC56^2+LMS!$F$9*AC56+LMS!$G$9,IF(AC56&lt;150,LMS!$D$10*AC56^3+LMS!$E$10*AC56^2+LMS!$F$10*AC56+LMS!$G$10,LMS!$D$11*AC56^3+LMS!$E$11*AC56^2+LMS!$F$11*AC56+LMS!$G$11)))</f>
        <v>#VALUE!</v>
      </c>
      <c r="AA56" t="e">
        <f>IF(D56="M",(IF(AC56&lt;2.5,LMS!$D$21*AC56^3+LMS!$E$21*AC56^2+LMS!$F$21*AC56+LMS!$G$21,IF(AC56&lt;9.5,LMS!$D$22*AC56^3+LMS!$E$22*AC56^2+LMS!$F$22*AC56+LMS!$G$22,IF(AC56&lt;26.75,LMS!$D$23*AC56^3+LMS!$E$23*AC56^2+LMS!$F$23*AC56+LMS!$G$23,IF(AC56&lt;90,LMS!$D$24*AC56^3+LMS!$E$24*AC56^2+LMS!$F$24*AC56+LMS!$G$24,LMS!$D$25*AC56^3+LMS!$E$25*AC56^2+LMS!$F$25*AC56+LMS!$G$25))))),(IF(AC56&lt;2.5,LMS!$D$27*AC56^3+LMS!$E$27*AC56^2+LMS!$F$27*AC56+LMS!$G$27,IF(AC56&lt;9.5,LMS!$D$28*AC56^3+LMS!$E$28*AC56^2+LMS!$F$28*AC56+LMS!$G$28,IF(AC56&lt;26.75,LMS!$D$29*AC56^3+LMS!$E$29*AC56^2+LMS!$F$29*AC56+LMS!$G$29,IF(AC56&lt;90,LMS!$D$30*AC56^3+LMS!$E$30*AC56^2+LMS!$F$30*AC56+LMS!$G$30,IF(AC56&lt;150,LMS!$D$31*AC56^3+LMS!$E$31*AC56^2+LMS!$F$31*AC56+LMS!$G$31,LMS!$D$32*AC56^3+LMS!$E$32*AC56^2+LMS!$F$32*AC56+LMS!$G$32)))))))</f>
        <v>#VALUE!</v>
      </c>
      <c r="AB56" t="e">
        <f>IF(D56="M",(IF(AC56&lt;90,LMS!$D$14*AC56^3+LMS!$E$14*AC56^2+LMS!$F$14*AC56+LMS!$G$14,LMS!$D$15*AC56^3+LMS!$E$15*AC56^2+LMS!$F$15*AC56+LMS!$G$15)),(IF(AC56&lt;90,LMS!$D$17*AC56^3+LMS!$E$17*AC56^2+LMS!$F$17*AC56+LMS!$G$17,LMS!$D$18*AC56^3+LMS!$E$18*AC56^2+LMS!$F$18*AC56+LMS!$G$18)))</f>
        <v>#VALUE!</v>
      </c>
      <c r="AC56" s="7" t="e">
        <f t="shared" si="13"/>
        <v>#VALUE!</v>
      </c>
    </row>
    <row r="57" spans="2:29" s="7" customFormat="1">
      <c r="B57" s="119"/>
      <c r="C57" s="119"/>
      <c r="D57" s="119"/>
      <c r="E57" s="31"/>
      <c r="F57" s="31"/>
      <c r="G57" s="120"/>
      <c r="H57" s="120"/>
      <c r="I57" s="11" t="str">
        <f t="shared" si="3"/>
        <v/>
      </c>
      <c r="J57" s="2" t="str">
        <f t="shared" si="4"/>
        <v/>
      </c>
      <c r="K57" s="2" t="str">
        <f t="shared" si="14"/>
        <v/>
      </c>
      <c r="L57" s="2" t="str">
        <f t="shared" si="5"/>
        <v/>
      </c>
      <c r="M57" s="2" t="str">
        <f t="shared" si="1"/>
        <v/>
      </c>
      <c r="N57" s="2" t="str">
        <f t="shared" si="6"/>
        <v/>
      </c>
      <c r="O57" s="11" t="str">
        <f t="shared" si="7"/>
        <v/>
      </c>
      <c r="P57" s="11" t="str">
        <f t="shared" si="8"/>
        <v/>
      </c>
      <c r="Q57" s="11" t="str">
        <f t="shared" si="9"/>
        <v/>
      </c>
      <c r="R57" s="137"/>
      <c r="S57" s="137"/>
      <c r="T57" s="12" t="e">
        <f t="shared" si="10"/>
        <v>#VALUE!</v>
      </c>
      <c r="U57" s="13" t="e">
        <f t="shared" si="11"/>
        <v>#VALUE!</v>
      </c>
      <c r="V57" s="13"/>
      <c r="W57" s="8">
        <f t="shared" si="12"/>
        <v>9.0359999999999996</v>
      </c>
      <c r="X57" s="8">
        <f t="shared" si="15"/>
        <v>-184.49199999999999</v>
      </c>
      <c r="Y57"/>
      <c r="Z57" t="e">
        <f>IF(D57="M",IF(AC57&lt;78,LMS!$D$5*AC57^3+LMS!$E$5*AC57^2+LMS!$F$5*AC57+LMS!$G$5,IF(AC57&lt;150,LMS!$D$6*AC57^3+LMS!$E$6*AC57^2+LMS!$F$6*AC57+LMS!$G$6,LMS!$D$7*AC57^3+LMS!$E$7*AC57^2+LMS!$F$7*AC57+LMS!$G$7)),IF(AC57&lt;69,LMS!$D$9*AC57^3+LMS!$E$9*AC57^2+LMS!$F$9*AC57+LMS!$G$9,IF(AC57&lt;150,LMS!$D$10*AC57^3+LMS!$E$10*AC57^2+LMS!$F$10*AC57+LMS!$G$10,LMS!$D$11*AC57^3+LMS!$E$11*AC57^2+LMS!$F$11*AC57+LMS!$G$11)))</f>
        <v>#VALUE!</v>
      </c>
      <c r="AA57" t="e">
        <f>IF(D57="M",(IF(AC57&lt;2.5,LMS!$D$21*AC57^3+LMS!$E$21*AC57^2+LMS!$F$21*AC57+LMS!$G$21,IF(AC57&lt;9.5,LMS!$D$22*AC57^3+LMS!$E$22*AC57^2+LMS!$F$22*AC57+LMS!$G$22,IF(AC57&lt;26.75,LMS!$D$23*AC57^3+LMS!$E$23*AC57^2+LMS!$F$23*AC57+LMS!$G$23,IF(AC57&lt;90,LMS!$D$24*AC57^3+LMS!$E$24*AC57^2+LMS!$F$24*AC57+LMS!$G$24,LMS!$D$25*AC57^3+LMS!$E$25*AC57^2+LMS!$F$25*AC57+LMS!$G$25))))),(IF(AC57&lt;2.5,LMS!$D$27*AC57^3+LMS!$E$27*AC57^2+LMS!$F$27*AC57+LMS!$G$27,IF(AC57&lt;9.5,LMS!$D$28*AC57^3+LMS!$E$28*AC57^2+LMS!$F$28*AC57+LMS!$G$28,IF(AC57&lt;26.75,LMS!$D$29*AC57^3+LMS!$E$29*AC57^2+LMS!$F$29*AC57+LMS!$G$29,IF(AC57&lt;90,LMS!$D$30*AC57^3+LMS!$E$30*AC57^2+LMS!$F$30*AC57+LMS!$G$30,IF(AC57&lt;150,LMS!$D$31*AC57^3+LMS!$E$31*AC57^2+LMS!$F$31*AC57+LMS!$G$31,LMS!$D$32*AC57^3+LMS!$E$32*AC57^2+LMS!$F$32*AC57+LMS!$G$32)))))))</f>
        <v>#VALUE!</v>
      </c>
      <c r="AB57" t="e">
        <f>IF(D57="M",(IF(AC57&lt;90,LMS!$D$14*AC57^3+LMS!$E$14*AC57^2+LMS!$F$14*AC57+LMS!$G$14,LMS!$D$15*AC57^3+LMS!$E$15*AC57^2+LMS!$F$15*AC57+LMS!$G$15)),(IF(AC57&lt;90,LMS!$D$17*AC57^3+LMS!$E$17*AC57^2+LMS!$F$17*AC57+LMS!$G$17,LMS!$D$18*AC57^3+LMS!$E$18*AC57^2+LMS!$F$18*AC57+LMS!$G$18)))</f>
        <v>#VALUE!</v>
      </c>
      <c r="AC57" s="7" t="e">
        <f t="shared" si="13"/>
        <v>#VALUE!</v>
      </c>
    </row>
    <row r="58" spans="2:29" s="7" customFormat="1">
      <c r="B58" s="119"/>
      <c r="C58" s="119"/>
      <c r="D58" s="119"/>
      <c r="E58" s="31"/>
      <c r="F58" s="31"/>
      <c r="G58" s="120"/>
      <c r="H58" s="120"/>
      <c r="I58" s="11" t="str">
        <f t="shared" si="3"/>
        <v/>
      </c>
      <c r="J58" s="2" t="str">
        <f t="shared" si="4"/>
        <v/>
      </c>
      <c r="K58" s="2" t="str">
        <f t="shared" si="14"/>
        <v/>
      </c>
      <c r="L58" s="2" t="str">
        <f t="shared" si="5"/>
        <v/>
      </c>
      <c r="M58" s="2" t="str">
        <f t="shared" si="1"/>
        <v/>
      </c>
      <c r="N58" s="2" t="str">
        <f t="shared" si="6"/>
        <v/>
      </c>
      <c r="O58" s="11" t="str">
        <f t="shared" si="7"/>
        <v/>
      </c>
      <c r="P58" s="11" t="str">
        <f t="shared" si="8"/>
        <v/>
      </c>
      <c r="Q58" s="11" t="str">
        <f t="shared" si="9"/>
        <v/>
      </c>
      <c r="R58" s="137"/>
      <c r="S58" s="137"/>
      <c r="T58" s="12" t="e">
        <f t="shared" si="10"/>
        <v>#VALUE!</v>
      </c>
      <c r="U58" s="13" t="e">
        <f t="shared" si="11"/>
        <v>#VALUE!</v>
      </c>
      <c r="V58" s="13"/>
      <c r="W58" s="8">
        <f t="shared" si="12"/>
        <v>9.0359999999999996</v>
      </c>
      <c r="X58" s="8">
        <f t="shared" si="15"/>
        <v>-184.49199999999999</v>
      </c>
      <c r="Y58"/>
      <c r="Z58" t="e">
        <f>IF(D58="M",IF(AC58&lt;78,LMS!$D$5*AC58^3+LMS!$E$5*AC58^2+LMS!$F$5*AC58+LMS!$G$5,IF(AC58&lt;150,LMS!$D$6*AC58^3+LMS!$E$6*AC58^2+LMS!$F$6*AC58+LMS!$G$6,LMS!$D$7*AC58^3+LMS!$E$7*AC58^2+LMS!$F$7*AC58+LMS!$G$7)),IF(AC58&lt;69,LMS!$D$9*AC58^3+LMS!$E$9*AC58^2+LMS!$F$9*AC58+LMS!$G$9,IF(AC58&lt;150,LMS!$D$10*AC58^3+LMS!$E$10*AC58^2+LMS!$F$10*AC58+LMS!$G$10,LMS!$D$11*AC58^3+LMS!$E$11*AC58^2+LMS!$F$11*AC58+LMS!$G$11)))</f>
        <v>#VALUE!</v>
      </c>
      <c r="AA58" t="e">
        <f>IF(D58="M",(IF(AC58&lt;2.5,LMS!$D$21*AC58^3+LMS!$E$21*AC58^2+LMS!$F$21*AC58+LMS!$G$21,IF(AC58&lt;9.5,LMS!$D$22*AC58^3+LMS!$E$22*AC58^2+LMS!$F$22*AC58+LMS!$G$22,IF(AC58&lt;26.75,LMS!$D$23*AC58^3+LMS!$E$23*AC58^2+LMS!$F$23*AC58+LMS!$G$23,IF(AC58&lt;90,LMS!$D$24*AC58^3+LMS!$E$24*AC58^2+LMS!$F$24*AC58+LMS!$G$24,LMS!$D$25*AC58^3+LMS!$E$25*AC58^2+LMS!$F$25*AC58+LMS!$G$25))))),(IF(AC58&lt;2.5,LMS!$D$27*AC58^3+LMS!$E$27*AC58^2+LMS!$F$27*AC58+LMS!$G$27,IF(AC58&lt;9.5,LMS!$D$28*AC58^3+LMS!$E$28*AC58^2+LMS!$F$28*AC58+LMS!$G$28,IF(AC58&lt;26.75,LMS!$D$29*AC58^3+LMS!$E$29*AC58^2+LMS!$F$29*AC58+LMS!$G$29,IF(AC58&lt;90,LMS!$D$30*AC58^3+LMS!$E$30*AC58^2+LMS!$F$30*AC58+LMS!$G$30,IF(AC58&lt;150,LMS!$D$31*AC58^3+LMS!$E$31*AC58^2+LMS!$F$31*AC58+LMS!$G$31,LMS!$D$32*AC58^3+LMS!$E$32*AC58^2+LMS!$F$32*AC58+LMS!$G$32)))))))</f>
        <v>#VALUE!</v>
      </c>
      <c r="AB58" t="e">
        <f>IF(D58="M",(IF(AC58&lt;90,LMS!$D$14*AC58^3+LMS!$E$14*AC58^2+LMS!$F$14*AC58+LMS!$G$14,LMS!$D$15*AC58^3+LMS!$E$15*AC58^2+LMS!$F$15*AC58+LMS!$G$15)),(IF(AC58&lt;90,LMS!$D$17*AC58^3+LMS!$E$17*AC58^2+LMS!$F$17*AC58+LMS!$G$17,LMS!$D$18*AC58^3+LMS!$E$18*AC58^2+LMS!$F$18*AC58+LMS!$G$18)))</f>
        <v>#VALUE!</v>
      </c>
      <c r="AC58" s="7" t="e">
        <f t="shared" si="13"/>
        <v>#VALUE!</v>
      </c>
    </row>
    <row r="59" spans="2:29" s="7" customFormat="1">
      <c r="B59" s="119"/>
      <c r="C59" s="119"/>
      <c r="D59" s="119"/>
      <c r="E59" s="31"/>
      <c r="F59" s="31"/>
      <c r="G59" s="120"/>
      <c r="H59" s="120"/>
      <c r="I59" s="11" t="str">
        <f t="shared" si="3"/>
        <v/>
      </c>
      <c r="J59" s="2" t="str">
        <f t="shared" si="4"/>
        <v/>
      </c>
      <c r="K59" s="2" t="str">
        <f t="shared" si="14"/>
        <v/>
      </c>
      <c r="L59" s="2" t="str">
        <f t="shared" si="5"/>
        <v/>
      </c>
      <c r="M59" s="2" t="str">
        <f t="shared" si="1"/>
        <v/>
      </c>
      <c r="N59" s="2" t="str">
        <f t="shared" si="6"/>
        <v/>
      </c>
      <c r="O59" s="11" t="str">
        <f t="shared" si="7"/>
        <v/>
      </c>
      <c r="P59" s="11" t="str">
        <f t="shared" si="8"/>
        <v/>
      </c>
      <c r="Q59" s="11" t="str">
        <f t="shared" si="9"/>
        <v/>
      </c>
      <c r="R59" s="137"/>
      <c r="S59" s="137"/>
      <c r="T59" s="12" t="e">
        <f t="shared" si="10"/>
        <v>#VALUE!</v>
      </c>
      <c r="U59" s="13" t="e">
        <f t="shared" si="11"/>
        <v>#VALUE!</v>
      </c>
      <c r="V59" s="13"/>
      <c r="W59" s="8">
        <f t="shared" si="12"/>
        <v>9.0359999999999996</v>
      </c>
      <c r="X59" s="8">
        <f t="shared" si="15"/>
        <v>-184.49199999999999</v>
      </c>
      <c r="Y59"/>
      <c r="Z59" t="e">
        <f>IF(D59="M",IF(AC59&lt;78,LMS!$D$5*AC59^3+LMS!$E$5*AC59^2+LMS!$F$5*AC59+LMS!$G$5,IF(AC59&lt;150,LMS!$D$6*AC59^3+LMS!$E$6*AC59^2+LMS!$F$6*AC59+LMS!$G$6,LMS!$D$7*AC59^3+LMS!$E$7*AC59^2+LMS!$F$7*AC59+LMS!$G$7)),IF(AC59&lt;69,LMS!$D$9*AC59^3+LMS!$E$9*AC59^2+LMS!$F$9*AC59+LMS!$G$9,IF(AC59&lt;150,LMS!$D$10*AC59^3+LMS!$E$10*AC59^2+LMS!$F$10*AC59+LMS!$G$10,LMS!$D$11*AC59^3+LMS!$E$11*AC59^2+LMS!$F$11*AC59+LMS!$G$11)))</f>
        <v>#VALUE!</v>
      </c>
      <c r="AA59" t="e">
        <f>IF(D59="M",(IF(AC59&lt;2.5,LMS!$D$21*AC59^3+LMS!$E$21*AC59^2+LMS!$F$21*AC59+LMS!$G$21,IF(AC59&lt;9.5,LMS!$D$22*AC59^3+LMS!$E$22*AC59^2+LMS!$F$22*AC59+LMS!$G$22,IF(AC59&lt;26.75,LMS!$D$23*AC59^3+LMS!$E$23*AC59^2+LMS!$F$23*AC59+LMS!$G$23,IF(AC59&lt;90,LMS!$D$24*AC59^3+LMS!$E$24*AC59^2+LMS!$F$24*AC59+LMS!$G$24,LMS!$D$25*AC59^3+LMS!$E$25*AC59^2+LMS!$F$25*AC59+LMS!$G$25))))),(IF(AC59&lt;2.5,LMS!$D$27*AC59^3+LMS!$E$27*AC59^2+LMS!$F$27*AC59+LMS!$G$27,IF(AC59&lt;9.5,LMS!$D$28*AC59^3+LMS!$E$28*AC59^2+LMS!$F$28*AC59+LMS!$G$28,IF(AC59&lt;26.75,LMS!$D$29*AC59^3+LMS!$E$29*AC59^2+LMS!$F$29*AC59+LMS!$G$29,IF(AC59&lt;90,LMS!$D$30*AC59^3+LMS!$E$30*AC59^2+LMS!$F$30*AC59+LMS!$G$30,IF(AC59&lt;150,LMS!$D$31*AC59^3+LMS!$E$31*AC59^2+LMS!$F$31*AC59+LMS!$G$31,LMS!$D$32*AC59^3+LMS!$E$32*AC59^2+LMS!$F$32*AC59+LMS!$G$32)))))))</f>
        <v>#VALUE!</v>
      </c>
      <c r="AB59" t="e">
        <f>IF(D59="M",(IF(AC59&lt;90,LMS!$D$14*AC59^3+LMS!$E$14*AC59^2+LMS!$F$14*AC59+LMS!$G$14,LMS!$D$15*AC59^3+LMS!$E$15*AC59^2+LMS!$F$15*AC59+LMS!$G$15)),(IF(AC59&lt;90,LMS!$D$17*AC59^3+LMS!$E$17*AC59^2+LMS!$F$17*AC59+LMS!$G$17,LMS!$D$18*AC59^3+LMS!$E$18*AC59^2+LMS!$F$18*AC59+LMS!$G$18)))</f>
        <v>#VALUE!</v>
      </c>
      <c r="AC59" s="7" t="e">
        <f t="shared" si="13"/>
        <v>#VALUE!</v>
      </c>
    </row>
    <row r="60" spans="2:29" s="7" customFormat="1">
      <c r="B60" s="119"/>
      <c r="C60" s="119"/>
      <c r="D60" s="119"/>
      <c r="E60" s="31"/>
      <c r="F60" s="31"/>
      <c r="G60" s="120"/>
      <c r="H60" s="120"/>
      <c r="I60" s="11" t="str">
        <f t="shared" si="3"/>
        <v/>
      </c>
      <c r="J60" s="2" t="str">
        <f t="shared" si="4"/>
        <v/>
      </c>
      <c r="K60" s="2" t="str">
        <f t="shared" si="14"/>
        <v/>
      </c>
      <c r="L60" s="2" t="str">
        <f t="shared" si="5"/>
        <v/>
      </c>
      <c r="M60" s="2" t="str">
        <f t="shared" si="1"/>
        <v/>
      </c>
      <c r="N60" s="2" t="str">
        <f t="shared" si="6"/>
        <v/>
      </c>
      <c r="O60" s="11" t="str">
        <f t="shared" si="7"/>
        <v/>
      </c>
      <c r="P60" s="11" t="str">
        <f t="shared" si="8"/>
        <v/>
      </c>
      <c r="Q60" s="11" t="str">
        <f t="shared" si="9"/>
        <v/>
      </c>
      <c r="R60" s="137"/>
      <c r="S60" s="137"/>
      <c r="T60" s="12" t="e">
        <f t="shared" si="10"/>
        <v>#VALUE!</v>
      </c>
      <c r="U60" s="13" t="e">
        <f t="shared" si="11"/>
        <v>#VALUE!</v>
      </c>
      <c r="V60" s="13"/>
      <c r="W60" s="8">
        <f t="shared" si="12"/>
        <v>9.0359999999999996</v>
      </c>
      <c r="X60" s="8">
        <f t="shared" si="15"/>
        <v>-184.49199999999999</v>
      </c>
      <c r="Y60"/>
      <c r="Z60" t="e">
        <f>IF(D60="M",IF(AC60&lt;78,LMS!$D$5*AC60^3+LMS!$E$5*AC60^2+LMS!$F$5*AC60+LMS!$G$5,IF(AC60&lt;150,LMS!$D$6*AC60^3+LMS!$E$6*AC60^2+LMS!$F$6*AC60+LMS!$G$6,LMS!$D$7*AC60^3+LMS!$E$7*AC60^2+LMS!$F$7*AC60+LMS!$G$7)),IF(AC60&lt;69,LMS!$D$9*AC60^3+LMS!$E$9*AC60^2+LMS!$F$9*AC60+LMS!$G$9,IF(AC60&lt;150,LMS!$D$10*AC60^3+LMS!$E$10*AC60^2+LMS!$F$10*AC60+LMS!$G$10,LMS!$D$11*AC60^3+LMS!$E$11*AC60^2+LMS!$F$11*AC60+LMS!$G$11)))</f>
        <v>#VALUE!</v>
      </c>
      <c r="AA60" t="e">
        <f>IF(D60="M",(IF(AC60&lt;2.5,LMS!$D$21*AC60^3+LMS!$E$21*AC60^2+LMS!$F$21*AC60+LMS!$G$21,IF(AC60&lt;9.5,LMS!$D$22*AC60^3+LMS!$E$22*AC60^2+LMS!$F$22*AC60+LMS!$G$22,IF(AC60&lt;26.75,LMS!$D$23*AC60^3+LMS!$E$23*AC60^2+LMS!$F$23*AC60+LMS!$G$23,IF(AC60&lt;90,LMS!$D$24*AC60^3+LMS!$E$24*AC60^2+LMS!$F$24*AC60+LMS!$G$24,LMS!$D$25*AC60^3+LMS!$E$25*AC60^2+LMS!$F$25*AC60+LMS!$G$25))))),(IF(AC60&lt;2.5,LMS!$D$27*AC60^3+LMS!$E$27*AC60^2+LMS!$F$27*AC60+LMS!$G$27,IF(AC60&lt;9.5,LMS!$D$28*AC60^3+LMS!$E$28*AC60^2+LMS!$F$28*AC60+LMS!$G$28,IF(AC60&lt;26.75,LMS!$D$29*AC60^3+LMS!$E$29*AC60^2+LMS!$F$29*AC60+LMS!$G$29,IF(AC60&lt;90,LMS!$D$30*AC60^3+LMS!$E$30*AC60^2+LMS!$F$30*AC60+LMS!$G$30,IF(AC60&lt;150,LMS!$D$31*AC60^3+LMS!$E$31*AC60^2+LMS!$F$31*AC60+LMS!$G$31,LMS!$D$32*AC60^3+LMS!$E$32*AC60^2+LMS!$F$32*AC60+LMS!$G$32)))))))</f>
        <v>#VALUE!</v>
      </c>
      <c r="AB60" t="e">
        <f>IF(D60="M",(IF(AC60&lt;90,LMS!$D$14*AC60^3+LMS!$E$14*AC60^2+LMS!$F$14*AC60+LMS!$G$14,LMS!$D$15*AC60^3+LMS!$E$15*AC60^2+LMS!$F$15*AC60+LMS!$G$15)),(IF(AC60&lt;90,LMS!$D$17*AC60^3+LMS!$E$17*AC60^2+LMS!$F$17*AC60+LMS!$G$17,LMS!$D$18*AC60^3+LMS!$E$18*AC60^2+LMS!$F$18*AC60+LMS!$G$18)))</f>
        <v>#VALUE!</v>
      </c>
      <c r="AC60" s="7" t="e">
        <f t="shared" si="13"/>
        <v>#VALUE!</v>
      </c>
    </row>
    <row r="61" spans="2:29" s="7" customFormat="1">
      <c r="B61" s="119"/>
      <c r="C61" s="119"/>
      <c r="D61" s="119"/>
      <c r="E61" s="31"/>
      <c r="F61" s="31"/>
      <c r="G61" s="120"/>
      <c r="H61" s="120"/>
      <c r="I61" s="11" t="str">
        <f t="shared" si="3"/>
        <v/>
      </c>
      <c r="J61" s="2" t="str">
        <f t="shared" si="4"/>
        <v/>
      </c>
      <c r="K61" s="2" t="str">
        <f t="shared" si="14"/>
        <v/>
      </c>
      <c r="L61" s="2" t="str">
        <f t="shared" si="5"/>
        <v/>
      </c>
      <c r="M61" s="2" t="str">
        <f t="shared" si="1"/>
        <v/>
      </c>
      <c r="N61" s="2" t="str">
        <f t="shared" si="6"/>
        <v/>
      </c>
      <c r="O61" s="11" t="str">
        <f t="shared" si="7"/>
        <v/>
      </c>
      <c r="P61" s="11" t="str">
        <f t="shared" si="8"/>
        <v/>
      </c>
      <c r="Q61" s="11" t="str">
        <f t="shared" si="9"/>
        <v/>
      </c>
      <c r="R61" s="137"/>
      <c r="S61" s="137"/>
      <c r="T61" s="12" t="e">
        <f t="shared" si="10"/>
        <v>#VALUE!</v>
      </c>
      <c r="U61" s="13" t="e">
        <f t="shared" si="11"/>
        <v>#VALUE!</v>
      </c>
      <c r="V61" s="13"/>
      <c r="W61" s="8">
        <f t="shared" si="12"/>
        <v>9.0359999999999996</v>
      </c>
      <c r="X61" s="8">
        <f t="shared" si="15"/>
        <v>-184.49199999999999</v>
      </c>
      <c r="Y61"/>
      <c r="Z61" t="e">
        <f>IF(D61="M",IF(AC61&lt;78,LMS!$D$5*AC61^3+LMS!$E$5*AC61^2+LMS!$F$5*AC61+LMS!$G$5,IF(AC61&lt;150,LMS!$D$6*AC61^3+LMS!$E$6*AC61^2+LMS!$F$6*AC61+LMS!$G$6,LMS!$D$7*AC61^3+LMS!$E$7*AC61^2+LMS!$F$7*AC61+LMS!$G$7)),IF(AC61&lt;69,LMS!$D$9*AC61^3+LMS!$E$9*AC61^2+LMS!$F$9*AC61+LMS!$G$9,IF(AC61&lt;150,LMS!$D$10*AC61^3+LMS!$E$10*AC61^2+LMS!$F$10*AC61+LMS!$G$10,LMS!$D$11*AC61^3+LMS!$E$11*AC61^2+LMS!$F$11*AC61+LMS!$G$11)))</f>
        <v>#VALUE!</v>
      </c>
      <c r="AA61" t="e">
        <f>IF(D61="M",(IF(AC61&lt;2.5,LMS!$D$21*AC61^3+LMS!$E$21*AC61^2+LMS!$F$21*AC61+LMS!$G$21,IF(AC61&lt;9.5,LMS!$D$22*AC61^3+LMS!$E$22*AC61^2+LMS!$F$22*AC61+LMS!$G$22,IF(AC61&lt;26.75,LMS!$D$23*AC61^3+LMS!$E$23*AC61^2+LMS!$F$23*AC61+LMS!$G$23,IF(AC61&lt;90,LMS!$D$24*AC61^3+LMS!$E$24*AC61^2+LMS!$F$24*AC61+LMS!$G$24,LMS!$D$25*AC61^3+LMS!$E$25*AC61^2+LMS!$F$25*AC61+LMS!$G$25))))),(IF(AC61&lt;2.5,LMS!$D$27*AC61^3+LMS!$E$27*AC61^2+LMS!$F$27*AC61+LMS!$G$27,IF(AC61&lt;9.5,LMS!$D$28*AC61^3+LMS!$E$28*AC61^2+LMS!$F$28*AC61+LMS!$G$28,IF(AC61&lt;26.75,LMS!$D$29*AC61^3+LMS!$E$29*AC61^2+LMS!$F$29*AC61+LMS!$G$29,IF(AC61&lt;90,LMS!$D$30*AC61^3+LMS!$E$30*AC61^2+LMS!$F$30*AC61+LMS!$G$30,IF(AC61&lt;150,LMS!$D$31*AC61^3+LMS!$E$31*AC61^2+LMS!$F$31*AC61+LMS!$G$31,LMS!$D$32*AC61^3+LMS!$E$32*AC61^2+LMS!$F$32*AC61+LMS!$G$32)))))))</f>
        <v>#VALUE!</v>
      </c>
      <c r="AB61" t="e">
        <f>IF(D61="M",(IF(AC61&lt;90,LMS!$D$14*AC61^3+LMS!$E$14*AC61^2+LMS!$F$14*AC61+LMS!$G$14,LMS!$D$15*AC61^3+LMS!$E$15*AC61^2+LMS!$F$15*AC61+LMS!$G$15)),(IF(AC61&lt;90,LMS!$D$17*AC61^3+LMS!$E$17*AC61^2+LMS!$F$17*AC61+LMS!$G$17,LMS!$D$18*AC61^3+LMS!$E$18*AC61^2+LMS!$F$18*AC61+LMS!$G$18)))</f>
        <v>#VALUE!</v>
      </c>
      <c r="AC61" s="7" t="e">
        <f t="shared" si="13"/>
        <v>#VALUE!</v>
      </c>
    </row>
    <row r="62" spans="2:29" s="7" customFormat="1">
      <c r="B62" s="119"/>
      <c r="C62" s="119"/>
      <c r="D62" s="119"/>
      <c r="E62" s="31"/>
      <c r="F62" s="31"/>
      <c r="G62" s="120"/>
      <c r="H62" s="120"/>
      <c r="I62" s="11" t="str">
        <f t="shared" si="3"/>
        <v/>
      </c>
      <c r="J62" s="2" t="str">
        <f t="shared" si="4"/>
        <v/>
      </c>
      <c r="K62" s="2" t="str">
        <f t="shared" si="14"/>
        <v/>
      </c>
      <c r="L62" s="2" t="str">
        <f t="shared" si="5"/>
        <v/>
      </c>
      <c r="M62" s="2" t="str">
        <f t="shared" si="1"/>
        <v/>
      </c>
      <c r="N62" s="2" t="str">
        <f t="shared" si="6"/>
        <v/>
      </c>
      <c r="O62" s="11" t="str">
        <f t="shared" si="7"/>
        <v/>
      </c>
      <c r="P62" s="11" t="str">
        <f t="shared" si="8"/>
        <v/>
      </c>
      <c r="Q62" s="11" t="str">
        <f t="shared" si="9"/>
        <v/>
      </c>
      <c r="R62" s="137"/>
      <c r="S62" s="137"/>
      <c r="T62" s="12" t="e">
        <f t="shared" si="10"/>
        <v>#VALUE!</v>
      </c>
      <c r="U62" s="13" t="e">
        <f t="shared" si="11"/>
        <v>#VALUE!</v>
      </c>
      <c r="V62" s="13"/>
      <c r="W62" s="8">
        <f t="shared" si="12"/>
        <v>9.0359999999999996</v>
      </c>
      <c r="X62" s="8">
        <f t="shared" si="15"/>
        <v>-184.49199999999999</v>
      </c>
      <c r="Y62"/>
      <c r="Z62" t="e">
        <f>IF(D62="M",IF(AC62&lt;78,LMS!$D$5*AC62^3+LMS!$E$5*AC62^2+LMS!$F$5*AC62+LMS!$G$5,IF(AC62&lt;150,LMS!$D$6*AC62^3+LMS!$E$6*AC62^2+LMS!$F$6*AC62+LMS!$G$6,LMS!$D$7*AC62^3+LMS!$E$7*AC62^2+LMS!$F$7*AC62+LMS!$G$7)),IF(AC62&lt;69,LMS!$D$9*AC62^3+LMS!$E$9*AC62^2+LMS!$F$9*AC62+LMS!$G$9,IF(AC62&lt;150,LMS!$D$10*AC62^3+LMS!$E$10*AC62^2+LMS!$F$10*AC62+LMS!$G$10,LMS!$D$11*AC62^3+LMS!$E$11*AC62^2+LMS!$F$11*AC62+LMS!$G$11)))</f>
        <v>#VALUE!</v>
      </c>
      <c r="AA62" t="e">
        <f>IF(D62="M",(IF(AC62&lt;2.5,LMS!$D$21*AC62^3+LMS!$E$21*AC62^2+LMS!$F$21*AC62+LMS!$G$21,IF(AC62&lt;9.5,LMS!$D$22*AC62^3+LMS!$E$22*AC62^2+LMS!$F$22*AC62+LMS!$G$22,IF(AC62&lt;26.75,LMS!$D$23*AC62^3+LMS!$E$23*AC62^2+LMS!$F$23*AC62+LMS!$G$23,IF(AC62&lt;90,LMS!$D$24*AC62^3+LMS!$E$24*AC62^2+LMS!$F$24*AC62+LMS!$G$24,LMS!$D$25*AC62^3+LMS!$E$25*AC62^2+LMS!$F$25*AC62+LMS!$G$25))))),(IF(AC62&lt;2.5,LMS!$D$27*AC62^3+LMS!$E$27*AC62^2+LMS!$F$27*AC62+LMS!$G$27,IF(AC62&lt;9.5,LMS!$D$28*AC62^3+LMS!$E$28*AC62^2+LMS!$F$28*AC62+LMS!$G$28,IF(AC62&lt;26.75,LMS!$D$29*AC62^3+LMS!$E$29*AC62^2+LMS!$F$29*AC62+LMS!$G$29,IF(AC62&lt;90,LMS!$D$30*AC62^3+LMS!$E$30*AC62^2+LMS!$F$30*AC62+LMS!$G$30,IF(AC62&lt;150,LMS!$D$31*AC62^3+LMS!$E$31*AC62^2+LMS!$F$31*AC62+LMS!$G$31,LMS!$D$32*AC62^3+LMS!$E$32*AC62^2+LMS!$F$32*AC62+LMS!$G$32)))))))</f>
        <v>#VALUE!</v>
      </c>
      <c r="AB62" t="e">
        <f>IF(D62="M",(IF(AC62&lt;90,LMS!$D$14*AC62^3+LMS!$E$14*AC62^2+LMS!$F$14*AC62+LMS!$G$14,LMS!$D$15*AC62^3+LMS!$E$15*AC62^2+LMS!$F$15*AC62+LMS!$G$15)),(IF(AC62&lt;90,LMS!$D$17*AC62^3+LMS!$E$17*AC62^2+LMS!$F$17*AC62+LMS!$G$17,LMS!$D$18*AC62^3+LMS!$E$18*AC62^2+LMS!$F$18*AC62+LMS!$G$18)))</f>
        <v>#VALUE!</v>
      </c>
      <c r="AC62" s="7" t="e">
        <f t="shared" si="13"/>
        <v>#VALUE!</v>
      </c>
    </row>
    <row r="63" spans="2:29" s="7" customFormat="1">
      <c r="B63" s="119"/>
      <c r="C63" s="119"/>
      <c r="D63" s="119"/>
      <c r="E63" s="31"/>
      <c r="F63" s="31"/>
      <c r="G63" s="120"/>
      <c r="H63" s="120"/>
      <c r="I63" s="11" t="str">
        <f t="shared" si="3"/>
        <v/>
      </c>
      <c r="J63" s="2" t="str">
        <f t="shared" si="4"/>
        <v/>
      </c>
      <c r="K63" s="2" t="str">
        <f t="shared" si="14"/>
        <v/>
      </c>
      <c r="L63" s="2" t="str">
        <f t="shared" si="5"/>
        <v/>
      </c>
      <c r="M63" s="2" t="str">
        <f t="shared" si="1"/>
        <v/>
      </c>
      <c r="N63" s="2" t="str">
        <f t="shared" si="6"/>
        <v/>
      </c>
      <c r="O63" s="11" t="str">
        <f t="shared" si="7"/>
        <v/>
      </c>
      <c r="P63" s="11" t="str">
        <f t="shared" si="8"/>
        <v/>
      </c>
      <c r="Q63" s="11" t="str">
        <f t="shared" si="9"/>
        <v/>
      </c>
      <c r="R63" s="137"/>
      <c r="S63" s="137"/>
      <c r="T63" s="12" t="e">
        <f t="shared" si="10"/>
        <v>#VALUE!</v>
      </c>
      <c r="U63" s="13" t="e">
        <f t="shared" si="11"/>
        <v>#VALUE!</v>
      </c>
      <c r="V63" s="13"/>
      <c r="W63" s="8">
        <f t="shared" si="12"/>
        <v>9.0359999999999996</v>
      </c>
      <c r="X63" s="8">
        <f t="shared" si="15"/>
        <v>-184.49199999999999</v>
      </c>
      <c r="Y63"/>
      <c r="Z63" t="e">
        <f>IF(D63="M",IF(AC63&lt;78,LMS!$D$5*AC63^3+LMS!$E$5*AC63^2+LMS!$F$5*AC63+LMS!$G$5,IF(AC63&lt;150,LMS!$D$6*AC63^3+LMS!$E$6*AC63^2+LMS!$F$6*AC63+LMS!$G$6,LMS!$D$7*AC63^3+LMS!$E$7*AC63^2+LMS!$F$7*AC63+LMS!$G$7)),IF(AC63&lt;69,LMS!$D$9*AC63^3+LMS!$E$9*AC63^2+LMS!$F$9*AC63+LMS!$G$9,IF(AC63&lt;150,LMS!$D$10*AC63^3+LMS!$E$10*AC63^2+LMS!$F$10*AC63+LMS!$G$10,LMS!$D$11*AC63^3+LMS!$E$11*AC63^2+LMS!$F$11*AC63+LMS!$G$11)))</f>
        <v>#VALUE!</v>
      </c>
      <c r="AA63" t="e">
        <f>IF(D63="M",(IF(AC63&lt;2.5,LMS!$D$21*AC63^3+LMS!$E$21*AC63^2+LMS!$F$21*AC63+LMS!$G$21,IF(AC63&lt;9.5,LMS!$D$22*AC63^3+LMS!$E$22*AC63^2+LMS!$F$22*AC63+LMS!$G$22,IF(AC63&lt;26.75,LMS!$D$23*AC63^3+LMS!$E$23*AC63^2+LMS!$F$23*AC63+LMS!$G$23,IF(AC63&lt;90,LMS!$D$24*AC63^3+LMS!$E$24*AC63^2+LMS!$F$24*AC63+LMS!$G$24,LMS!$D$25*AC63^3+LMS!$E$25*AC63^2+LMS!$F$25*AC63+LMS!$G$25))))),(IF(AC63&lt;2.5,LMS!$D$27*AC63^3+LMS!$E$27*AC63^2+LMS!$F$27*AC63+LMS!$G$27,IF(AC63&lt;9.5,LMS!$D$28*AC63^3+LMS!$E$28*AC63^2+LMS!$F$28*AC63+LMS!$G$28,IF(AC63&lt;26.75,LMS!$D$29*AC63^3+LMS!$E$29*AC63^2+LMS!$F$29*AC63+LMS!$G$29,IF(AC63&lt;90,LMS!$D$30*AC63^3+LMS!$E$30*AC63^2+LMS!$F$30*AC63+LMS!$G$30,IF(AC63&lt;150,LMS!$D$31*AC63^3+LMS!$E$31*AC63^2+LMS!$F$31*AC63+LMS!$G$31,LMS!$D$32*AC63^3+LMS!$E$32*AC63^2+LMS!$F$32*AC63+LMS!$G$32)))))))</f>
        <v>#VALUE!</v>
      </c>
      <c r="AB63" t="e">
        <f>IF(D63="M",(IF(AC63&lt;90,LMS!$D$14*AC63^3+LMS!$E$14*AC63^2+LMS!$F$14*AC63+LMS!$G$14,LMS!$D$15*AC63^3+LMS!$E$15*AC63^2+LMS!$F$15*AC63+LMS!$G$15)),(IF(AC63&lt;90,LMS!$D$17*AC63^3+LMS!$E$17*AC63^2+LMS!$F$17*AC63+LMS!$G$17,LMS!$D$18*AC63^3+LMS!$E$18*AC63^2+LMS!$F$18*AC63+LMS!$G$18)))</f>
        <v>#VALUE!</v>
      </c>
      <c r="AC63" s="7" t="e">
        <f t="shared" si="13"/>
        <v>#VALUE!</v>
      </c>
    </row>
    <row r="64" spans="2:29" s="7" customFormat="1">
      <c r="B64" s="119"/>
      <c r="C64" s="119"/>
      <c r="D64" s="119"/>
      <c r="E64" s="31"/>
      <c r="F64" s="31"/>
      <c r="G64" s="120"/>
      <c r="H64" s="120"/>
      <c r="I64" s="11" t="str">
        <f t="shared" si="3"/>
        <v/>
      </c>
      <c r="J64" s="2" t="str">
        <f t="shared" si="4"/>
        <v/>
      </c>
      <c r="K64" s="2" t="str">
        <f t="shared" si="14"/>
        <v/>
      </c>
      <c r="L64" s="2" t="str">
        <f t="shared" si="5"/>
        <v/>
      </c>
      <c r="M64" s="2" t="str">
        <f t="shared" si="1"/>
        <v/>
      </c>
      <c r="N64" s="2" t="str">
        <f t="shared" si="6"/>
        <v/>
      </c>
      <c r="O64" s="11" t="str">
        <f t="shared" si="7"/>
        <v/>
      </c>
      <c r="P64" s="11" t="str">
        <f t="shared" si="8"/>
        <v/>
      </c>
      <c r="Q64" s="11" t="str">
        <f t="shared" si="9"/>
        <v/>
      </c>
      <c r="R64" s="137"/>
      <c r="S64" s="137"/>
      <c r="T64" s="12" t="e">
        <f t="shared" si="10"/>
        <v>#VALUE!</v>
      </c>
      <c r="U64" s="13" t="e">
        <f t="shared" si="11"/>
        <v>#VALUE!</v>
      </c>
      <c r="V64" s="13"/>
      <c r="W64" s="8">
        <f t="shared" si="12"/>
        <v>9.0359999999999996</v>
      </c>
      <c r="X64" s="8">
        <f t="shared" si="15"/>
        <v>-184.49199999999999</v>
      </c>
      <c r="Y64"/>
      <c r="Z64" t="e">
        <f>IF(D64="M",IF(AC64&lt;78,LMS!$D$5*AC64^3+LMS!$E$5*AC64^2+LMS!$F$5*AC64+LMS!$G$5,IF(AC64&lt;150,LMS!$D$6*AC64^3+LMS!$E$6*AC64^2+LMS!$F$6*AC64+LMS!$G$6,LMS!$D$7*AC64^3+LMS!$E$7*AC64^2+LMS!$F$7*AC64+LMS!$G$7)),IF(AC64&lt;69,LMS!$D$9*AC64^3+LMS!$E$9*AC64^2+LMS!$F$9*AC64+LMS!$G$9,IF(AC64&lt;150,LMS!$D$10*AC64^3+LMS!$E$10*AC64^2+LMS!$F$10*AC64+LMS!$G$10,LMS!$D$11*AC64^3+LMS!$E$11*AC64^2+LMS!$F$11*AC64+LMS!$G$11)))</f>
        <v>#VALUE!</v>
      </c>
      <c r="AA64" t="e">
        <f>IF(D64="M",(IF(AC64&lt;2.5,LMS!$D$21*AC64^3+LMS!$E$21*AC64^2+LMS!$F$21*AC64+LMS!$G$21,IF(AC64&lt;9.5,LMS!$D$22*AC64^3+LMS!$E$22*AC64^2+LMS!$F$22*AC64+LMS!$G$22,IF(AC64&lt;26.75,LMS!$D$23*AC64^3+LMS!$E$23*AC64^2+LMS!$F$23*AC64+LMS!$G$23,IF(AC64&lt;90,LMS!$D$24*AC64^3+LMS!$E$24*AC64^2+LMS!$F$24*AC64+LMS!$G$24,LMS!$D$25*AC64^3+LMS!$E$25*AC64^2+LMS!$F$25*AC64+LMS!$G$25))))),(IF(AC64&lt;2.5,LMS!$D$27*AC64^3+LMS!$E$27*AC64^2+LMS!$F$27*AC64+LMS!$G$27,IF(AC64&lt;9.5,LMS!$D$28*AC64^3+LMS!$E$28*AC64^2+LMS!$F$28*AC64+LMS!$G$28,IF(AC64&lt;26.75,LMS!$D$29*AC64^3+LMS!$E$29*AC64^2+LMS!$F$29*AC64+LMS!$G$29,IF(AC64&lt;90,LMS!$D$30*AC64^3+LMS!$E$30*AC64^2+LMS!$F$30*AC64+LMS!$G$30,IF(AC64&lt;150,LMS!$D$31*AC64^3+LMS!$E$31*AC64^2+LMS!$F$31*AC64+LMS!$G$31,LMS!$D$32*AC64^3+LMS!$E$32*AC64^2+LMS!$F$32*AC64+LMS!$G$32)))))))</f>
        <v>#VALUE!</v>
      </c>
      <c r="AB64" t="e">
        <f>IF(D64="M",(IF(AC64&lt;90,LMS!$D$14*AC64^3+LMS!$E$14*AC64^2+LMS!$F$14*AC64+LMS!$G$14,LMS!$D$15*AC64^3+LMS!$E$15*AC64^2+LMS!$F$15*AC64+LMS!$G$15)),(IF(AC64&lt;90,LMS!$D$17*AC64^3+LMS!$E$17*AC64^2+LMS!$F$17*AC64+LMS!$G$17,LMS!$D$18*AC64^3+LMS!$E$18*AC64^2+LMS!$F$18*AC64+LMS!$G$18)))</f>
        <v>#VALUE!</v>
      </c>
      <c r="AC64" s="7" t="e">
        <f t="shared" si="13"/>
        <v>#VALUE!</v>
      </c>
    </row>
    <row r="65" spans="2:29" s="7" customFormat="1">
      <c r="B65" s="119"/>
      <c r="C65" s="119"/>
      <c r="D65" s="119"/>
      <c r="E65" s="31"/>
      <c r="F65" s="31"/>
      <c r="G65" s="120"/>
      <c r="H65" s="120"/>
      <c r="I65" s="11" t="str">
        <f t="shared" si="3"/>
        <v/>
      </c>
      <c r="J65" s="2" t="str">
        <f t="shared" si="4"/>
        <v/>
      </c>
      <c r="K65" s="2" t="str">
        <f t="shared" si="14"/>
        <v/>
      </c>
      <c r="L65" s="2" t="str">
        <f t="shared" si="5"/>
        <v/>
      </c>
      <c r="M65" s="2" t="str">
        <f t="shared" si="1"/>
        <v/>
      </c>
      <c r="N65" s="2" t="str">
        <f t="shared" si="6"/>
        <v/>
      </c>
      <c r="O65" s="11" t="str">
        <f t="shared" si="7"/>
        <v/>
      </c>
      <c r="P65" s="11" t="str">
        <f t="shared" si="8"/>
        <v/>
      </c>
      <c r="Q65" s="11" t="str">
        <f t="shared" si="9"/>
        <v/>
      </c>
      <c r="R65" s="137"/>
      <c r="S65" s="137"/>
      <c r="T65" s="12" t="e">
        <f t="shared" si="10"/>
        <v>#VALUE!</v>
      </c>
      <c r="U65" s="13" t="e">
        <f t="shared" si="11"/>
        <v>#VALUE!</v>
      </c>
      <c r="V65" s="13"/>
      <c r="W65" s="8">
        <f t="shared" si="12"/>
        <v>9.0359999999999996</v>
      </c>
      <c r="X65" s="8">
        <f t="shared" si="15"/>
        <v>-184.49199999999999</v>
      </c>
      <c r="Y65"/>
      <c r="Z65" t="e">
        <f>IF(D65="M",IF(AC65&lt;78,LMS!$D$5*AC65^3+LMS!$E$5*AC65^2+LMS!$F$5*AC65+LMS!$G$5,IF(AC65&lt;150,LMS!$D$6*AC65^3+LMS!$E$6*AC65^2+LMS!$F$6*AC65+LMS!$G$6,LMS!$D$7*AC65^3+LMS!$E$7*AC65^2+LMS!$F$7*AC65+LMS!$G$7)),IF(AC65&lt;69,LMS!$D$9*AC65^3+LMS!$E$9*AC65^2+LMS!$F$9*AC65+LMS!$G$9,IF(AC65&lt;150,LMS!$D$10*AC65^3+LMS!$E$10*AC65^2+LMS!$F$10*AC65+LMS!$G$10,LMS!$D$11*AC65^3+LMS!$E$11*AC65^2+LMS!$F$11*AC65+LMS!$G$11)))</f>
        <v>#VALUE!</v>
      </c>
      <c r="AA65" t="e">
        <f>IF(D65="M",(IF(AC65&lt;2.5,LMS!$D$21*AC65^3+LMS!$E$21*AC65^2+LMS!$F$21*AC65+LMS!$G$21,IF(AC65&lt;9.5,LMS!$D$22*AC65^3+LMS!$E$22*AC65^2+LMS!$F$22*AC65+LMS!$G$22,IF(AC65&lt;26.75,LMS!$D$23*AC65^3+LMS!$E$23*AC65^2+LMS!$F$23*AC65+LMS!$G$23,IF(AC65&lt;90,LMS!$D$24*AC65^3+LMS!$E$24*AC65^2+LMS!$F$24*AC65+LMS!$G$24,LMS!$D$25*AC65^3+LMS!$E$25*AC65^2+LMS!$F$25*AC65+LMS!$G$25))))),(IF(AC65&lt;2.5,LMS!$D$27*AC65^3+LMS!$E$27*AC65^2+LMS!$F$27*AC65+LMS!$G$27,IF(AC65&lt;9.5,LMS!$D$28*AC65^3+LMS!$E$28*AC65^2+LMS!$F$28*AC65+LMS!$G$28,IF(AC65&lt;26.75,LMS!$D$29*AC65^3+LMS!$E$29*AC65^2+LMS!$F$29*AC65+LMS!$G$29,IF(AC65&lt;90,LMS!$D$30*AC65^3+LMS!$E$30*AC65^2+LMS!$F$30*AC65+LMS!$G$30,IF(AC65&lt;150,LMS!$D$31*AC65^3+LMS!$E$31*AC65^2+LMS!$F$31*AC65+LMS!$G$31,LMS!$D$32*AC65^3+LMS!$E$32*AC65^2+LMS!$F$32*AC65+LMS!$G$32)))))))</f>
        <v>#VALUE!</v>
      </c>
      <c r="AB65" t="e">
        <f>IF(D65="M",(IF(AC65&lt;90,LMS!$D$14*AC65^3+LMS!$E$14*AC65^2+LMS!$F$14*AC65+LMS!$G$14,LMS!$D$15*AC65^3+LMS!$E$15*AC65^2+LMS!$F$15*AC65+LMS!$G$15)),(IF(AC65&lt;90,LMS!$D$17*AC65^3+LMS!$E$17*AC65^2+LMS!$F$17*AC65+LMS!$G$17,LMS!$D$18*AC65^3+LMS!$E$18*AC65^2+LMS!$F$18*AC65+LMS!$G$18)))</f>
        <v>#VALUE!</v>
      </c>
      <c r="AC65" s="7" t="e">
        <f t="shared" si="13"/>
        <v>#VALUE!</v>
      </c>
    </row>
    <row r="66" spans="2:29" s="7" customFormat="1">
      <c r="B66" s="119"/>
      <c r="C66" s="119"/>
      <c r="D66" s="119"/>
      <c r="E66" s="31"/>
      <c r="F66" s="31"/>
      <c r="G66" s="120"/>
      <c r="H66" s="120"/>
      <c r="I66" s="11" t="str">
        <f t="shared" si="3"/>
        <v/>
      </c>
      <c r="J66" s="2" t="str">
        <f t="shared" si="4"/>
        <v/>
      </c>
      <c r="K66" s="2" t="str">
        <f t="shared" si="14"/>
        <v/>
      </c>
      <c r="L66" s="2" t="str">
        <f t="shared" si="5"/>
        <v/>
      </c>
      <c r="M66" s="2" t="str">
        <f t="shared" si="1"/>
        <v/>
      </c>
      <c r="N66" s="2" t="str">
        <f t="shared" si="6"/>
        <v/>
      </c>
      <c r="O66" s="11" t="str">
        <f t="shared" si="7"/>
        <v/>
      </c>
      <c r="P66" s="11" t="str">
        <f t="shared" si="8"/>
        <v/>
      </c>
      <c r="Q66" s="11" t="str">
        <f t="shared" si="9"/>
        <v/>
      </c>
      <c r="R66" s="137"/>
      <c r="S66" s="137"/>
      <c r="T66" s="12" t="e">
        <f t="shared" si="10"/>
        <v>#VALUE!</v>
      </c>
      <c r="U66" s="13" t="e">
        <f t="shared" si="11"/>
        <v>#VALUE!</v>
      </c>
      <c r="V66" s="13"/>
      <c r="W66" s="8">
        <f t="shared" si="12"/>
        <v>9.0359999999999996</v>
      </c>
      <c r="X66" s="8">
        <f t="shared" si="15"/>
        <v>-184.49199999999999</v>
      </c>
      <c r="Y66"/>
      <c r="Z66" t="e">
        <f>IF(D66="M",IF(AC66&lt;78,LMS!$D$5*AC66^3+LMS!$E$5*AC66^2+LMS!$F$5*AC66+LMS!$G$5,IF(AC66&lt;150,LMS!$D$6*AC66^3+LMS!$E$6*AC66^2+LMS!$F$6*AC66+LMS!$G$6,LMS!$D$7*AC66^3+LMS!$E$7*AC66^2+LMS!$F$7*AC66+LMS!$G$7)),IF(AC66&lt;69,LMS!$D$9*AC66^3+LMS!$E$9*AC66^2+LMS!$F$9*AC66+LMS!$G$9,IF(AC66&lt;150,LMS!$D$10*AC66^3+LMS!$E$10*AC66^2+LMS!$F$10*AC66+LMS!$G$10,LMS!$D$11*AC66^3+LMS!$E$11*AC66^2+LMS!$F$11*AC66+LMS!$G$11)))</f>
        <v>#VALUE!</v>
      </c>
      <c r="AA66" t="e">
        <f>IF(D66="M",(IF(AC66&lt;2.5,LMS!$D$21*AC66^3+LMS!$E$21*AC66^2+LMS!$F$21*AC66+LMS!$G$21,IF(AC66&lt;9.5,LMS!$D$22*AC66^3+LMS!$E$22*AC66^2+LMS!$F$22*AC66+LMS!$G$22,IF(AC66&lt;26.75,LMS!$D$23*AC66^3+LMS!$E$23*AC66^2+LMS!$F$23*AC66+LMS!$G$23,IF(AC66&lt;90,LMS!$D$24*AC66^3+LMS!$E$24*AC66^2+LMS!$F$24*AC66+LMS!$G$24,LMS!$D$25*AC66^3+LMS!$E$25*AC66^2+LMS!$F$25*AC66+LMS!$G$25))))),(IF(AC66&lt;2.5,LMS!$D$27*AC66^3+LMS!$E$27*AC66^2+LMS!$F$27*AC66+LMS!$G$27,IF(AC66&lt;9.5,LMS!$D$28*AC66^3+LMS!$E$28*AC66^2+LMS!$F$28*AC66+LMS!$G$28,IF(AC66&lt;26.75,LMS!$D$29*AC66^3+LMS!$E$29*AC66^2+LMS!$F$29*AC66+LMS!$G$29,IF(AC66&lt;90,LMS!$D$30*AC66^3+LMS!$E$30*AC66^2+LMS!$F$30*AC66+LMS!$G$30,IF(AC66&lt;150,LMS!$D$31*AC66^3+LMS!$E$31*AC66^2+LMS!$F$31*AC66+LMS!$G$31,LMS!$D$32*AC66^3+LMS!$E$32*AC66^2+LMS!$F$32*AC66+LMS!$G$32)))))))</f>
        <v>#VALUE!</v>
      </c>
      <c r="AB66" t="e">
        <f>IF(D66="M",(IF(AC66&lt;90,LMS!$D$14*AC66^3+LMS!$E$14*AC66^2+LMS!$F$14*AC66+LMS!$G$14,LMS!$D$15*AC66^3+LMS!$E$15*AC66^2+LMS!$F$15*AC66+LMS!$G$15)),(IF(AC66&lt;90,LMS!$D$17*AC66^3+LMS!$E$17*AC66^2+LMS!$F$17*AC66+LMS!$G$17,LMS!$D$18*AC66^3+LMS!$E$18*AC66^2+LMS!$F$18*AC66+LMS!$G$18)))</f>
        <v>#VALUE!</v>
      </c>
      <c r="AC66" s="7" t="e">
        <f t="shared" si="13"/>
        <v>#VALUE!</v>
      </c>
    </row>
    <row r="67" spans="2:29" s="7" customFormat="1">
      <c r="B67" s="119"/>
      <c r="C67" s="119"/>
      <c r="D67" s="119"/>
      <c r="E67" s="31"/>
      <c r="F67" s="31"/>
      <c r="G67" s="120"/>
      <c r="H67" s="120"/>
      <c r="I67" s="11" t="str">
        <f t="shared" si="3"/>
        <v/>
      </c>
      <c r="J67" s="2" t="str">
        <f t="shared" si="4"/>
        <v/>
      </c>
      <c r="K67" s="2" t="str">
        <f t="shared" ref="K67:K102" si="16">IF(COUNTA(D67,E67,F67,G67,H67)&lt;5,"",IF(P67&lt;6,"*",IF(P67&gt;=17.583,"*",(H67-G67*INDEX(IF(D67="F",muratafemale,muratamale),INT(P67)-4,1)-INDEX(IF(D67="F",muratafemale,muratamale),INT(P67)-4,2))/(G67*INDEX(IF(D67="F",muratafemale,muratamale),INT(P67)-4,1)+INDEX(IF(D67="F",muratafemale,muratamale),INT(P67)-4,2))*100)))</f>
        <v/>
      </c>
      <c r="L67" s="2" t="str">
        <f t="shared" si="5"/>
        <v/>
      </c>
      <c r="M67" s="2" t="str">
        <f t="shared" ref="M67:M102" si="17">IF(COUNTA(D67,E67,F67,G67,H67)=5,H67/G67^2*10000,"")</f>
        <v/>
      </c>
      <c r="N67" s="2" t="str">
        <f t="shared" si="6"/>
        <v/>
      </c>
      <c r="O67" s="11" t="str">
        <f t="shared" si="7"/>
        <v/>
      </c>
      <c r="P67" s="11" t="str">
        <f t="shared" si="8"/>
        <v/>
      </c>
      <c r="Q67" s="11" t="str">
        <f t="shared" si="9"/>
        <v/>
      </c>
      <c r="R67" s="137"/>
      <c r="S67" s="137"/>
      <c r="T67" s="12" t="e">
        <f t="shared" si="10"/>
        <v>#VALUE!</v>
      </c>
      <c r="U67" s="13" t="e">
        <f t="shared" si="11"/>
        <v>#VALUE!</v>
      </c>
      <c r="V67" s="13"/>
      <c r="W67" s="8">
        <f t="shared" si="12"/>
        <v>9.0359999999999996</v>
      </c>
      <c r="X67" s="8">
        <f t="shared" ref="X67:X102" si="18">((G67/100)^3*INDEX(itoOI,IF(D67="M",0,3)+IF(G67&lt;140,1,IF(G67&lt;=149,2,3)),1)+(G67/100)^2*INDEX(itoOI,IF(D67="M",0,3)+IF(G67&lt;140,1,IF(G67&lt;=149,2,3)),2)+(G67/100)*INDEX(itoOI,IF(D67="M",0,3)+IF(G67&lt;140,1,IF(G67&lt;=149,2,3)),3)+INDEX(itoOI,IF(D67="M",0,3)+IF(G67&lt;140,1,IF(G67&lt;=149,2,3)),4))</f>
        <v>-184.49199999999999</v>
      </c>
      <c r="Y67"/>
      <c r="Z67" t="e">
        <f>IF(D67="M",IF(AC67&lt;78,LMS!$D$5*AC67^3+LMS!$E$5*AC67^2+LMS!$F$5*AC67+LMS!$G$5,IF(AC67&lt;150,LMS!$D$6*AC67^3+LMS!$E$6*AC67^2+LMS!$F$6*AC67+LMS!$G$6,LMS!$D$7*AC67^3+LMS!$E$7*AC67^2+LMS!$F$7*AC67+LMS!$G$7)),IF(AC67&lt;69,LMS!$D$9*AC67^3+LMS!$E$9*AC67^2+LMS!$F$9*AC67+LMS!$G$9,IF(AC67&lt;150,LMS!$D$10*AC67^3+LMS!$E$10*AC67^2+LMS!$F$10*AC67+LMS!$G$10,LMS!$D$11*AC67^3+LMS!$E$11*AC67^2+LMS!$F$11*AC67+LMS!$G$11)))</f>
        <v>#VALUE!</v>
      </c>
      <c r="AA67" t="e">
        <f>IF(D67="M",(IF(AC67&lt;2.5,LMS!$D$21*AC67^3+LMS!$E$21*AC67^2+LMS!$F$21*AC67+LMS!$G$21,IF(AC67&lt;9.5,LMS!$D$22*AC67^3+LMS!$E$22*AC67^2+LMS!$F$22*AC67+LMS!$G$22,IF(AC67&lt;26.75,LMS!$D$23*AC67^3+LMS!$E$23*AC67^2+LMS!$F$23*AC67+LMS!$G$23,IF(AC67&lt;90,LMS!$D$24*AC67^3+LMS!$E$24*AC67^2+LMS!$F$24*AC67+LMS!$G$24,LMS!$D$25*AC67^3+LMS!$E$25*AC67^2+LMS!$F$25*AC67+LMS!$G$25))))),(IF(AC67&lt;2.5,LMS!$D$27*AC67^3+LMS!$E$27*AC67^2+LMS!$F$27*AC67+LMS!$G$27,IF(AC67&lt;9.5,LMS!$D$28*AC67^3+LMS!$E$28*AC67^2+LMS!$F$28*AC67+LMS!$G$28,IF(AC67&lt;26.75,LMS!$D$29*AC67^3+LMS!$E$29*AC67^2+LMS!$F$29*AC67+LMS!$G$29,IF(AC67&lt;90,LMS!$D$30*AC67^3+LMS!$E$30*AC67^2+LMS!$F$30*AC67+LMS!$G$30,IF(AC67&lt;150,LMS!$D$31*AC67^3+LMS!$E$31*AC67^2+LMS!$F$31*AC67+LMS!$G$31,LMS!$D$32*AC67^3+LMS!$E$32*AC67^2+LMS!$F$32*AC67+LMS!$G$32)))))))</f>
        <v>#VALUE!</v>
      </c>
      <c r="AB67" t="e">
        <f>IF(D67="M",(IF(AC67&lt;90,LMS!$D$14*AC67^3+LMS!$E$14*AC67^2+LMS!$F$14*AC67+LMS!$G$14,LMS!$D$15*AC67^3+LMS!$E$15*AC67^2+LMS!$F$15*AC67+LMS!$G$15)),(IF(AC67&lt;90,LMS!$D$17*AC67^3+LMS!$E$17*AC67^2+LMS!$F$17*AC67+LMS!$G$17,LMS!$D$18*AC67^3+LMS!$E$18*AC67^2+LMS!$F$18*AC67+LMS!$G$18)))</f>
        <v>#VALUE!</v>
      </c>
      <c r="AC67" s="7" t="e">
        <f t="shared" si="13"/>
        <v>#VALUE!</v>
      </c>
    </row>
    <row r="68" spans="2:29" s="7" customFormat="1">
      <c r="B68" s="119"/>
      <c r="C68" s="119"/>
      <c r="D68" s="119"/>
      <c r="E68" s="31"/>
      <c r="F68" s="31"/>
      <c r="G68" s="120"/>
      <c r="H68" s="120"/>
      <c r="I68" s="11" t="str">
        <f t="shared" ref="I68:I102" si="19">IF(COUNTA(D68,E68,F68,G68,H68)=5,IF(P68&gt;17.583,"*",(G68-(INDEX(IF(D68="F",Hfemalemean,Hmalemean),U68+1,INT(P68)+1))))/(INDEX(IF(D68="F",Hfemalesd,Hmalesd),U68+1,INT(P68)+1)),"")</f>
        <v/>
      </c>
      <c r="J68" s="2" t="str">
        <f t="shared" ref="J68:J102" si="20">IF(COUNTA(D68,E68,F68,G68,H68)=5,IF(P68&lt;1,"*",IF(P68&gt;=6,"*",IF(G68&gt;=120,"*",IF(G68&lt;70,"*",(H68-W68)/W68*100)))),"")</f>
        <v/>
      </c>
      <c r="K68" s="2" t="str">
        <f t="shared" si="16"/>
        <v/>
      </c>
      <c r="L68" s="2" t="str">
        <f t="shared" ref="L68:L101" si="21">IF(COUNTA(D68,E68,F68,G68,H68)=5,IF(G68&gt;=IF(D68="M",181,174),"*",IF(G68&lt;101,"*",IF(P68&lt;6,"*",IF(P68&gt;=17.583,"*",(H68-X68)/X68*100)))),"")</f>
        <v/>
      </c>
      <c r="M68" s="2" t="str">
        <f t="shared" si="17"/>
        <v/>
      </c>
      <c r="N68" s="2" t="str">
        <f t="shared" ref="N68:N102" si="22">IF(COUNTA(D68,E68,F68,G68,H68)=5,IF(P68&gt;17.583,"*",NORMSDIST(((M68/AA68)^(Z68)-1)/Z68/AB68)*100),"")</f>
        <v/>
      </c>
      <c r="O68" s="11" t="str">
        <f t="shared" ref="O68:O102" si="23">IF(COUNTA(D68,E68,F68,G68,H68)=5,IF(P68&gt;17.583,"*",((M68/AA68)^(Z68)-1)/Z68/AB68),"")</f>
        <v/>
      </c>
      <c r="P68" s="11" t="str">
        <f t="shared" ref="P68:P102" si="24">IF(COUNTA(D68,E68,F68,G68,H68)=5,(F68-E68)/365.25,"")</f>
        <v/>
      </c>
      <c r="Q68" s="11" t="str">
        <f t="shared" ref="Q68:Q102" si="25">IF(I68="","",IF(T68&lt;10,"0","")&amp;T68&amp;"歳"&amp;IF(U68&lt;10,"0","")&amp;U68&amp;"か月")</f>
        <v/>
      </c>
      <c r="R68" s="137"/>
      <c r="S68" s="137"/>
      <c r="T68" s="12" t="e">
        <f t="shared" ref="T68:T102" si="26">INT(P68)</f>
        <v>#VALUE!</v>
      </c>
      <c r="U68" s="13" t="e">
        <f t="shared" ref="U68:U102" si="27">INT((P68-INT(P68))*12)</f>
        <v>#VALUE!</v>
      </c>
      <c r="V68" s="13"/>
      <c r="W68" s="8">
        <f t="shared" ref="W68:W102" si="28">IF(D68="M",2.06*10^-3*G68^2-0.1166*G68+6.5273,2.49*10^-3*G68^2-0.1858*G68+9.036)</f>
        <v>9.0359999999999996</v>
      </c>
      <c r="X68" s="8">
        <f t="shared" si="18"/>
        <v>-184.49199999999999</v>
      </c>
      <c r="Y68"/>
      <c r="Z68" t="e">
        <f>IF(D68="M",IF(AC68&lt;78,LMS!$D$5*AC68^3+LMS!$E$5*AC68^2+LMS!$F$5*AC68+LMS!$G$5,IF(AC68&lt;150,LMS!$D$6*AC68^3+LMS!$E$6*AC68^2+LMS!$F$6*AC68+LMS!$G$6,LMS!$D$7*AC68^3+LMS!$E$7*AC68^2+LMS!$F$7*AC68+LMS!$G$7)),IF(AC68&lt;69,LMS!$D$9*AC68^3+LMS!$E$9*AC68^2+LMS!$F$9*AC68+LMS!$G$9,IF(AC68&lt;150,LMS!$D$10*AC68^3+LMS!$E$10*AC68^2+LMS!$F$10*AC68+LMS!$G$10,LMS!$D$11*AC68^3+LMS!$E$11*AC68^2+LMS!$F$11*AC68+LMS!$G$11)))</f>
        <v>#VALUE!</v>
      </c>
      <c r="AA68" t="e">
        <f>IF(D68="M",(IF(AC68&lt;2.5,LMS!$D$21*AC68^3+LMS!$E$21*AC68^2+LMS!$F$21*AC68+LMS!$G$21,IF(AC68&lt;9.5,LMS!$D$22*AC68^3+LMS!$E$22*AC68^2+LMS!$F$22*AC68+LMS!$G$22,IF(AC68&lt;26.75,LMS!$D$23*AC68^3+LMS!$E$23*AC68^2+LMS!$F$23*AC68+LMS!$G$23,IF(AC68&lt;90,LMS!$D$24*AC68^3+LMS!$E$24*AC68^2+LMS!$F$24*AC68+LMS!$G$24,LMS!$D$25*AC68^3+LMS!$E$25*AC68^2+LMS!$F$25*AC68+LMS!$G$25))))),(IF(AC68&lt;2.5,LMS!$D$27*AC68^3+LMS!$E$27*AC68^2+LMS!$F$27*AC68+LMS!$G$27,IF(AC68&lt;9.5,LMS!$D$28*AC68^3+LMS!$E$28*AC68^2+LMS!$F$28*AC68+LMS!$G$28,IF(AC68&lt;26.75,LMS!$D$29*AC68^3+LMS!$E$29*AC68^2+LMS!$F$29*AC68+LMS!$G$29,IF(AC68&lt;90,LMS!$D$30*AC68^3+LMS!$E$30*AC68^2+LMS!$F$30*AC68+LMS!$G$30,IF(AC68&lt;150,LMS!$D$31*AC68^3+LMS!$E$31*AC68^2+LMS!$F$31*AC68+LMS!$G$31,LMS!$D$32*AC68^3+LMS!$E$32*AC68^2+LMS!$F$32*AC68+LMS!$G$32)))))))</f>
        <v>#VALUE!</v>
      </c>
      <c r="AB68" t="e">
        <f>IF(D68="M",(IF(AC68&lt;90,LMS!$D$14*AC68^3+LMS!$E$14*AC68^2+LMS!$F$14*AC68+LMS!$G$14,LMS!$D$15*AC68^3+LMS!$E$15*AC68^2+LMS!$F$15*AC68+LMS!$G$15)),(IF(AC68&lt;90,LMS!$D$17*AC68^3+LMS!$E$17*AC68^2+LMS!$F$17*AC68+LMS!$G$17,LMS!$D$18*AC68^3+LMS!$E$18*AC68^2+LMS!$F$18*AC68+LMS!$G$18)))</f>
        <v>#VALUE!</v>
      </c>
      <c r="AC68" s="7" t="e">
        <f t="shared" ref="AC68:AC102" si="29">P68*365.25/30.4375</f>
        <v>#VALUE!</v>
      </c>
    </row>
    <row r="69" spans="2:29" s="7" customFormat="1">
      <c r="B69" s="119"/>
      <c r="C69" s="119"/>
      <c r="D69" s="119"/>
      <c r="E69" s="31"/>
      <c r="F69" s="31"/>
      <c r="G69" s="120"/>
      <c r="H69" s="120"/>
      <c r="I69" s="11" t="str">
        <f t="shared" si="19"/>
        <v/>
      </c>
      <c r="J69" s="2" t="str">
        <f t="shared" si="20"/>
        <v/>
      </c>
      <c r="K69" s="2" t="str">
        <f t="shared" si="16"/>
        <v/>
      </c>
      <c r="L69" s="2" t="str">
        <f t="shared" si="21"/>
        <v/>
      </c>
      <c r="M69" s="2" t="str">
        <f t="shared" si="17"/>
        <v/>
      </c>
      <c r="N69" s="2" t="str">
        <f t="shared" si="22"/>
        <v/>
      </c>
      <c r="O69" s="11" t="str">
        <f t="shared" si="23"/>
        <v/>
      </c>
      <c r="P69" s="11" t="str">
        <f t="shared" si="24"/>
        <v/>
      </c>
      <c r="Q69" s="11" t="str">
        <f t="shared" si="25"/>
        <v/>
      </c>
      <c r="R69" s="137"/>
      <c r="S69" s="137"/>
      <c r="T69" s="12" t="e">
        <f t="shared" si="26"/>
        <v>#VALUE!</v>
      </c>
      <c r="U69" s="13" t="e">
        <f t="shared" si="27"/>
        <v>#VALUE!</v>
      </c>
      <c r="V69" s="13"/>
      <c r="W69" s="8">
        <f t="shared" si="28"/>
        <v>9.0359999999999996</v>
      </c>
      <c r="X69" s="8">
        <f t="shared" si="18"/>
        <v>-184.49199999999999</v>
      </c>
      <c r="Y69"/>
      <c r="Z69" t="e">
        <f>IF(D69="M",IF(AC69&lt;78,LMS!$D$5*AC69^3+LMS!$E$5*AC69^2+LMS!$F$5*AC69+LMS!$G$5,IF(AC69&lt;150,LMS!$D$6*AC69^3+LMS!$E$6*AC69^2+LMS!$F$6*AC69+LMS!$G$6,LMS!$D$7*AC69^3+LMS!$E$7*AC69^2+LMS!$F$7*AC69+LMS!$G$7)),IF(AC69&lt;69,LMS!$D$9*AC69^3+LMS!$E$9*AC69^2+LMS!$F$9*AC69+LMS!$G$9,IF(AC69&lt;150,LMS!$D$10*AC69^3+LMS!$E$10*AC69^2+LMS!$F$10*AC69+LMS!$G$10,LMS!$D$11*AC69^3+LMS!$E$11*AC69^2+LMS!$F$11*AC69+LMS!$G$11)))</f>
        <v>#VALUE!</v>
      </c>
      <c r="AA69" t="e">
        <f>IF(D69="M",(IF(AC69&lt;2.5,LMS!$D$21*AC69^3+LMS!$E$21*AC69^2+LMS!$F$21*AC69+LMS!$G$21,IF(AC69&lt;9.5,LMS!$D$22*AC69^3+LMS!$E$22*AC69^2+LMS!$F$22*AC69+LMS!$G$22,IF(AC69&lt;26.75,LMS!$D$23*AC69^3+LMS!$E$23*AC69^2+LMS!$F$23*AC69+LMS!$G$23,IF(AC69&lt;90,LMS!$D$24*AC69^3+LMS!$E$24*AC69^2+LMS!$F$24*AC69+LMS!$G$24,LMS!$D$25*AC69^3+LMS!$E$25*AC69^2+LMS!$F$25*AC69+LMS!$G$25))))),(IF(AC69&lt;2.5,LMS!$D$27*AC69^3+LMS!$E$27*AC69^2+LMS!$F$27*AC69+LMS!$G$27,IF(AC69&lt;9.5,LMS!$D$28*AC69^3+LMS!$E$28*AC69^2+LMS!$F$28*AC69+LMS!$G$28,IF(AC69&lt;26.75,LMS!$D$29*AC69^3+LMS!$E$29*AC69^2+LMS!$F$29*AC69+LMS!$G$29,IF(AC69&lt;90,LMS!$D$30*AC69^3+LMS!$E$30*AC69^2+LMS!$F$30*AC69+LMS!$G$30,IF(AC69&lt;150,LMS!$D$31*AC69^3+LMS!$E$31*AC69^2+LMS!$F$31*AC69+LMS!$G$31,LMS!$D$32*AC69^3+LMS!$E$32*AC69^2+LMS!$F$32*AC69+LMS!$G$32)))))))</f>
        <v>#VALUE!</v>
      </c>
      <c r="AB69" t="e">
        <f>IF(D69="M",(IF(AC69&lt;90,LMS!$D$14*AC69^3+LMS!$E$14*AC69^2+LMS!$F$14*AC69+LMS!$G$14,LMS!$D$15*AC69^3+LMS!$E$15*AC69^2+LMS!$F$15*AC69+LMS!$G$15)),(IF(AC69&lt;90,LMS!$D$17*AC69^3+LMS!$E$17*AC69^2+LMS!$F$17*AC69+LMS!$G$17,LMS!$D$18*AC69^3+LMS!$E$18*AC69^2+LMS!$F$18*AC69+LMS!$G$18)))</f>
        <v>#VALUE!</v>
      </c>
      <c r="AC69" s="7" t="e">
        <f t="shared" si="29"/>
        <v>#VALUE!</v>
      </c>
    </row>
    <row r="70" spans="2:29" s="7" customFormat="1">
      <c r="B70" s="119"/>
      <c r="C70" s="119"/>
      <c r="D70" s="119"/>
      <c r="E70" s="31"/>
      <c r="F70" s="31"/>
      <c r="G70" s="120"/>
      <c r="H70" s="120"/>
      <c r="I70" s="11" t="str">
        <f t="shared" si="19"/>
        <v/>
      </c>
      <c r="J70" s="2" t="str">
        <f t="shared" si="20"/>
        <v/>
      </c>
      <c r="K70" s="2" t="str">
        <f t="shared" si="16"/>
        <v/>
      </c>
      <c r="L70" s="2" t="str">
        <f t="shared" si="21"/>
        <v/>
      </c>
      <c r="M70" s="2" t="str">
        <f t="shared" si="17"/>
        <v/>
      </c>
      <c r="N70" s="2" t="str">
        <f t="shared" si="22"/>
        <v/>
      </c>
      <c r="O70" s="11" t="str">
        <f t="shared" si="23"/>
        <v/>
      </c>
      <c r="P70" s="11" t="str">
        <f t="shared" si="24"/>
        <v/>
      </c>
      <c r="Q70" s="11" t="str">
        <f t="shared" si="25"/>
        <v/>
      </c>
      <c r="R70" s="137"/>
      <c r="S70" s="137"/>
      <c r="T70" s="12" t="e">
        <f t="shared" si="26"/>
        <v>#VALUE!</v>
      </c>
      <c r="U70" s="13" t="e">
        <f t="shared" si="27"/>
        <v>#VALUE!</v>
      </c>
      <c r="V70" s="13"/>
      <c r="W70" s="8">
        <f t="shared" si="28"/>
        <v>9.0359999999999996</v>
      </c>
      <c r="X70" s="8">
        <f t="shared" si="18"/>
        <v>-184.49199999999999</v>
      </c>
      <c r="Y70"/>
      <c r="Z70" t="e">
        <f>IF(D70="M",IF(AC70&lt;78,LMS!$D$5*AC70^3+LMS!$E$5*AC70^2+LMS!$F$5*AC70+LMS!$G$5,IF(AC70&lt;150,LMS!$D$6*AC70^3+LMS!$E$6*AC70^2+LMS!$F$6*AC70+LMS!$G$6,LMS!$D$7*AC70^3+LMS!$E$7*AC70^2+LMS!$F$7*AC70+LMS!$G$7)),IF(AC70&lt;69,LMS!$D$9*AC70^3+LMS!$E$9*AC70^2+LMS!$F$9*AC70+LMS!$G$9,IF(AC70&lt;150,LMS!$D$10*AC70^3+LMS!$E$10*AC70^2+LMS!$F$10*AC70+LMS!$G$10,LMS!$D$11*AC70^3+LMS!$E$11*AC70^2+LMS!$F$11*AC70+LMS!$G$11)))</f>
        <v>#VALUE!</v>
      </c>
      <c r="AA70" t="e">
        <f>IF(D70="M",(IF(AC70&lt;2.5,LMS!$D$21*AC70^3+LMS!$E$21*AC70^2+LMS!$F$21*AC70+LMS!$G$21,IF(AC70&lt;9.5,LMS!$D$22*AC70^3+LMS!$E$22*AC70^2+LMS!$F$22*AC70+LMS!$G$22,IF(AC70&lt;26.75,LMS!$D$23*AC70^3+LMS!$E$23*AC70^2+LMS!$F$23*AC70+LMS!$G$23,IF(AC70&lt;90,LMS!$D$24*AC70^3+LMS!$E$24*AC70^2+LMS!$F$24*AC70+LMS!$G$24,LMS!$D$25*AC70^3+LMS!$E$25*AC70^2+LMS!$F$25*AC70+LMS!$G$25))))),(IF(AC70&lt;2.5,LMS!$D$27*AC70^3+LMS!$E$27*AC70^2+LMS!$F$27*AC70+LMS!$G$27,IF(AC70&lt;9.5,LMS!$D$28*AC70^3+LMS!$E$28*AC70^2+LMS!$F$28*AC70+LMS!$G$28,IF(AC70&lt;26.75,LMS!$D$29*AC70^3+LMS!$E$29*AC70^2+LMS!$F$29*AC70+LMS!$G$29,IF(AC70&lt;90,LMS!$D$30*AC70^3+LMS!$E$30*AC70^2+LMS!$F$30*AC70+LMS!$G$30,IF(AC70&lt;150,LMS!$D$31*AC70^3+LMS!$E$31*AC70^2+LMS!$F$31*AC70+LMS!$G$31,LMS!$D$32*AC70^3+LMS!$E$32*AC70^2+LMS!$F$32*AC70+LMS!$G$32)))))))</f>
        <v>#VALUE!</v>
      </c>
      <c r="AB70" t="e">
        <f>IF(D70="M",(IF(AC70&lt;90,LMS!$D$14*AC70^3+LMS!$E$14*AC70^2+LMS!$F$14*AC70+LMS!$G$14,LMS!$D$15*AC70^3+LMS!$E$15*AC70^2+LMS!$F$15*AC70+LMS!$G$15)),(IF(AC70&lt;90,LMS!$D$17*AC70^3+LMS!$E$17*AC70^2+LMS!$F$17*AC70+LMS!$G$17,LMS!$D$18*AC70^3+LMS!$E$18*AC70^2+LMS!$F$18*AC70+LMS!$G$18)))</f>
        <v>#VALUE!</v>
      </c>
      <c r="AC70" s="7" t="e">
        <f t="shared" si="29"/>
        <v>#VALUE!</v>
      </c>
    </row>
    <row r="71" spans="2:29" s="7" customFormat="1">
      <c r="B71" s="119"/>
      <c r="C71" s="119"/>
      <c r="D71" s="119"/>
      <c r="E71" s="31"/>
      <c r="F71" s="31"/>
      <c r="G71" s="120"/>
      <c r="H71" s="120"/>
      <c r="I71" s="11" t="str">
        <f t="shared" si="19"/>
        <v/>
      </c>
      <c r="J71" s="2" t="str">
        <f t="shared" si="20"/>
        <v/>
      </c>
      <c r="K71" s="2" t="str">
        <f t="shared" si="16"/>
        <v/>
      </c>
      <c r="L71" s="2" t="str">
        <f t="shared" si="21"/>
        <v/>
      </c>
      <c r="M71" s="2" t="str">
        <f t="shared" si="17"/>
        <v/>
      </c>
      <c r="N71" s="2" t="str">
        <f t="shared" si="22"/>
        <v/>
      </c>
      <c r="O71" s="11" t="str">
        <f t="shared" si="23"/>
        <v/>
      </c>
      <c r="P71" s="11" t="str">
        <f t="shared" si="24"/>
        <v/>
      </c>
      <c r="Q71" s="11" t="str">
        <f t="shared" si="25"/>
        <v/>
      </c>
      <c r="R71" s="137"/>
      <c r="S71" s="137"/>
      <c r="T71" s="12" t="e">
        <f t="shared" si="26"/>
        <v>#VALUE!</v>
      </c>
      <c r="U71" s="13" t="e">
        <f t="shared" si="27"/>
        <v>#VALUE!</v>
      </c>
      <c r="V71" s="13"/>
      <c r="W71" s="8">
        <f t="shared" si="28"/>
        <v>9.0359999999999996</v>
      </c>
      <c r="X71" s="8">
        <f t="shared" si="18"/>
        <v>-184.49199999999999</v>
      </c>
      <c r="Y71"/>
      <c r="Z71" t="e">
        <f>IF(D71="M",IF(AC71&lt;78,LMS!$D$5*AC71^3+LMS!$E$5*AC71^2+LMS!$F$5*AC71+LMS!$G$5,IF(AC71&lt;150,LMS!$D$6*AC71^3+LMS!$E$6*AC71^2+LMS!$F$6*AC71+LMS!$G$6,LMS!$D$7*AC71^3+LMS!$E$7*AC71^2+LMS!$F$7*AC71+LMS!$G$7)),IF(AC71&lt;69,LMS!$D$9*AC71^3+LMS!$E$9*AC71^2+LMS!$F$9*AC71+LMS!$G$9,IF(AC71&lt;150,LMS!$D$10*AC71^3+LMS!$E$10*AC71^2+LMS!$F$10*AC71+LMS!$G$10,LMS!$D$11*AC71^3+LMS!$E$11*AC71^2+LMS!$F$11*AC71+LMS!$G$11)))</f>
        <v>#VALUE!</v>
      </c>
      <c r="AA71" t="e">
        <f>IF(D71="M",(IF(AC71&lt;2.5,LMS!$D$21*AC71^3+LMS!$E$21*AC71^2+LMS!$F$21*AC71+LMS!$G$21,IF(AC71&lt;9.5,LMS!$D$22*AC71^3+LMS!$E$22*AC71^2+LMS!$F$22*AC71+LMS!$G$22,IF(AC71&lt;26.75,LMS!$D$23*AC71^3+LMS!$E$23*AC71^2+LMS!$F$23*AC71+LMS!$G$23,IF(AC71&lt;90,LMS!$D$24*AC71^3+LMS!$E$24*AC71^2+LMS!$F$24*AC71+LMS!$G$24,LMS!$D$25*AC71^3+LMS!$E$25*AC71^2+LMS!$F$25*AC71+LMS!$G$25))))),(IF(AC71&lt;2.5,LMS!$D$27*AC71^3+LMS!$E$27*AC71^2+LMS!$F$27*AC71+LMS!$G$27,IF(AC71&lt;9.5,LMS!$D$28*AC71^3+LMS!$E$28*AC71^2+LMS!$F$28*AC71+LMS!$G$28,IF(AC71&lt;26.75,LMS!$D$29*AC71^3+LMS!$E$29*AC71^2+LMS!$F$29*AC71+LMS!$G$29,IF(AC71&lt;90,LMS!$D$30*AC71^3+LMS!$E$30*AC71^2+LMS!$F$30*AC71+LMS!$G$30,IF(AC71&lt;150,LMS!$D$31*AC71^3+LMS!$E$31*AC71^2+LMS!$F$31*AC71+LMS!$G$31,LMS!$D$32*AC71^3+LMS!$E$32*AC71^2+LMS!$F$32*AC71+LMS!$G$32)))))))</f>
        <v>#VALUE!</v>
      </c>
      <c r="AB71" t="e">
        <f>IF(D71="M",(IF(AC71&lt;90,LMS!$D$14*AC71^3+LMS!$E$14*AC71^2+LMS!$F$14*AC71+LMS!$G$14,LMS!$D$15*AC71^3+LMS!$E$15*AC71^2+LMS!$F$15*AC71+LMS!$G$15)),(IF(AC71&lt;90,LMS!$D$17*AC71^3+LMS!$E$17*AC71^2+LMS!$F$17*AC71+LMS!$G$17,LMS!$D$18*AC71^3+LMS!$E$18*AC71^2+LMS!$F$18*AC71+LMS!$G$18)))</f>
        <v>#VALUE!</v>
      </c>
      <c r="AC71" s="7" t="e">
        <f t="shared" si="29"/>
        <v>#VALUE!</v>
      </c>
    </row>
    <row r="72" spans="2:29" s="7" customFormat="1">
      <c r="B72" s="119"/>
      <c r="C72" s="119"/>
      <c r="D72" s="119"/>
      <c r="E72" s="31"/>
      <c r="F72" s="31"/>
      <c r="G72" s="120"/>
      <c r="H72" s="120"/>
      <c r="I72" s="11" t="str">
        <f t="shared" si="19"/>
        <v/>
      </c>
      <c r="J72" s="2" t="str">
        <f t="shared" si="20"/>
        <v/>
      </c>
      <c r="K72" s="2" t="str">
        <f t="shared" si="16"/>
        <v/>
      </c>
      <c r="L72" s="2" t="str">
        <f t="shared" si="21"/>
        <v/>
      </c>
      <c r="M72" s="2" t="str">
        <f t="shared" si="17"/>
        <v/>
      </c>
      <c r="N72" s="2" t="str">
        <f t="shared" si="22"/>
        <v/>
      </c>
      <c r="O72" s="11" t="str">
        <f t="shared" si="23"/>
        <v/>
      </c>
      <c r="P72" s="11" t="str">
        <f t="shared" si="24"/>
        <v/>
      </c>
      <c r="Q72" s="11" t="str">
        <f t="shared" si="25"/>
        <v/>
      </c>
      <c r="R72" s="137"/>
      <c r="S72" s="137"/>
      <c r="T72" s="12" t="e">
        <f t="shared" si="26"/>
        <v>#VALUE!</v>
      </c>
      <c r="U72" s="13" t="e">
        <f t="shared" si="27"/>
        <v>#VALUE!</v>
      </c>
      <c r="V72" s="13"/>
      <c r="W72" s="8">
        <f t="shared" si="28"/>
        <v>9.0359999999999996</v>
      </c>
      <c r="X72" s="8">
        <f t="shared" si="18"/>
        <v>-184.49199999999999</v>
      </c>
      <c r="Y72"/>
      <c r="Z72" t="e">
        <f>IF(D72="M",IF(AC72&lt;78,LMS!$D$5*AC72^3+LMS!$E$5*AC72^2+LMS!$F$5*AC72+LMS!$G$5,IF(AC72&lt;150,LMS!$D$6*AC72^3+LMS!$E$6*AC72^2+LMS!$F$6*AC72+LMS!$G$6,LMS!$D$7*AC72^3+LMS!$E$7*AC72^2+LMS!$F$7*AC72+LMS!$G$7)),IF(AC72&lt;69,LMS!$D$9*AC72^3+LMS!$E$9*AC72^2+LMS!$F$9*AC72+LMS!$G$9,IF(AC72&lt;150,LMS!$D$10*AC72^3+LMS!$E$10*AC72^2+LMS!$F$10*AC72+LMS!$G$10,LMS!$D$11*AC72^3+LMS!$E$11*AC72^2+LMS!$F$11*AC72+LMS!$G$11)))</f>
        <v>#VALUE!</v>
      </c>
      <c r="AA72" t="e">
        <f>IF(D72="M",(IF(AC72&lt;2.5,LMS!$D$21*AC72^3+LMS!$E$21*AC72^2+LMS!$F$21*AC72+LMS!$G$21,IF(AC72&lt;9.5,LMS!$D$22*AC72^3+LMS!$E$22*AC72^2+LMS!$F$22*AC72+LMS!$G$22,IF(AC72&lt;26.75,LMS!$D$23*AC72^3+LMS!$E$23*AC72^2+LMS!$F$23*AC72+LMS!$G$23,IF(AC72&lt;90,LMS!$D$24*AC72^3+LMS!$E$24*AC72^2+LMS!$F$24*AC72+LMS!$G$24,LMS!$D$25*AC72^3+LMS!$E$25*AC72^2+LMS!$F$25*AC72+LMS!$G$25))))),(IF(AC72&lt;2.5,LMS!$D$27*AC72^3+LMS!$E$27*AC72^2+LMS!$F$27*AC72+LMS!$G$27,IF(AC72&lt;9.5,LMS!$D$28*AC72^3+LMS!$E$28*AC72^2+LMS!$F$28*AC72+LMS!$G$28,IF(AC72&lt;26.75,LMS!$D$29*AC72^3+LMS!$E$29*AC72^2+LMS!$F$29*AC72+LMS!$G$29,IF(AC72&lt;90,LMS!$D$30*AC72^3+LMS!$E$30*AC72^2+LMS!$F$30*AC72+LMS!$G$30,IF(AC72&lt;150,LMS!$D$31*AC72^3+LMS!$E$31*AC72^2+LMS!$F$31*AC72+LMS!$G$31,LMS!$D$32*AC72^3+LMS!$E$32*AC72^2+LMS!$F$32*AC72+LMS!$G$32)))))))</f>
        <v>#VALUE!</v>
      </c>
      <c r="AB72" t="e">
        <f>IF(D72="M",(IF(AC72&lt;90,LMS!$D$14*AC72^3+LMS!$E$14*AC72^2+LMS!$F$14*AC72+LMS!$G$14,LMS!$D$15*AC72^3+LMS!$E$15*AC72^2+LMS!$F$15*AC72+LMS!$G$15)),(IF(AC72&lt;90,LMS!$D$17*AC72^3+LMS!$E$17*AC72^2+LMS!$F$17*AC72+LMS!$G$17,LMS!$D$18*AC72^3+LMS!$E$18*AC72^2+LMS!$F$18*AC72+LMS!$G$18)))</f>
        <v>#VALUE!</v>
      </c>
      <c r="AC72" s="7" t="e">
        <f t="shared" si="29"/>
        <v>#VALUE!</v>
      </c>
    </row>
    <row r="73" spans="2:29" s="7" customFormat="1">
      <c r="B73" s="119"/>
      <c r="C73" s="119"/>
      <c r="D73" s="119"/>
      <c r="E73" s="31"/>
      <c r="F73" s="31"/>
      <c r="G73" s="120"/>
      <c r="H73" s="120"/>
      <c r="I73" s="11" t="str">
        <f t="shared" si="19"/>
        <v/>
      </c>
      <c r="J73" s="2" t="str">
        <f t="shared" si="20"/>
        <v/>
      </c>
      <c r="K73" s="2" t="str">
        <f t="shared" si="16"/>
        <v/>
      </c>
      <c r="L73" s="2" t="str">
        <f t="shared" si="21"/>
        <v/>
      </c>
      <c r="M73" s="2" t="str">
        <f t="shared" si="17"/>
        <v/>
      </c>
      <c r="N73" s="2" t="str">
        <f t="shared" si="22"/>
        <v/>
      </c>
      <c r="O73" s="11" t="str">
        <f t="shared" si="23"/>
        <v/>
      </c>
      <c r="P73" s="11" t="str">
        <f t="shared" si="24"/>
        <v/>
      </c>
      <c r="Q73" s="11" t="str">
        <f t="shared" si="25"/>
        <v/>
      </c>
      <c r="R73" s="137"/>
      <c r="S73" s="137"/>
      <c r="T73" s="12" t="e">
        <f t="shared" si="26"/>
        <v>#VALUE!</v>
      </c>
      <c r="U73" s="13" t="e">
        <f t="shared" si="27"/>
        <v>#VALUE!</v>
      </c>
      <c r="V73" s="13"/>
      <c r="W73" s="8">
        <f t="shared" si="28"/>
        <v>9.0359999999999996</v>
      </c>
      <c r="X73" s="8">
        <f t="shared" si="18"/>
        <v>-184.49199999999999</v>
      </c>
      <c r="Y73"/>
      <c r="Z73" t="e">
        <f>IF(D73="M",IF(AC73&lt;78,LMS!$D$5*AC73^3+LMS!$E$5*AC73^2+LMS!$F$5*AC73+LMS!$G$5,IF(AC73&lt;150,LMS!$D$6*AC73^3+LMS!$E$6*AC73^2+LMS!$F$6*AC73+LMS!$G$6,LMS!$D$7*AC73^3+LMS!$E$7*AC73^2+LMS!$F$7*AC73+LMS!$G$7)),IF(AC73&lt;69,LMS!$D$9*AC73^3+LMS!$E$9*AC73^2+LMS!$F$9*AC73+LMS!$G$9,IF(AC73&lt;150,LMS!$D$10*AC73^3+LMS!$E$10*AC73^2+LMS!$F$10*AC73+LMS!$G$10,LMS!$D$11*AC73^3+LMS!$E$11*AC73^2+LMS!$F$11*AC73+LMS!$G$11)))</f>
        <v>#VALUE!</v>
      </c>
      <c r="AA73" t="e">
        <f>IF(D73="M",(IF(AC73&lt;2.5,LMS!$D$21*AC73^3+LMS!$E$21*AC73^2+LMS!$F$21*AC73+LMS!$G$21,IF(AC73&lt;9.5,LMS!$D$22*AC73^3+LMS!$E$22*AC73^2+LMS!$F$22*AC73+LMS!$G$22,IF(AC73&lt;26.75,LMS!$D$23*AC73^3+LMS!$E$23*AC73^2+LMS!$F$23*AC73+LMS!$G$23,IF(AC73&lt;90,LMS!$D$24*AC73^3+LMS!$E$24*AC73^2+LMS!$F$24*AC73+LMS!$G$24,LMS!$D$25*AC73^3+LMS!$E$25*AC73^2+LMS!$F$25*AC73+LMS!$G$25))))),(IF(AC73&lt;2.5,LMS!$D$27*AC73^3+LMS!$E$27*AC73^2+LMS!$F$27*AC73+LMS!$G$27,IF(AC73&lt;9.5,LMS!$D$28*AC73^3+LMS!$E$28*AC73^2+LMS!$F$28*AC73+LMS!$G$28,IF(AC73&lt;26.75,LMS!$D$29*AC73^3+LMS!$E$29*AC73^2+LMS!$F$29*AC73+LMS!$G$29,IF(AC73&lt;90,LMS!$D$30*AC73^3+LMS!$E$30*AC73^2+LMS!$F$30*AC73+LMS!$G$30,IF(AC73&lt;150,LMS!$D$31*AC73^3+LMS!$E$31*AC73^2+LMS!$F$31*AC73+LMS!$G$31,LMS!$D$32*AC73^3+LMS!$E$32*AC73^2+LMS!$F$32*AC73+LMS!$G$32)))))))</f>
        <v>#VALUE!</v>
      </c>
      <c r="AB73" t="e">
        <f>IF(D73="M",(IF(AC73&lt;90,LMS!$D$14*AC73^3+LMS!$E$14*AC73^2+LMS!$F$14*AC73+LMS!$G$14,LMS!$D$15*AC73^3+LMS!$E$15*AC73^2+LMS!$F$15*AC73+LMS!$G$15)),(IF(AC73&lt;90,LMS!$D$17*AC73^3+LMS!$E$17*AC73^2+LMS!$F$17*AC73+LMS!$G$17,LMS!$D$18*AC73^3+LMS!$E$18*AC73^2+LMS!$F$18*AC73+LMS!$G$18)))</f>
        <v>#VALUE!</v>
      </c>
      <c r="AC73" s="7" t="e">
        <f t="shared" si="29"/>
        <v>#VALUE!</v>
      </c>
    </row>
    <row r="74" spans="2:29" s="7" customFormat="1">
      <c r="B74" s="119"/>
      <c r="C74" s="119"/>
      <c r="D74" s="119"/>
      <c r="E74" s="31"/>
      <c r="F74" s="31"/>
      <c r="G74" s="120"/>
      <c r="H74" s="120"/>
      <c r="I74" s="11" t="str">
        <f t="shared" si="19"/>
        <v/>
      </c>
      <c r="J74" s="2" t="str">
        <f t="shared" si="20"/>
        <v/>
      </c>
      <c r="K74" s="2" t="str">
        <f t="shared" si="16"/>
        <v/>
      </c>
      <c r="L74" s="2" t="str">
        <f t="shared" si="21"/>
        <v/>
      </c>
      <c r="M74" s="2" t="str">
        <f t="shared" si="17"/>
        <v/>
      </c>
      <c r="N74" s="2" t="str">
        <f t="shared" si="22"/>
        <v/>
      </c>
      <c r="O74" s="11" t="str">
        <f t="shared" si="23"/>
        <v/>
      </c>
      <c r="P74" s="11" t="str">
        <f t="shared" si="24"/>
        <v/>
      </c>
      <c r="Q74" s="11" t="str">
        <f t="shared" si="25"/>
        <v/>
      </c>
      <c r="R74" s="137"/>
      <c r="S74" s="137"/>
      <c r="T74" s="12" t="e">
        <f t="shared" si="26"/>
        <v>#VALUE!</v>
      </c>
      <c r="U74" s="13" t="e">
        <f t="shared" si="27"/>
        <v>#VALUE!</v>
      </c>
      <c r="V74" s="13"/>
      <c r="W74" s="8">
        <f t="shared" si="28"/>
        <v>9.0359999999999996</v>
      </c>
      <c r="X74" s="8">
        <f t="shared" si="18"/>
        <v>-184.49199999999999</v>
      </c>
      <c r="Y74"/>
      <c r="Z74" t="e">
        <f>IF(D74="M",IF(AC74&lt;78,LMS!$D$5*AC74^3+LMS!$E$5*AC74^2+LMS!$F$5*AC74+LMS!$G$5,IF(AC74&lt;150,LMS!$D$6*AC74^3+LMS!$E$6*AC74^2+LMS!$F$6*AC74+LMS!$G$6,LMS!$D$7*AC74^3+LMS!$E$7*AC74^2+LMS!$F$7*AC74+LMS!$G$7)),IF(AC74&lt;69,LMS!$D$9*AC74^3+LMS!$E$9*AC74^2+LMS!$F$9*AC74+LMS!$G$9,IF(AC74&lt;150,LMS!$D$10*AC74^3+LMS!$E$10*AC74^2+LMS!$F$10*AC74+LMS!$G$10,LMS!$D$11*AC74^3+LMS!$E$11*AC74^2+LMS!$F$11*AC74+LMS!$G$11)))</f>
        <v>#VALUE!</v>
      </c>
      <c r="AA74" t="e">
        <f>IF(D74="M",(IF(AC74&lt;2.5,LMS!$D$21*AC74^3+LMS!$E$21*AC74^2+LMS!$F$21*AC74+LMS!$G$21,IF(AC74&lt;9.5,LMS!$D$22*AC74^3+LMS!$E$22*AC74^2+LMS!$F$22*AC74+LMS!$G$22,IF(AC74&lt;26.75,LMS!$D$23*AC74^3+LMS!$E$23*AC74^2+LMS!$F$23*AC74+LMS!$G$23,IF(AC74&lt;90,LMS!$D$24*AC74^3+LMS!$E$24*AC74^2+LMS!$F$24*AC74+LMS!$G$24,LMS!$D$25*AC74^3+LMS!$E$25*AC74^2+LMS!$F$25*AC74+LMS!$G$25))))),(IF(AC74&lt;2.5,LMS!$D$27*AC74^3+LMS!$E$27*AC74^2+LMS!$F$27*AC74+LMS!$G$27,IF(AC74&lt;9.5,LMS!$D$28*AC74^3+LMS!$E$28*AC74^2+LMS!$F$28*AC74+LMS!$G$28,IF(AC74&lt;26.75,LMS!$D$29*AC74^3+LMS!$E$29*AC74^2+LMS!$F$29*AC74+LMS!$G$29,IF(AC74&lt;90,LMS!$D$30*AC74^3+LMS!$E$30*AC74^2+LMS!$F$30*AC74+LMS!$G$30,IF(AC74&lt;150,LMS!$D$31*AC74^3+LMS!$E$31*AC74^2+LMS!$F$31*AC74+LMS!$G$31,LMS!$D$32*AC74^3+LMS!$E$32*AC74^2+LMS!$F$32*AC74+LMS!$G$32)))))))</f>
        <v>#VALUE!</v>
      </c>
      <c r="AB74" t="e">
        <f>IF(D74="M",(IF(AC74&lt;90,LMS!$D$14*AC74^3+LMS!$E$14*AC74^2+LMS!$F$14*AC74+LMS!$G$14,LMS!$D$15*AC74^3+LMS!$E$15*AC74^2+LMS!$F$15*AC74+LMS!$G$15)),(IF(AC74&lt;90,LMS!$D$17*AC74^3+LMS!$E$17*AC74^2+LMS!$F$17*AC74+LMS!$G$17,LMS!$D$18*AC74^3+LMS!$E$18*AC74^2+LMS!$F$18*AC74+LMS!$G$18)))</f>
        <v>#VALUE!</v>
      </c>
      <c r="AC74" s="7" t="e">
        <f t="shared" si="29"/>
        <v>#VALUE!</v>
      </c>
    </row>
    <row r="75" spans="2:29" s="7" customFormat="1">
      <c r="B75" s="119"/>
      <c r="C75" s="119"/>
      <c r="D75" s="119"/>
      <c r="E75" s="31"/>
      <c r="F75" s="31"/>
      <c r="G75" s="120"/>
      <c r="H75" s="120"/>
      <c r="I75" s="11" t="str">
        <f t="shared" si="19"/>
        <v/>
      </c>
      <c r="J75" s="2" t="str">
        <f t="shared" si="20"/>
        <v/>
      </c>
      <c r="K75" s="2" t="str">
        <f t="shared" si="16"/>
        <v/>
      </c>
      <c r="L75" s="2" t="str">
        <f t="shared" si="21"/>
        <v/>
      </c>
      <c r="M75" s="2" t="str">
        <f t="shared" si="17"/>
        <v/>
      </c>
      <c r="N75" s="2" t="str">
        <f t="shared" si="22"/>
        <v/>
      </c>
      <c r="O75" s="11" t="str">
        <f t="shared" si="23"/>
        <v/>
      </c>
      <c r="P75" s="11" t="str">
        <f t="shared" si="24"/>
        <v/>
      </c>
      <c r="Q75" s="11" t="str">
        <f t="shared" si="25"/>
        <v/>
      </c>
      <c r="R75" s="137"/>
      <c r="S75" s="137"/>
      <c r="T75" s="12" t="e">
        <f t="shared" si="26"/>
        <v>#VALUE!</v>
      </c>
      <c r="U75" s="13" t="e">
        <f t="shared" si="27"/>
        <v>#VALUE!</v>
      </c>
      <c r="V75" s="13"/>
      <c r="W75" s="8">
        <f t="shared" si="28"/>
        <v>9.0359999999999996</v>
      </c>
      <c r="X75" s="8">
        <f t="shared" si="18"/>
        <v>-184.49199999999999</v>
      </c>
      <c r="Y75"/>
      <c r="Z75" t="e">
        <f>IF(D75="M",IF(AC75&lt;78,LMS!$D$5*AC75^3+LMS!$E$5*AC75^2+LMS!$F$5*AC75+LMS!$G$5,IF(AC75&lt;150,LMS!$D$6*AC75^3+LMS!$E$6*AC75^2+LMS!$F$6*AC75+LMS!$G$6,LMS!$D$7*AC75^3+LMS!$E$7*AC75^2+LMS!$F$7*AC75+LMS!$G$7)),IF(AC75&lt;69,LMS!$D$9*AC75^3+LMS!$E$9*AC75^2+LMS!$F$9*AC75+LMS!$G$9,IF(AC75&lt;150,LMS!$D$10*AC75^3+LMS!$E$10*AC75^2+LMS!$F$10*AC75+LMS!$G$10,LMS!$D$11*AC75^3+LMS!$E$11*AC75^2+LMS!$F$11*AC75+LMS!$G$11)))</f>
        <v>#VALUE!</v>
      </c>
      <c r="AA75" t="e">
        <f>IF(D75="M",(IF(AC75&lt;2.5,LMS!$D$21*AC75^3+LMS!$E$21*AC75^2+LMS!$F$21*AC75+LMS!$G$21,IF(AC75&lt;9.5,LMS!$D$22*AC75^3+LMS!$E$22*AC75^2+LMS!$F$22*AC75+LMS!$G$22,IF(AC75&lt;26.75,LMS!$D$23*AC75^3+LMS!$E$23*AC75^2+LMS!$F$23*AC75+LMS!$G$23,IF(AC75&lt;90,LMS!$D$24*AC75^3+LMS!$E$24*AC75^2+LMS!$F$24*AC75+LMS!$G$24,LMS!$D$25*AC75^3+LMS!$E$25*AC75^2+LMS!$F$25*AC75+LMS!$G$25))))),(IF(AC75&lt;2.5,LMS!$D$27*AC75^3+LMS!$E$27*AC75^2+LMS!$F$27*AC75+LMS!$G$27,IF(AC75&lt;9.5,LMS!$D$28*AC75^3+LMS!$E$28*AC75^2+LMS!$F$28*AC75+LMS!$G$28,IF(AC75&lt;26.75,LMS!$D$29*AC75^3+LMS!$E$29*AC75^2+LMS!$F$29*AC75+LMS!$G$29,IF(AC75&lt;90,LMS!$D$30*AC75^3+LMS!$E$30*AC75^2+LMS!$F$30*AC75+LMS!$G$30,IF(AC75&lt;150,LMS!$D$31*AC75^3+LMS!$E$31*AC75^2+LMS!$F$31*AC75+LMS!$G$31,LMS!$D$32*AC75^3+LMS!$E$32*AC75^2+LMS!$F$32*AC75+LMS!$G$32)))))))</f>
        <v>#VALUE!</v>
      </c>
      <c r="AB75" t="e">
        <f>IF(D75="M",(IF(AC75&lt;90,LMS!$D$14*AC75^3+LMS!$E$14*AC75^2+LMS!$F$14*AC75+LMS!$G$14,LMS!$D$15*AC75^3+LMS!$E$15*AC75^2+LMS!$F$15*AC75+LMS!$G$15)),(IF(AC75&lt;90,LMS!$D$17*AC75^3+LMS!$E$17*AC75^2+LMS!$F$17*AC75+LMS!$G$17,LMS!$D$18*AC75^3+LMS!$E$18*AC75^2+LMS!$F$18*AC75+LMS!$G$18)))</f>
        <v>#VALUE!</v>
      </c>
      <c r="AC75" s="7" t="e">
        <f t="shared" si="29"/>
        <v>#VALUE!</v>
      </c>
    </row>
    <row r="76" spans="2:29" s="7" customFormat="1">
      <c r="B76" s="119"/>
      <c r="C76" s="119"/>
      <c r="D76" s="119"/>
      <c r="E76" s="31"/>
      <c r="F76" s="31"/>
      <c r="G76" s="120"/>
      <c r="H76" s="120"/>
      <c r="I76" s="11" t="str">
        <f t="shared" si="19"/>
        <v/>
      </c>
      <c r="J76" s="2" t="str">
        <f t="shared" si="20"/>
        <v/>
      </c>
      <c r="K76" s="2" t="str">
        <f t="shared" si="16"/>
        <v/>
      </c>
      <c r="L76" s="2" t="str">
        <f t="shared" si="21"/>
        <v/>
      </c>
      <c r="M76" s="2" t="str">
        <f t="shared" si="17"/>
        <v/>
      </c>
      <c r="N76" s="2" t="str">
        <f t="shared" si="22"/>
        <v/>
      </c>
      <c r="O76" s="11" t="str">
        <f t="shared" si="23"/>
        <v/>
      </c>
      <c r="P76" s="11" t="str">
        <f t="shared" si="24"/>
        <v/>
      </c>
      <c r="Q76" s="11" t="str">
        <f t="shared" si="25"/>
        <v/>
      </c>
      <c r="R76" s="137"/>
      <c r="S76" s="137"/>
      <c r="T76" s="12" t="e">
        <f t="shared" si="26"/>
        <v>#VALUE!</v>
      </c>
      <c r="U76" s="13" t="e">
        <f t="shared" si="27"/>
        <v>#VALUE!</v>
      </c>
      <c r="V76" s="13"/>
      <c r="W76" s="8">
        <f t="shared" si="28"/>
        <v>9.0359999999999996</v>
      </c>
      <c r="X76" s="8">
        <f t="shared" si="18"/>
        <v>-184.49199999999999</v>
      </c>
      <c r="Y76"/>
      <c r="Z76" t="e">
        <f>IF(D76="M",IF(AC76&lt;78,LMS!$D$5*AC76^3+LMS!$E$5*AC76^2+LMS!$F$5*AC76+LMS!$G$5,IF(AC76&lt;150,LMS!$D$6*AC76^3+LMS!$E$6*AC76^2+LMS!$F$6*AC76+LMS!$G$6,LMS!$D$7*AC76^3+LMS!$E$7*AC76^2+LMS!$F$7*AC76+LMS!$G$7)),IF(AC76&lt;69,LMS!$D$9*AC76^3+LMS!$E$9*AC76^2+LMS!$F$9*AC76+LMS!$G$9,IF(AC76&lt;150,LMS!$D$10*AC76^3+LMS!$E$10*AC76^2+LMS!$F$10*AC76+LMS!$G$10,LMS!$D$11*AC76^3+LMS!$E$11*AC76^2+LMS!$F$11*AC76+LMS!$G$11)))</f>
        <v>#VALUE!</v>
      </c>
      <c r="AA76" t="e">
        <f>IF(D76="M",(IF(AC76&lt;2.5,LMS!$D$21*AC76^3+LMS!$E$21*AC76^2+LMS!$F$21*AC76+LMS!$G$21,IF(AC76&lt;9.5,LMS!$D$22*AC76^3+LMS!$E$22*AC76^2+LMS!$F$22*AC76+LMS!$G$22,IF(AC76&lt;26.75,LMS!$D$23*AC76^3+LMS!$E$23*AC76^2+LMS!$F$23*AC76+LMS!$G$23,IF(AC76&lt;90,LMS!$D$24*AC76^3+LMS!$E$24*AC76^2+LMS!$F$24*AC76+LMS!$G$24,LMS!$D$25*AC76^3+LMS!$E$25*AC76^2+LMS!$F$25*AC76+LMS!$G$25))))),(IF(AC76&lt;2.5,LMS!$D$27*AC76^3+LMS!$E$27*AC76^2+LMS!$F$27*AC76+LMS!$G$27,IF(AC76&lt;9.5,LMS!$D$28*AC76^3+LMS!$E$28*AC76^2+LMS!$F$28*AC76+LMS!$G$28,IF(AC76&lt;26.75,LMS!$D$29*AC76^3+LMS!$E$29*AC76^2+LMS!$F$29*AC76+LMS!$G$29,IF(AC76&lt;90,LMS!$D$30*AC76^3+LMS!$E$30*AC76^2+LMS!$F$30*AC76+LMS!$G$30,IF(AC76&lt;150,LMS!$D$31*AC76^3+LMS!$E$31*AC76^2+LMS!$F$31*AC76+LMS!$G$31,LMS!$D$32*AC76^3+LMS!$E$32*AC76^2+LMS!$F$32*AC76+LMS!$G$32)))))))</f>
        <v>#VALUE!</v>
      </c>
      <c r="AB76" t="e">
        <f>IF(D76="M",(IF(AC76&lt;90,LMS!$D$14*AC76^3+LMS!$E$14*AC76^2+LMS!$F$14*AC76+LMS!$G$14,LMS!$D$15*AC76^3+LMS!$E$15*AC76^2+LMS!$F$15*AC76+LMS!$G$15)),(IF(AC76&lt;90,LMS!$D$17*AC76^3+LMS!$E$17*AC76^2+LMS!$F$17*AC76+LMS!$G$17,LMS!$D$18*AC76^3+LMS!$E$18*AC76^2+LMS!$F$18*AC76+LMS!$G$18)))</f>
        <v>#VALUE!</v>
      </c>
      <c r="AC76" s="7" t="e">
        <f t="shared" si="29"/>
        <v>#VALUE!</v>
      </c>
    </row>
    <row r="77" spans="2:29" s="7" customFormat="1">
      <c r="B77" s="119"/>
      <c r="C77" s="119"/>
      <c r="D77" s="119"/>
      <c r="E77" s="31"/>
      <c r="F77" s="31"/>
      <c r="G77" s="120"/>
      <c r="H77" s="120"/>
      <c r="I77" s="11" t="str">
        <f t="shared" si="19"/>
        <v/>
      </c>
      <c r="J77" s="2" t="str">
        <f t="shared" si="20"/>
        <v/>
      </c>
      <c r="K77" s="2" t="str">
        <f t="shared" si="16"/>
        <v/>
      </c>
      <c r="L77" s="2" t="str">
        <f t="shared" si="21"/>
        <v/>
      </c>
      <c r="M77" s="2" t="str">
        <f t="shared" si="17"/>
        <v/>
      </c>
      <c r="N77" s="2" t="str">
        <f t="shared" si="22"/>
        <v/>
      </c>
      <c r="O77" s="11" t="str">
        <f t="shared" si="23"/>
        <v/>
      </c>
      <c r="P77" s="11" t="str">
        <f t="shared" si="24"/>
        <v/>
      </c>
      <c r="Q77" s="11" t="str">
        <f t="shared" si="25"/>
        <v/>
      </c>
      <c r="R77" s="137"/>
      <c r="S77" s="137"/>
      <c r="T77" s="12" t="e">
        <f t="shared" si="26"/>
        <v>#VALUE!</v>
      </c>
      <c r="U77" s="13" t="e">
        <f t="shared" si="27"/>
        <v>#VALUE!</v>
      </c>
      <c r="V77" s="13"/>
      <c r="W77" s="8">
        <f t="shared" si="28"/>
        <v>9.0359999999999996</v>
      </c>
      <c r="X77" s="8">
        <f t="shared" si="18"/>
        <v>-184.49199999999999</v>
      </c>
      <c r="Y77"/>
      <c r="Z77" t="e">
        <f>IF(D77="M",IF(AC77&lt;78,LMS!$D$5*AC77^3+LMS!$E$5*AC77^2+LMS!$F$5*AC77+LMS!$G$5,IF(AC77&lt;150,LMS!$D$6*AC77^3+LMS!$E$6*AC77^2+LMS!$F$6*AC77+LMS!$G$6,LMS!$D$7*AC77^3+LMS!$E$7*AC77^2+LMS!$F$7*AC77+LMS!$G$7)),IF(AC77&lt;69,LMS!$D$9*AC77^3+LMS!$E$9*AC77^2+LMS!$F$9*AC77+LMS!$G$9,IF(AC77&lt;150,LMS!$D$10*AC77^3+LMS!$E$10*AC77^2+LMS!$F$10*AC77+LMS!$G$10,LMS!$D$11*AC77^3+LMS!$E$11*AC77^2+LMS!$F$11*AC77+LMS!$G$11)))</f>
        <v>#VALUE!</v>
      </c>
      <c r="AA77" t="e">
        <f>IF(D77="M",(IF(AC77&lt;2.5,LMS!$D$21*AC77^3+LMS!$E$21*AC77^2+LMS!$F$21*AC77+LMS!$G$21,IF(AC77&lt;9.5,LMS!$D$22*AC77^3+LMS!$E$22*AC77^2+LMS!$F$22*AC77+LMS!$G$22,IF(AC77&lt;26.75,LMS!$D$23*AC77^3+LMS!$E$23*AC77^2+LMS!$F$23*AC77+LMS!$G$23,IF(AC77&lt;90,LMS!$D$24*AC77^3+LMS!$E$24*AC77^2+LMS!$F$24*AC77+LMS!$G$24,LMS!$D$25*AC77^3+LMS!$E$25*AC77^2+LMS!$F$25*AC77+LMS!$G$25))))),(IF(AC77&lt;2.5,LMS!$D$27*AC77^3+LMS!$E$27*AC77^2+LMS!$F$27*AC77+LMS!$G$27,IF(AC77&lt;9.5,LMS!$D$28*AC77^3+LMS!$E$28*AC77^2+LMS!$F$28*AC77+LMS!$G$28,IF(AC77&lt;26.75,LMS!$D$29*AC77^3+LMS!$E$29*AC77^2+LMS!$F$29*AC77+LMS!$G$29,IF(AC77&lt;90,LMS!$D$30*AC77^3+LMS!$E$30*AC77^2+LMS!$F$30*AC77+LMS!$G$30,IF(AC77&lt;150,LMS!$D$31*AC77^3+LMS!$E$31*AC77^2+LMS!$F$31*AC77+LMS!$G$31,LMS!$D$32*AC77^3+LMS!$E$32*AC77^2+LMS!$F$32*AC77+LMS!$G$32)))))))</f>
        <v>#VALUE!</v>
      </c>
      <c r="AB77" t="e">
        <f>IF(D77="M",(IF(AC77&lt;90,LMS!$D$14*AC77^3+LMS!$E$14*AC77^2+LMS!$F$14*AC77+LMS!$G$14,LMS!$D$15*AC77^3+LMS!$E$15*AC77^2+LMS!$F$15*AC77+LMS!$G$15)),(IF(AC77&lt;90,LMS!$D$17*AC77^3+LMS!$E$17*AC77^2+LMS!$F$17*AC77+LMS!$G$17,LMS!$D$18*AC77^3+LMS!$E$18*AC77^2+LMS!$F$18*AC77+LMS!$G$18)))</f>
        <v>#VALUE!</v>
      </c>
      <c r="AC77" s="7" t="e">
        <f t="shared" si="29"/>
        <v>#VALUE!</v>
      </c>
    </row>
    <row r="78" spans="2:29" s="7" customFormat="1">
      <c r="B78" s="119"/>
      <c r="C78" s="119"/>
      <c r="D78" s="119"/>
      <c r="E78" s="31"/>
      <c r="F78" s="31"/>
      <c r="G78" s="120"/>
      <c r="H78" s="120"/>
      <c r="I78" s="11" t="str">
        <f t="shared" si="19"/>
        <v/>
      </c>
      <c r="J78" s="2" t="str">
        <f t="shared" si="20"/>
        <v/>
      </c>
      <c r="K78" s="2" t="str">
        <f t="shared" si="16"/>
        <v/>
      </c>
      <c r="L78" s="2" t="str">
        <f t="shared" si="21"/>
        <v/>
      </c>
      <c r="M78" s="2" t="str">
        <f t="shared" si="17"/>
        <v/>
      </c>
      <c r="N78" s="2" t="str">
        <f t="shared" si="22"/>
        <v/>
      </c>
      <c r="O78" s="11" t="str">
        <f t="shared" si="23"/>
        <v/>
      </c>
      <c r="P78" s="11" t="str">
        <f t="shared" si="24"/>
        <v/>
      </c>
      <c r="Q78" s="11" t="str">
        <f t="shared" si="25"/>
        <v/>
      </c>
      <c r="R78" s="137"/>
      <c r="S78" s="137"/>
      <c r="T78" s="12" t="e">
        <f t="shared" si="26"/>
        <v>#VALUE!</v>
      </c>
      <c r="U78" s="13" t="e">
        <f t="shared" si="27"/>
        <v>#VALUE!</v>
      </c>
      <c r="V78" s="13"/>
      <c r="W78" s="8">
        <f t="shared" si="28"/>
        <v>9.0359999999999996</v>
      </c>
      <c r="X78" s="8">
        <f t="shared" si="18"/>
        <v>-184.49199999999999</v>
      </c>
      <c r="Y78"/>
      <c r="Z78" t="e">
        <f>IF(D78="M",IF(AC78&lt;78,LMS!$D$5*AC78^3+LMS!$E$5*AC78^2+LMS!$F$5*AC78+LMS!$G$5,IF(AC78&lt;150,LMS!$D$6*AC78^3+LMS!$E$6*AC78^2+LMS!$F$6*AC78+LMS!$G$6,LMS!$D$7*AC78^3+LMS!$E$7*AC78^2+LMS!$F$7*AC78+LMS!$G$7)),IF(AC78&lt;69,LMS!$D$9*AC78^3+LMS!$E$9*AC78^2+LMS!$F$9*AC78+LMS!$G$9,IF(AC78&lt;150,LMS!$D$10*AC78^3+LMS!$E$10*AC78^2+LMS!$F$10*AC78+LMS!$G$10,LMS!$D$11*AC78^3+LMS!$E$11*AC78^2+LMS!$F$11*AC78+LMS!$G$11)))</f>
        <v>#VALUE!</v>
      </c>
      <c r="AA78" t="e">
        <f>IF(D78="M",(IF(AC78&lt;2.5,LMS!$D$21*AC78^3+LMS!$E$21*AC78^2+LMS!$F$21*AC78+LMS!$G$21,IF(AC78&lt;9.5,LMS!$D$22*AC78^3+LMS!$E$22*AC78^2+LMS!$F$22*AC78+LMS!$G$22,IF(AC78&lt;26.75,LMS!$D$23*AC78^3+LMS!$E$23*AC78^2+LMS!$F$23*AC78+LMS!$G$23,IF(AC78&lt;90,LMS!$D$24*AC78^3+LMS!$E$24*AC78^2+LMS!$F$24*AC78+LMS!$G$24,LMS!$D$25*AC78^3+LMS!$E$25*AC78^2+LMS!$F$25*AC78+LMS!$G$25))))),(IF(AC78&lt;2.5,LMS!$D$27*AC78^3+LMS!$E$27*AC78^2+LMS!$F$27*AC78+LMS!$G$27,IF(AC78&lt;9.5,LMS!$D$28*AC78^3+LMS!$E$28*AC78^2+LMS!$F$28*AC78+LMS!$G$28,IF(AC78&lt;26.75,LMS!$D$29*AC78^3+LMS!$E$29*AC78^2+LMS!$F$29*AC78+LMS!$G$29,IF(AC78&lt;90,LMS!$D$30*AC78^3+LMS!$E$30*AC78^2+LMS!$F$30*AC78+LMS!$G$30,IF(AC78&lt;150,LMS!$D$31*AC78^3+LMS!$E$31*AC78^2+LMS!$F$31*AC78+LMS!$G$31,LMS!$D$32*AC78^3+LMS!$E$32*AC78^2+LMS!$F$32*AC78+LMS!$G$32)))))))</f>
        <v>#VALUE!</v>
      </c>
      <c r="AB78" t="e">
        <f>IF(D78="M",(IF(AC78&lt;90,LMS!$D$14*AC78^3+LMS!$E$14*AC78^2+LMS!$F$14*AC78+LMS!$G$14,LMS!$D$15*AC78^3+LMS!$E$15*AC78^2+LMS!$F$15*AC78+LMS!$G$15)),(IF(AC78&lt;90,LMS!$D$17*AC78^3+LMS!$E$17*AC78^2+LMS!$F$17*AC78+LMS!$G$17,LMS!$D$18*AC78^3+LMS!$E$18*AC78^2+LMS!$F$18*AC78+LMS!$G$18)))</f>
        <v>#VALUE!</v>
      </c>
      <c r="AC78" s="7" t="e">
        <f t="shared" si="29"/>
        <v>#VALUE!</v>
      </c>
    </row>
    <row r="79" spans="2:29" s="7" customFormat="1">
      <c r="B79" s="119"/>
      <c r="C79" s="119"/>
      <c r="D79" s="119"/>
      <c r="E79" s="31"/>
      <c r="F79" s="31"/>
      <c r="G79" s="120"/>
      <c r="H79" s="120"/>
      <c r="I79" s="11" t="str">
        <f t="shared" si="19"/>
        <v/>
      </c>
      <c r="J79" s="2" t="str">
        <f t="shared" si="20"/>
        <v/>
      </c>
      <c r="K79" s="2" t="str">
        <f t="shared" si="16"/>
        <v/>
      </c>
      <c r="L79" s="2" t="str">
        <f t="shared" si="21"/>
        <v/>
      </c>
      <c r="M79" s="2" t="str">
        <f t="shared" si="17"/>
        <v/>
      </c>
      <c r="N79" s="2" t="str">
        <f t="shared" si="22"/>
        <v/>
      </c>
      <c r="O79" s="11" t="str">
        <f t="shared" si="23"/>
        <v/>
      </c>
      <c r="P79" s="11" t="str">
        <f t="shared" si="24"/>
        <v/>
      </c>
      <c r="Q79" s="11" t="str">
        <f t="shared" si="25"/>
        <v/>
      </c>
      <c r="R79" s="137"/>
      <c r="S79" s="137"/>
      <c r="T79" s="12" t="e">
        <f t="shared" si="26"/>
        <v>#VALUE!</v>
      </c>
      <c r="U79" s="13" t="e">
        <f t="shared" si="27"/>
        <v>#VALUE!</v>
      </c>
      <c r="V79" s="13"/>
      <c r="W79" s="8">
        <f t="shared" si="28"/>
        <v>9.0359999999999996</v>
      </c>
      <c r="X79" s="8">
        <f t="shared" si="18"/>
        <v>-184.49199999999999</v>
      </c>
      <c r="Y79"/>
      <c r="Z79" t="e">
        <f>IF(D79="M",IF(AC79&lt;78,LMS!$D$5*AC79^3+LMS!$E$5*AC79^2+LMS!$F$5*AC79+LMS!$G$5,IF(AC79&lt;150,LMS!$D$6*AC79^3+LMS!$E$6*AC79^2+LMS!$F$6*AC79+LMS!$G$6,LMS!$D$7*AC79^3+LMS!$E$7*AC79^2+LMS!$F$7*AC79+LMS!$G$7)),IF(AC79&lt;69,LMS!$D$9*AC79^3+LMS!$E$9*AC79^2+LMS!$F$9*AC79+LMS!$G$9,IF(AC79&lt;150,LMS!$D$10*AC79^3+LMS!$E$10*AC79^2+LMS!$F$10*AC79+LMS!$G$10,LMS!$D$11*AC79^3+LMS!$E$11*AC79^2+LMS!$F$11*AC79+LMS!$G$11)))</f>
        <v>#VALUE!</v>
      </c>
      <c r="AA79" t="e">
        <f>IF(D79="M",(IF(AC79&lt;2.5,LMS!$D$21*AC79^3+LMS!$E$21*AC79^2+LMS!$F$21*AC79+LMS!$G$21,IF(AC79&lt;9.5,LMS!$D$22*AC79^3+LMS!$E$22*AC79^2+LMS!$F$22*AC79+LMS!$G$22,IF(AC79&lt;26.75,LMS!$D$23*AC79^3+LMS!$E$23*AC79^2+LMS!$F$23*AC79+LMS!$G$23,IF(AC79&lt;90,LMS!$D$24*AC79^3+LMS!$E$24*AC79^2+LMS!$F$24*AC79+LMS!$G$24,LMS!$D$25*AC79^3+LMS!$E$25*AC79^2+LMS!$F$25*AC79+LMS!$G$25))))),(IF(AC79&lt;2.5,LMS!$D$27*AC79^3+LMS!$E$27*AC79^2+LMS!$F$27*AC79+LMS!$G$27,IF(AC79&lt;9.5,LMS!$D$28*AC79^3+LMS!$E$28*AC79^2+LMS!$F$28*AC79+LMS!$G$28,IF(AC79&lt;26.75,LMS!$D$29*AC79^3+LMS!$E$29*AC79^2+LMS!$F$29*AC79+LMS!$G$29,IF(AC79&lt;90,LMS!$D$30*AC79^3+LMS!$E$30*AC79^2+LMS!$F$30*AC79+LMS!$G$30,IF(AC79&lt;150,LMS!$D$31*AC79^3+LMS!$E$31*AC79^2+LMS!$F$31*AC79+LMS!$G$31,LMS!$D$32*AC79^3+LMS!$E$32*AC79^2+LMS!$F$32*AC79+LMS!$G$32)))))))</f>
        <v>#VALUE!</v>
      </c>
      <c r="AB79" t="e">
        <f>IF(D79="M",(IF(AC79&lt;90,LMS!$D$14*AC79^3+LMS!$E$14*AC79^2+LMS!$F$14*AC79+LMS!$G$14,LMS!$D$15*AC79^3+LMS!$E$15*AC79^2+LMS!$F$15*AC79+LMS!$G$15)),(IF(AC79&lt;90,LMS!$D$17*AC79^3+LMS!$E$17*AC79^2+LMS!$F$17*AC79+LMS!$G$17,LMS!$D$18*AC79^3+LMS!$E$18*AC79^2+LMS!$F$18*AC79+LMS!$G$18)))</f>
        <v>#VALUE!</v>
      </c>
      <c r="AC79" s="7" t="e">
        <f t="shared" si="29"/>
        <v>#VALUE!</v>
      </c>
    </row>
    <row r="80" spans="2:29" s="7" customFormat="1">
      <c r="B80" s="119"/>
      <c r="C80" s="119"/>
      <c r="D80" s="119"/>
      <c r="E80" s="31"/>
      <c r="F80" s="31"/>
      <c r="G80" s="120"/>
      <c r="H80" s="120"/>
      <c r="I80" s="11" t="str">
        <f t="shared" si="19"/>
        <v/>
      </c>
      <c r="J80" s="2" t="str">
        <f t="shared" si="20"/>
        <v/>
      </c>
      <c r="K80" s="2" t="str">
        <f t="shared" si="16"/>
        <v/>
      </c>
      <c r="L80" s="2" t="str">
        <f t="shared" si="21"/>
        <v/>
      </c>
      <c r="M80" s="2" t="str">
        <f t="shared" si="17"/>
        <v/>
      </c>
      <c r="N80" s="2" t="str">
        <f t="shared" si="22"/>
        <v/>
      </c>
      <c r="O80" s="11" t="str">
        <f t="shared" si="23"/>
        <v/>
      </c>
      <c r="P80" s="11" t="str">
        <f t="shared" si="24"/>
        <v/>
      </c>
      <c r="Q80" s="11" t="str">
        <f t="shared" si="25"/>
        <v/>
      </c>
      <c r="R80" s="137"/>
      <c r="S80" s="137"/>
      <c r="T80" s="12" t="e">
        <f t="shared" si="26"/>
        <v>#VALUE!</v>
      </c>
      <c r="U80" s="13" t="e">
        <f t="shared" si="27"/>
        <v>#VALUE!</v>
      </c>
      <c r="V80" s="13"/>
      <c r="W80" s="8">
        <f t="shared" si="28"/>
        <v>9.0359999999999996</v>
      </c>
      <c r="X80" s="8">
        <f t="shared" si="18"/>
        <v>-184.49199999999999</v>
      </c>
      <c r="Y80"/>
      <c r="Z80" t="e">
        <f>IF(D80="M",IF(AC80&lt;78,LMS!$D$5*AC80^3+LMS!$E$5*AC80^2+LMS!$F$5*AC80+LMS!$G$5,IF(AC80&lt;150,LMS!$D$6*AC80^3+LMS!$E$6*AC80^2+LMS!$F$6*AC80+LMS!$G$6,LMS!$D$7*AC80^3+LMS!$E$7*AC80^2+LMS!$F$7*AC80+LMS!$G$7)),IF(AC80&lt;69,LMS!$D$9*AC80^3+LMS!$E$9*AC80^2+LMS!$F$9*AC80+LMS!$G$9,IF(AC80&lt;150,LMS!$D$10*AC80^3+LMS!$E$10*AC80^2+LMS!$F$10*AC80+LMS!$G$10,LMS!$D$11*AC80^3+LMS!$E$11*AC80^2+LMS!$F$11*AC80+LMS!$G$11)))</f>
        <v>#VALUE!</v>
      </c>
      <c r="AA80" t="e">
        <f>IF(D80="M",(IF(AC80&lt;2.5,LMS!$D$21*AC80^3+LMS!$E$21*AC80^2+LMS!$F$21*AC80+LMS!$G$21,IF(AC80&lt;9.5,LMS!$D$22*AC80^3+LMS!$E$22*AC80^2+LMS!$F$22*AC80+LMS!$G$22,IF(AC80&lt;26.75,LMS!$D$23*AC80^3+LMS!$E$23*AC80^2+LMS!$F$23*AC80+LMS!$G$23,IF(AC80&lt;90,LMS!$D$24*AC80^3+LMS!$E$24*AC80^2+LMS!$F$24*AC80+LMS!$G$24,LMS!$D$25*AC80^3+LMS!$E$25*AC80^2+LMS!$F$25*AC80+LMS!$G$25))))),(IF(AC80&lt;2.5,LMS!$D$27*AC80^3+LMS!$E$27*AC80^2+LMS!$F$27*AC80+LMS!$G$27,IF(AC80&lt;9.5,LMS!$D$28*AC80^3+LMS!$E$28*AC80^2+LMS!$F$28*AC80+LMS!$G$28,IF(AC80&lt;26.75,LMS!$D$29*AC80^3+LMS!$E$29*AC80^2+LMS!$F$29*AC80+LMS!$G$29,IF(AC80&lt;90,LMS!$D$30*AC80^3+LMS!$E$30*AC80^2+LMS!$F$30*AC80+LMS!$G$30,IF(AC80&lt;150,LMS!$D$31*AC80^3+LMS!$E$31*AC80^2+LMS!$F$31*AC80+LMS!$G$31,LMS!$D$32*AC80^3+LMS!$E$32*AC80^2+LMS!$F$32*AC80+LMS!$G$32)))))))</f>
        <v>#VALUE!</v>
      </c>
      <c r="AB80" t="e">
        <f>IF(D80="M",(IF(AC80&lt;90,LMS!$D$14*AC80^3+LMS!$E$14*AC80^2+LMS!$F$14*AC80+LMS!$G$14,LMS!$D$15*AC80^3+LMS!$E$15*AC80^2+LMS!$F$15*AC80+LMS!$G$15)),(IF(AC80&lt;90,LMS!$D$17*AC80^3+LMS!$E$17*AC80^2+LMS!$F$17*AC80+LMS!$G$17,LMS!$D$18*AC80^3+LMS!$E$18*AC80^2+LMS!$F$18*AC80+LMS!$G$18)))</f>
        <v>#VALUE!</v>
      </c>
      <c r="AC80" s="7" t="e">
        <f t="shared" si="29"/>
        <v>#VALUE!</v>
      </c>
    </row>
    <row r="81" spans="2:29" s="7" customFormat="1">
      <c r="B81" s="119"/>
      <c r="C81" s="119"/>
      <c r="D81" s="119"/>
      <c r="E81" s="31"/>
      <c r="F81" s="31"/>
      <c r="G81" s="120"/>
      <c r="H81" s="120"/>
      <c r="I81" s="11" t="str">
        <f t="shared" si="19"/>
        <v/>
      </c>
      <c r="J81" s="2" t="str">
        <f t="shared" si="20"/>
        <v/>
      </c>
      <c r="K81" s="2" t="str">
        <f t="shared" si="16"/>
        <v/>
      </c>
      <c r="L81" s="2" t="str">
        <f t="shared" si="21"/>
        <v/>
      </c>
      <c r="M81" s="2" t="str">
        <f t="shared" si="17"/>
        <v/>
      </c>
      <c r="N81" s="2" t="str">
        <f t="shared" si="22"/>
        <v/>
      </c>
      <c r="O81" s="11" t="str">
        <f t="shared" si="23"/>
        <v/>
      </c>
      <c r="P81" s="11" t="str">
        <f t="shared" si="24"/>
        <v/>
      </c>
      <c r="Q81" s="11" t="str">
        <f t="shared" si="25"/>
        <v/>
      </c>
      <c r="R81" s="137"/>
      <c r="S81" s="137"/>
      <c r="T81" s="12" t="e">
        <f t="shared" si="26"/>
        <v>#VALUE!</v>
      </c>
      <c r="U81" s="13" t="e">
        <f t="shared" si="27"/>
        <v>#VALUE!</v>
      </c>
      <c r="V81" s="13"/>
      <c r="W81" s="8">
        <f t="shared" si="28"/>
        <v>9.0359999999999996</v>
      </c>
      <c r="X81" s="8">
        <f t="shared" si="18"/>
        <v>-184.49199999999999</v>
      </c>
      <c r="Y81"/>
      <c r="Z81" t="e">
        <f>IF(D81="M",IF(AC81&lt;78,LMS!$D$5*AC81^3+LMS!$E$5*AC81^2+LMS!$F$5*AC81+LMS!$G$5,IF(AC81&lt;150,LMS!$D$6*AC81^3+LMS!$E$6*AC81^2+LMS!$F$6*AC81+LMS!$G$6,LMS!$D$7*AC81^3+LMS!$E$7*AC81^2+LMS!$F$7*AC81+LMS!$G$7)),IF(AC81&lt;69,LMS!$D$9*AC81^3+LMS!$E$9*AC81^2+LMS!$F$9*AC81+LMS!$G$9,IF(AC81&lt;150,LMS!$D$10*AC81^3+LMS!$E$10*AC81^2+LMS!$F$10*AC81+LMS!$G$10,LMS!$D$11*AC81^3+LMS!$E$11*AC81^2+LMS!$F$11*AC81+LMS!$G$11)))</f>
        <v>#VALUE!</v>
      </c>
      <c r="AA81" t="e">
        <f>IF(D81="M",(IF(AC81&lt;2.5,LMS!$D$21*AC81^3+LMS!$E$21*AC81^2+LMS!$F$21*AC81+LMS!$G$21,IF(AC81&lt;9.5,LMS!$D$22*AC81^3+LMS!$E$22*AC81^2+LMS!$F$22*AC81+LMS!$G$22,IF(AC81&lt;26.75,LMS!$D$23*AC81^3+LMS!$E$23*AC81^2+LMS!$F$23*AC81+LMS!$G$23,IF(AC81&lt;90,LMS!$D$24*AC81^3+LMS!$E$24*AC81^2+LMS!$F$24*AC81+LMS!$G$24,LMS!$D$25*AC81^3+LMS!$E$25*AC81^2+LMS!$F$25*AC81+LMS!$G$25))))),(IF(AC81&lt;2.5,LMS!$D$27*AC81^3+LMS!$E$27*AC81^2+LMS!$F$27*AC81+LMS!$G$27,IF(AC81&lt;9.5,LMS!$D$28*AC81^3+LMS!$E$28*AC81^2+LMS!$F$28*AC81+LMS!$G$28,IF(AC81&lt;26.75,LMS!$D$29*AC81^3+LMS!$E$29*AC81^2+LMS!$F$29*AC81+LMS!$G$29,IF(AC81&lt;90,LMS!$D$30*AC81^3+LMS!$E$30*AC81^2+LMS!$F$30*AC81+LMS!$G$30,IF(AC81&lt;150,LMS!$D$31*AC81^3+LMS!$E$31*AC81^2+LMS!$F$31*AC81+LMS!$G$31,LMS!$D$32*AC81^3+LMS!$E$32*AC81^2+LMS!$F$32*AC81+LMS!$G$32)))))))</f>
        <v>#VALUE!</v>
      </c>
      <c r="AB81" t="e">
        <f>IF(D81="M",(IF(AC81&lt;90,LMS!$D$14*AC81^3+LMS!$E$14*AC81^2+LMS!$F$14*AC81+LMS!$G$14,LMS!$D$15*AC81^3+LMS!$E$15*AC81^2+LMS!$F$15*AC81+LMS!$G$15)),(IF(AC81&lt;90,LMS!$D$17*AC81^3+LMS!$E$17*AC81^2+LMS!$F$17*AC81+LMS!$G$17,LMS!$D$18*AC81^3+LMS!$E$18*AC81^2+LMS!$F$18*AC81+LMS!$G$18)))</f>
        <v>#VALUE!</v>
      </c>
      <c r="AC81" s="7" t="e">
        <f t="shared" si="29"/>
        <v>#VALUE!</v>
      </c>
    </row>
    <row r="82" spans="2:29" s="7" customFormat="1">
      <c r="B82" s="119"/>
      <c r="C82" s="119"/>
      <c r="D82" s="119"/>
      <c r="E82" s="31"/>
      <c r="F82" s="31"/>
      <c r="G82" s="120"/>
      <c r="H82" s="120"/>
      <c r="I82" s="11" t="str">
        <f t="shared" si="19"/>
        <v/>
      </c>
      <c r="J82" s="2" t="str">
        <f t="shared" si="20"/>
        <v/>
      </c>
      <c r="K82" s="2" t="str">
        <f t="shared" si="16"/>
        <v/>
      </c>
      <c r="L82" s="2" t="str">
        <f t="shared" si="21"/>
        <v/>
      </c>
      <c r="M82" s="2" t="str">
        <f t="shared" si="17"/>
        <v/>
      </c>
      <c r="N82" s="2" t="str">
        <f t="shared" si="22"/>
        <v/>
      </c>
      <c r="O82" s="11" t="str">
        <f t="shared" si="23"/>
        <v/>
      </c>
      <c r="P82" s="11" t="str">
        <f t="shared" si="24"/>
        <v/>
      </c>
      <c r="Q82" s="11" t="str">
        <f t="shared" si="25"/>
        <v/>
      </c>
      <c r="R82" s="137"/>
      <c r="S82" s="137"/>
      <c r="T82" s="12" t="e">
        <f t="shared" si="26"/>
        <v>#VALUE!</v>
      </c>
      <c r="U82" s="13" t="e">
        <f t="shared" si="27"/>
        <v>#VALUE!</v>
      </c>
      <c r="V82" s="13"/>
      <c r="W82" s="8">
        <f t="shared" si="28"/>
        <v>9.0359999999999996</v>
      </c>
      <c r="X82" s="8">
        <f t="shared" si="18"/>
        <v>-184.49199999999999</v>
      </c>
      <c r="Y82"/>
      <c r="Z82" t="e">
        <f>IF(D82="M",IF(AC82&lt;78,LMS!$D$5*AC82^3+LMS!$E$5*AC82^2+LMS!$F$5*AC82+LMS!$G$5,IF(AC82&lt;150,LMS!$D$6*AC82^3+LMS!$E$6*AC82^2+LMS!$F$6*AC82+LMS!$G$6,LMS!$D$7*AC82^3+LMS!$E$7*AC82^2+LMS!$F$7*AC82+LMS!$G$7)),IF(AC82&lt;69,LMS!$D$9*AC82^3+LMS!$E$9*AC82^2+LMS!$F$9*AC82+LMS!$G$9,IF(AC82&lt;150,LMS!$D$10*AC82^3+LMS!$E$10*AC82^2+LMS!$F$10*AC82+LMS!$G$10,LMS!$D$11*AC82^3+LMS!$E$11*AC82^2+LMS!$F$11*AC82+LMS!$G$11)))</f>
        <v>#VALUE!</v>
      </c>
      <c r="AA82" t="e">
        <f>IF(D82="M",(IF(AC82&lt;2.5,LMS!$D$21*AC82^3+LMS!$E$21*AC82^2+LMS!$F$21*AC82+LMS!$G$21,IF(AC82&lt;9.5,LMS!$D$22*AC82^3+LMS!$E$22*AC82^2+LMS!$F$22*AC82+LMS!$G$22,IF(AC82&lt;26.75,LMS!$D$23*AC82^3+LMS!$E$23*AC82^2+LMS!$F$23*AC82+LMS!$G$23,IF(AC82&lt;90,LMS!$D$24*AC82^3+LMS!$E$24*AC82^2+LMS!$F$24*AC82+LMS!$G$24,LMS!$D$25*AC82^3+LMS!$E$25*AC82^2+LMS!$F$25*AC82+LMS!$G$25))))),(IF(AC82&lt;2.5,LMS!$D$27*AC82^3+LMS!$E$27*AC82^2+LMS!$F$27*AC82+LMS!$G$27,IF(AC82&lt;9.5,LMS!$D$28*AC82^3+LMS!$E$28*AC82^2+LMS!$F$28*AC82+LMS!$G$28,IF(AC82&lt;26.75,LMS!$D$29*AC82^3+LMS!$E$29*AC82^2+LMS!$F$29*AC82+LMS!$G$29,IF(AC82&lt;90,LMS!$D$30*AC82^3+LMS!$E$30*AC82^2+LMS!$F$30*AC82+LMS!$G$30,IF(AC82&lt;150,LMS!$D$31*AC82^3+LMS!$E$31*AC82^2+LMS!$F$31*AC82+LMS!$G$31,LMS!$D$32*AC82^3+LMS!$E$32*AC82^2+LMS!$F$32*AC82+LMS!$G$32)))))))</f>
        <v>#VALUE!</v>
      </c>
      <c r="AB82" t="e">
        <f>IF(D82="M",(IF(AC82&lt;90,LMS!$D$14*AC82^3+LMS!$E$14*AC82^2+LMS!$F$14*AC82+LMS!$G$14,LMS!$D$15*AC82^3+LMS!$E$15*AC82^2+LMS!$F$15*AC82+LMS!$G$15)),(IF(AC82&lt;90,LMS!$D$17*AC82^3+LMS!$E$17*AC82^2+LMS!$F$17*AC82+LMS!$G$17,LMS!$D$18*AC82^3+LMS!$E$18*AC82^2+LMS!$F$18*AC82+LMS!$G$18)))</f>
        <v>#VALUE!</v>
      </c>
      <c r="AC82" s="7" t="e">
        <f t="shared" si="29"/>
        <v>#VALUE!</v>
      </c>
    </row>
    <row r="83" spans="2:29" s="7" customFormat="1">
      <c r="B83" s="119"/>
      <c r="C83" s="119"/>
      <c r="D83" s="119"/>
      <c r="E83" s="31"/>
      <c r="F83" s="31"/>
      <c r="G83" s="120"/>
      <c r="H83" s="120"/>
      <c r="I83" s="11" t="str">
        <f t="shared" si="19"/>
        <v/>
      </c>
      <c r="J83" s="2" t="str">
        <f t="shared" si="20"/>
        <v/>
      </c>
      <c r="K83" s="2" t="str">
        <f t="shared" si="16"/>
        <v/>
      </c>
      <c r="L83" s="2" t="str">
        <f t="shared" si="21"/>
        <v/>
      </c>
      <c r="M83" s="2" t="str">
        <f t="shared" si="17"/>
        <v/>
      </c>
      <c r="N83" s="2" t="str">
        <f t="shared" si="22"/>
        <v/>
      </c>
      <c r="O83" s="11" t="str">
        <f t="shared" si="23"/>
        <v/>
      </c>
      <c r="P83" s="11" t="str">
        <f t="shared" si="24"/>
        <v/>
      </c>
      <c r="Q83" s="11" t="str">
        <f t="shared" si="25"/>
        <v/>
      </c>
      <c r="R83" s="137"/>
      <c r="S83" s="137"/>
      <c r="T83" s="12" t="e">
        <f t="shared" si="26"/>
        <v>#VALUE!</v>
      </c>
      <c r="U83" s="13" t="e">
        <f t="shared" si="27"/>
        <v>#VALUE!</v>
      </c>
      <c r="V83" s="13"/>
      <c r="W83" s="8">
        <f t="shared" si="28"/>
        <v>9.0359999999999996</v>
      </c>
      <c r="X83" s="8">
        <f t="shared" si="18"/>
        <v>-184.49199999999999</v>
      </c>
      <c r="Y83"/>
      <c r="Z83" t="e">
        <f>IF(D83="M",IF(AC83&lt;78,LMS!$D$5*AC83^3+LMS!$E$5*AC83^2+LMS!$F$5*AC83+LMS!$G$5,IF(AC83&lt;150,LMS!$D$6*AC83^3+LMS!$E$6*AC83^2+LMS!$F$6*AC83+LMS!$G$6,LMS!$D$7*AC83^3+LMS!$E$7*AC83^2+LMS!$F$7*AC83+LMS!$G$7)),IF(AC83&lt;69,LMS!$D$9*AC83^3+LMS!$E$9*AC83^2+LMS!$F$9*AC83+LMS!$G$9,IF(AC83&lt;150,LMS!$D$10*AC83^3+LMS!$E$10*AC83^2+LMS!$F$10*AC83+LMS!$G$10,LMS!$D$11*AC83^3+LMS!$E$11*AC83^2+LMS!$F$11*AC83+LMS!$G$11)))</f>
        <v>#VALUE!</v>
      </c>
      <c r="AA83" t="e">
        <f>IF(D83="M",(IF(AC83&lt;2.5,LMS!$D$21*AC83^3+LMS!$E$21*AC83^2+LMS!$F$21*AC83+LMS!$G$21,IF(AC83&lt;9.5,LMS!$D$22*AC83^3+LMS!$E$22*AC83^2+LMS!$F$22*AC83+LMS!$G$22,IF(AC83&lt;26.75,LMS!$D$23*AC83^3+LMS!$E$23*AC83^2+LMS!$F$23*AC83+LMS!$G$23,IF(AC83&lt;90,LMS!$D$24*AC83^3+LMS!$E$24*AC83^2+LMS!$F$24*AC83+LMS!$G$24,LMS!$D$25*AC83^3+LMS!$E$25*AC83^2+LMS!$F$25*AC83+LMS!$G$25))))),(IF(AC83&lt;2.5,LMS!$D$27*AC83^3+LMS!$E$27*AC83^2+LMS!$F$27*AC83+LMS!$G$27,IF(AC83&lt;9.5,LMS!$D$28*AC83^3+LMS!$E$28*AC83^2+LMS!$F$28*AC83+LMS!$G$28,IF(AC83&lt;26.75,LMS!$D$29*AC83^3+LMS!$E$29*AC83^2+LMS!$F$29*AC83+LMS!$G$29,IF(AC83&lt;90,LMS!$D$30*AC83^3+LMS!$E$30*AC83^2+LMS!$F$30*AC83+LMS!$G$30,IF(AC83&lt;150,LMS!$D$31*AC83^3+LMS!$E$31*AC83^2+LMS!$F$31*AC83+LMS!$G$31,LMS!$D$32*AC83^3+LMS!$E$32*AC83^2+LMS!$F$32*AC83+LMS!$G$32)))))))</f>
        <v>#VALUE!</v>
      </c>
      <c r="AB83" t="e">
        <f>IF(D83="M",(IF(AC83&lt;90,LMS!$D$14*AC83^3+LMS!$E$14*AC83^2+LMS!$F$14*AC83+LMS!$G$14,LMS!$D$15*AC83^3+LMS!$E$15*AC83^2+LMS!$F$15*AC83+LMS!$G$15)),(IF(AC83&lt;90,LMS!$D$17*AC83^3+LMS!$E$17*AC83^2+LMS!$F$17*AC83+LMS!$G$17,LMS!$D$18*AC83^3+LMS!$E$18*AC83^2+LMS!$F$18*AC83+LMS!$G$18)))</f>
        <v>#VALUE!</v>
      </c>
      <c r="AC83" s="7" t="e">
        <f t="shared" si="29"/>
        <v>#VALUE!</v>
      </c>
    </row>
    <row r="84" spans="2:29" s="7" customFormat="1">
      <c r="B84" s="119"/>
      <c r="C84" s="119"/>
      <c r="D84" s="119"/>
      <c r="E84" s="31"/>
      <c r="F84" s="31"/>
      <c r="G84" s="120"/>
      <c r="H84" s="120"/>
      <c r="I84" s="11" t="str">
        <f t="shared" si="19"/>
        <v/>
      </c>
      <c r="J84" s="2" t="str">
        <f t="shared" si="20"/>
        <v/>
      </c>
      <c r="K84" s="2" t="str">
        <f t="shared" si="16"/>
        <v/>
      </c>
      <c r="L84" s="2" t="str">
        <f t="shared" si="21"/>
        <v/>
      </c>
      <c r="M84" s="2" t="str">
        <f t="shared" si="17"/>
        <v/>
      </c>
      <c r="N84" s="2" t="str">
        <f t="shared" si="22"/>
        <v/>
      </c>
      <c r="O84" s="11" t="str">
        <f t="shared" si="23"/>
        <v/>
      </c>
      <c r="P84" s="11" t="str">
        <f t="shared" si="24"/>
        <v/>
      </c>
      <c r="Q84" s="11" t="str">
        <f t="shared" si="25"/>
        <v/>
      </c>
      <c r="R84" s="137"/>
      <c r="S84" s="137"/>
      <c r="T84" s="12" t="e">
        <f t="shared" si="26"/>
        <v>#VALUE!</v>
      </c>
      <c r="U84" s="13" t="e">
        <f t="shared" si="27"/>
        <v>#VALUE!</v>
      </c>
      <c r="V84" s="13"/>
      <c r="W84" s="8">
        <f t="shared" si="28"/>
        <v>9.0359999999999996</v>
      </c>
      <c r="X84" s="8">
        <f t="shared" si="18"/>
        <v>-184.49199999999999</v>
      </c>
      <c r="Y84"/>
      <c r="Z84" t="e">
        <f>IF(D84="M",IF(AC84&lt;78,LMS!$D$5*AC84^3+LMS!$E$5*AC84^2+LMS!$F$5*AC84+LMS!$G$5,IF(AC84&lt;150,LMS!$D$6*AC84^3+LMS!$E$6*AC84^2+LMS!$F$6*AC84+LMS!$G$6,LMS!$D$7*AC84^3+LMS!$E$7*AC84^2+LMS!$F$7*AC84+LMS!$G$7)),IF(AC84&lt;69,LMS!$D$9*AC84^3+LMS!$E$9*AC84^2+LMS!$F$9*AC84+LMS!$G$9,IF(AC84&lt;150,LMS!$D$10*AC84^3+LMS!$E$10*AC84^2+LMS!$F$10*AC84+LMS!$G$10,LMS!$D$11*AC84^3+LMS!$E$11*AC84^2+LMS!$F$11*AC84+LMS!$G$11)))</f>
        <v>#VALUE!</v>
      </c>
      <c r="AA84" t="e">
        <f>IF(D84="M",(IF(AC84&lt;2.5,LMS!$D$21*AC84^3+LMS!$E$21*AC84^2+LMS!$F$21*AC84+LMS!$G$21,IF(AC84&lt;9.5,LMS!$D$22*AC84^3+LMS!$E$22*AC84^2+LMS!$F$22*AC84+LMS!$G$22,IF(AC84&lt;26.75,LMS!$D$23*AC84^3+LMS!$E$23*AC84^2+LMS!$F$23*AC84+LMS!$G$23,IF(AC84&lt;90,LMS!$D$24*AC84^3+LMS!$E$24*AC84^2+LMS!$F$24*AC84+LMS!$G$24,LMS!$D$25*AC84^3+LMS!$E$25*AC84^2+LMS!$F$25*AC84+LMS!$G$25))))),(IF(AC84&lt;2.5,LMS!$D$27*AC84^3+LMS!$E$27*AC84^2+LMS!$F$27*AC84+LMS!$G$27,IF(AC84&lt;9.5,LMS!$D$28*AC84^3+LMS!$E$28*AC84^2+LMS!$F$28*AC84+LMS!$G$28,IF(AC84&lt;26.75,LMS!$D$29*AC84^3+LMS!$E$29*AC84^2+LMS!$F$29*AC84+LMS!$G$29,IF(AC84&lt;90,LMS!$D$30*AC84^3+LMS!$E$30*AC84^2+LMS!$F$30*AC84+LMS!$G$30,IF(AC84&lt;150,LMS!$D$31*AC84^3+LMS!$E$31*AC84^2+LMS!$F$31*AC84+LMS!$G$31,LMS!$D$32*AC84^3+LMS!$E$32*AC84^2+LMS!$F$32*AC84+LMS!$G$32)))))))</f>
        <v>#VALUE!</v>
      </c>
      <c r="AB84" t="e">
        <f>IF(D84="M",(IF(AC84&lt;90,LMS!$D$14*AC84^3+LMS!$E$14*AC84^2+LMS!$F$14*AC84+LMS!$G$14,LMS!$D$15*AC84^3+LMS!$E$15*AC84^2+LMS!$F$15*AC84+LMS!$G$15)),(IF(AC84&lt;90,LMS!$D$17*AC84^3+LMS!$E$17*AC84^2+LMS!$F$17*AC84+LMS!$G$17,LMS!$D$18*AC84^3+LMS!$E$18*AC84^2+LMS!$F$18*AC84+LMS!$G$18)))</f>
        <v>#VALUE!</v>
      </c>
      <c r="AC84" s="7" t="e">
        <f t="shared" si="29"/>
        <v>#VALUE!</v>
      </c>
    </row>
    <row r="85" spans="2:29" s="7" customFormat="1">
      <c r="B85" s="119"/>
      <c r="C85" s="119"/>
      <c r="D85" s="119"/>
      <c r="E85" s="31"/>
      <c r="F85" s="31"/>
      <c r="G85" s="120"/>
      <c r="H85" s="120"/>
      <c r="I85" s="11" t="str">
        <f t="shared" si="19"/>
        <v/>
      </c>
      <c r="J85" s="2" t="str">
        <f t="shared" si="20"/>
        <v/>
      </c>
      <c r="K85" s="2" t="str">
        <f t="shared" si="16"/>
        <v/>
      </c>
      <c r="L85" s="2" t="str">
        <f t="shared" si="21"/>
        <v/>
      </c>
      <c r="M85" s="2" t="str">
        <f t="shared" si="17"/>
        <v/>
      </c>
      <c r="N85" s="2" t="str">
        <f t="shared" si="22"/>
        <v/>
      </c>
      <c r="O85" s="11" t="str">
        <f t="shared" si="23"/>
        <v/>
      </c>
      <c r="P85" s="11" t="str">
        <f t="shared" si="24"/>
        <v/>
      </c>
      <c r="Q85" s="11" t="str">
        <f t="shared" si="25"/>
        <v/>
      </c>
      <c r="R85" s="137"/>
      <c r="S85" s="137"/>
      <c r="T85" s="12" t="e">
        <f t="shared" si="26"/>
        <v>#VALUE!</v>
      </c>
      <c r="U85" s="13" t="e">
        <f t="shared" si="27"/>
        <v>#VALUE!</v>
      </c>
      <c r="V85" s="13"/>
      <c r="W85" s="8">
        <f t="shared" si="28"/>
        <v>9.0359999999999996</v>
      </c>
      <c r="X85" s="8">
        <f t="shared" si="18"/>
        <v>-184.49199999999999</v>
      </c>
      <c r="Y85"/>
      <c r="Z85" t="e">
        <f>IF(D85="M",IF(AC85&lt;78,LMS!$D$5*AC85^3+LMS!$E$5*AC85^2+LMS!$F$5*AC85+LMS!$G$5,IF(AC85&lt;150,LMS!$D$6*AC85^3+LMS!$E$6*AC85^2+LMS!$F$6*AC85+LMS!$G$6,LMS!$D$7*AC85^3+LMS!$E$7*AC85^2+LMS!$F$7*AC85+LMS!$G$7)),IF(AC85&lt;69,LMS!$D$9*AC85^3+LMS!$E$9*AC85^2+LMS!$F$9*AC85+LMS!$G$9,IF(AC85&lt;150,LMS!$D$10*AC85^3+LMS!$E$10*AC85^2+LMS!$F$10*AC85+LMS!$G$10,LMS!$D$11*AC85^3+LMS!$E$11*AC85^2+LMS!$F$11*AC85+LMS!$G$11)))</f>
        <v>#VALUE!</v>
      </c>
      <c r="AA85" t="e">
        <f>IF(D85="M",(IF(AC85&lt;2.5,LMS!$D$21*AC85^3+LMS!$E$21*AC85^2+LMS!$F$21*AC85+LMS!$G$21,IF(AC85&lt;9.5,LMS!$D$22*AC85^3+LMS!$E$22*AC85^2+LMS!$F$22*AC85+LMS!$G$22,IF(AC85&lt;26.75,LMS!$D$23*AC85^3+LMS!$E$23*AC85^2+LMS!$F$23*AC85+LMS!$G$23,IF(AC85&lt;90,LMS!$D$24*AC85^3+LMS!$E$24*AC85^2+LMS!$F$24*AC85+LMS!$G$24,LMS!$D$25*AC85^3+LMS!$E$25*AC85^2+LMS!$F$25*AC85+LMS!$G$25))))),(IF(AC85&lt;2.5,LMS!$D$27*AC85^3+LMS!$E$27*AC85^2+LMS!$F$27*AC85+LMS!$G$27,IF(AC85&lt;9.5,LMS!$D$28*AC85^3+LMS!$E$28*AC85^2+LMS!$F$28*AC85+LMS!$G$28,IF(AC85&lt;26.75,LMS!$D$29*AC85^3+LMS!$E$29*AC85^2+LMS!$F$29*AC85+LMS!$G$29,IF(AC85&lt;90,LMS!$D$30*AC85^3+LMS!$E$30*AC85^2+LMS!$F$30*AC85+LMS!$G$30,IF(AC85&lt;150,LMS!$D$31*AC85^3+LMS!$E$31*AC85^2+LMS!$F$31*AC85+LMS!$G$31,LMS!$D$32*AC85^3+LMS!$E$32*AC85^2+LMS!$F$32*AC85+LMS!$G$32)))))))</f>
        <v>#VALUE!</v>
      </c>
      <c r="AB85" t="e">
        <f>IF(D85="M",(IF(AC85&lt;90,LMS!$D$14*AC85^3+LMS!$E$14*AC85^2+LMS!$F$14*AC85+LMS!$G$14,LMS!$D$15*AC85^3+LMS!$E$15*AC85^2+LMS!$F$15*AC85+LMS!$G$15)),(IF(AC85&lt;90,LMS!$D$17*AC85^3+LMS!$E$17*AC85^2+LMS!$F$17*AC85+LMS!$G$17,LMS!$D$18*AC85^3+LMS!$E$18*AC85^2+LMS!$F$18*AC85+LMS!$G$18)))</f>
        <v>#VALUE!</v>
      </c>
      <c r="AC85" s="7" t="e">
        <f t="shared" si="29"/>
        <v>#VALUE!</v>
      </c>
    </row>
    <row r="86" spans="2:29" s="7" customFormat="1">
      <c r="B86" s="119"/>
      <c r="C86" s="119"/>
      <c r="D86" s="119"/>
      <c r="E86" s="31"/>
      <c r="F86" s="31"/>
      <c r="G86" s="120"/>
      <c r="H86" s="120"/>
      <c r="I86" s="11" t="str">
        <f t="shared" si="19"/>
        <v/>
      </c>
      <c r="J86" s="2" t="str">
        <f t="shared" si="20"/>
        <v/>
      </c>
      <c r="K86" s="2" t="str">
        <f t="shared" si="16"/>
        <v/>
      </c>
      <c r="L86" s="2" t="str">
        <f t="shared" si="21"/>
        <v/>
      </c>
      <c r="M86" s="2" t="str">
        <f t="shared" si="17"/>
        <v/>
      </c>
      <c r="N86" s="2" t="str">
        <f t="shared" si="22"/>
        <v/>
      </c>
      <c r="O86" s="11" t="str">
        <f t="shared" si="23"/>
        <v/>
      </c>
      <c r="P86" s="11" t="str">
        <f t="shared" si="24"/>
        <v/>
      </c>
      <c r="Q86" s="11" t="str">
        <f t="shared" si="25"/>
        <v/>
      </c>
      <c r="R86" s="137"/>
      <c r="S86" s="137"/>
      <c r="T86" s="12" t="e">
        <f t="shared" si="26"/>
        <v>#VALUE!</v>
      </c>
      <c r="U86" s="13" t="e">
        <f t="shared" si="27"/>
        <v>#VALUE!</v>
      </c>
      <c r="V86" s="13"/>
      <c r="W86" s="8">
        <f t="shared" si="28"/>
        <v>9.0359999999999996</v>
      </c>
      <c r="X86" s="8">
        <f t="shared" si="18"/>
        <v>-184.49199999999999</v>
      </c>
      <c r="Y86"/>
      <c r="Z86" t="e">
        <f>IF(D86="M",IF(AC86&lt;78,LMS!$D$5*AC86^3+LMS!$E$5*AC86^2+LMS!$F$5*AC86+LMS!$G$5,IF(AC86&lt;150,LMS!$D$6*AC86^3+LMS!$E$6*AC86^2+LMS!$F$6*AC86+LMS!$G$6,LMS!$D$7*AC86^3+LMS!$E$7*AC86^2+LMS!$F$7*AC86+LMS!$G$7)),IF(AC86&lt;69,LMS!$D$9*AC86^3+LMS!$E$9*AC86^2+LMS!$F$9*AC86+LMS!$G$9,IF(AC86&lt;150,LMS!$D$10*AC86^3+LMS!$E$10*AC86^2+LMS!$F$10*AC86+LMS!$G$10,LMS!$D$11*AC86^3+LMS!$E$11*AC86^2+LMS!$F$11*AC86+LMS!$G$11)))</f>
        <v>#VALUE!</v>
      </c>
      <c r="AA86" t="e">
        <f>IF(D86="M",(IF(AC86&lt;2.5,LMS!$D$21*AC86^3+LMS!$E$21*AC86^2+LMS!$F$21*AC86+LMS!$G$21,IF(AC86&lt;9.5,LMS!$D$22*AC86^3+LMS!$E$22*AC86^2+LMS!$F$22*AC86+LMS!$G$22,IF(AC86&lt;26.75,LMS!$D$23*AC86^3+LMS!$E$23*AC86^2+LMS!$F$23*AC86+LMS!$G$23,IF(AC86&lt;90,LMS!$D$24*AC86^3+LMS!$E$24*AC86^2+LMS!$F$24*AC86+LMS!$G$24,LMS!$D$25*AC86^3+LMS!$E$25*AC86^2+LMS!$F$25*AC86+LMS!$G$25))))),(IF(AC86&lt;2.5,LMS!$D$27*AC86^3+LMS!$E$27*AC86^2+LMS!$F$27*AC86+LMS!$G$27,IF(AC86&lt;9.5,LMS!$D$28*AC86^3+LMS!$E$28*AC86^2+LMS!$F$28*AC86+LMS!$G$28,IF(AC86&lt;26.75,LMS!$D$29*AC86^3+LMS!$E$29*AC86^2+LMS!$F$29*AC86+LMS!$G$29,IF(AC86&lt;90,LMS!$D$30*AC86^3+LMS!$E$30*AC86^2+LMS!$F$30*AC86+LMS!$G$30,IF(AC86&lt;150,LMS!$D$31*AC86^3+LMS!$E$31*AC86^2+LMS!$F$31*AC86+LMS!$G$31,LMS!$D$32*AC86^3+LMS!$E$32*AC86^2+LMS!$F$32*AC86+LMS!$G$32)))))))</f>
        <v>#VALUE!</v>
      </c>
      <c r="AB86" t="e">
        <f>IF(D86="M",(IF(AC86&lt;90,LMS!$D$14*AC86^3+LMS!$E$14*AC86^2+LMS!$F$14*AC86+LMS!$G$14,LMS!$D$15*AC86^3+LMS!$E$15*AC86^2+LMS!$F$15*AC86+LMS!$G$15)),(IF(AC86&lt;90,LMS!$D$17*AC86^3+LMS!$E$17*AC86^2+LMS!$F$17*AC86+LMS!$G$17,LMS!$D$18*AC86^3+LMS!$E$18*AC86^2+LMS!$F$18*AC86+LMS!$G$18)))</f>
        <v>#VALUE!</v>
      </c>
      <c r="AC86" s="7" t="e">
        <f t="shared" si="29"/>
        <v>#VALUE!</v>
      </c>
    </row>
    <row r="87" spans="2:29" s="7" customFormat="1">
      <c r="B87" s="119"/>
      <c r="C87" s="119"/>
      <c r="D87" s="119"/>
      <c r="E87" s="31"/>
      <c r="F87" s="31"/>
      <c r="G87" s="120"/>
      <c r="H87" s="120"/>
      <c r="I87" s="11" t="str">
        <f t="shared" si="19"/>
        <v/>
      </c>
      <c r="J87" s="2" t="str">
        <f t="shared" si="20"/>
        <v/>
      </c>
      <c r="K87" s="2" t="str">
        <f t="shared" si="16"/>
        <v/>
      </c>
      <c r="L87" s="2" t="str">
        <f t="shared" si="21"/>
        <v/>
      </c>
      <c r="M87" s="2" t="str">
        <f t="shared" si="17"/>
        <v/>
      </c>
      <c r="N87" s="2" t="str">
        <f t="shared" si="22"/>
        <v/>
      </c>
      <c r="O87" s="11" t="str">
        <f t="shared" si="23"/>
        <v/>
      </c>
      <c r="P87" s="11" t="str">
        <f t="shared" si="24"/>
        <v/>
      </c>
      <c r="Q87" s="11" t="str">
        <f t="shared" si="25"/>
        <v/>
      </c>
      <c r="R87" s="137"/>
      <c r="S87" s="137"/>
      <c r="T87" s="12" t="e">
        <f t="shared" si="26"/>
        <v>#VALUE!</v>
      </c>
      <c r="U87" s="13" t="e">
        <f t="shared" si="27"/>
        <v>#VALUE!</v>
      </c>
      <c r="V87" s="13"/>
      <c r="W87" s="8">
        <f t="shared" si="28"/>
        <v>9.0359999999999996</v>
      </c>
      <c r="X87" s="8">
        <f t="shared" si="18"/>
        <v>-184.49199999999999</v>
      </c>
      <c r="Y87"/>
      <c r="Z87" t="e">
        <f>IF(D87="M",IF(AC87&lt;78,LMS!$D$5*AC87^3+LMS!$E$5*AC87^2+LMS!$F$5*AC87+LMS!$G$5,IF(AC87&lt;150,LMS!$D$6*AC87^3+LMS!$E$6*AC87^2+LMS!$F$6*AC87+LMS!$G$6,LMS!$D$7*AC87^3+LMS!$E$7*AC87^2+LMS!$F$7*AC87+LMS!$G$7)),IF(AC87&lt;69,LMS!$D$9*AC87^3+LMS!$E$9*AC87^2+LMS!$F$9*AC87+LMS!$G$9,IF(AC87&lt;150,LMS!$D$10*AC87^3+LMS!$E$10*AC87^2+LMS!$F$10*AC87+LMS!$G$10,LMS!$D$11*AC87^3+LMS!$E$11*AC87^2+LMS!$F$11*AC87+LMS!$G$11)))</f>
        <v>#VALUE!</v>
      </c>
      <c r="AA87" t="e">
        <f>IF(D87="M",(IF(AC87&lt;2.5,LMS!$D$21*AC87^3+LMS!$E$21*AC87^2+LMS!$F$21*AC87+LMS!$G$21,IF(AC87&lt;9.5,LMS!$D$22*AC87^3+LMS!$E$22*AC87^2+LMS!$F$22*AC87+LMS!$G$22,IF(AC87&lt;26.75,LMS!$D$23*AC87^3+LMS!$E$23*AC87^2+LMS!$F$23*AC87+LMS!$G$23,IF(AC87&lt;90,LMS!$D$24*AC87^3+LMS!$E$24*AC87^2+LMS!$F$24*AC87+LMS!$G$24,LMS!$D$25*AC87^3+LMS!$E$25*AC87^2+LMS!$F$25*AC87+LMS!$G$25))))),(IF(AC87&lt;2.5,LMS!$D$27*AC87^3+LMS!$E$27*AC87^2+LMS!$F$27*AC87+LMS!$G$27,IF(AC87&lt;9.5,LMS!$D$28*AC87^3+LMS!$E$28*AC87^2+LMS!$F$28*AC87+LMS!$G$28,IF(AC87&lt;26.75,LMS!$D$29*AC87^3+LMS!$E$29*AC87^2+LMS!$F$29*AC87+LMS!$G$29,IF(AC87&lt;90,LMS!$D$30*AC87^3+LMS!$E$30*AC87^2+LMS!$F$30*AC87+LMS!$G$30,IF(AC87&lt;150,LMS!$D$31*AC87^3+LMS!$E$31*AC87^2+LMS!$F$31*AC87+LMS!$G$31,LMS!$D$32*AC87^3+LMS!$E$32*AC87^2+LMS!$F$32*AC87+LMS!$G$32)))))))</f>
        <v>#VALUE!</v>
      </c>
      <c r="AB87" t="e">
        <f>IF(D87="M",(IF(AC87&lt;90,LMS!$D$14*AC87^3+LMS!$E$14*AC87^2+LMS!$F$14*AC87+LMS!$G$14,LMS!$D$15*AC87^3+LMS!$E$15*AC87^2+LMS!$F$15*AC87+LMS!$G$15)),(IF(AC87&lt;90,LMS!$D$17*AC87^3+LMS!$E$17*AC87^2+LMS!$F$17*AC87+LMS!$G$17,LMS!$D$18*AC87^3+LMS!$E$18*AC87^2+LMS!$F$18*AC87+LMS!$G$18)))</f>
        <v>#VALUE!</v>
      </c>
      <c r="AC87" s="7" t="e">
        <f t="shared" si="29"/>
        <v>#VALUE!</v>
      </c>
    </row>
    <row r="88" spans="2:29" s="7" customFormat="1">
      <c r="B88" s="119"/>
      <c r="C88" s="119"/>
      <c r="D88" s="119"/>
      <c r="E88" s="31"/>
      <c r="F88" s="31"/>
      <c r="G88" s="120"/>
      <c r="H88" s="120"/>
      <c r="I88" s="11" t="str">
        <f t="shared" si="19"/>
        <v/>
      </c>
      <c r="J88" s="2" t="str">
        <f t="shared" si="20"/>
        <v/>
      </c>
      <c r="K88" s="2" t="str">
        <f t="shared" si="16"/>
        <v/>
      </c>
      <c r="L88" s="2" t="str">
        <f t="shared" si="21"/>
        <v/>
      </c>
      <c r="M88" s="2" t="str">
        <f t="shared" si="17"/>
        <v/>
      </c>
      <c r="N88" s="2" t="str">
        <f t="shared" si="22"/>
        <v/>
      </c>
      <c r="O88" s="11" t="str">
        <f t="shared" si="23"/>
        <v/>
      </c>
      <c r="P88" s="11" t="str">
        <f t="shared" si="24"/>
        <v/>
      </c>
      <c r="Q88" s="11" t="str">
        <f t="shared" si="25"/>
        <v/>
      </c>
      <c r="R88" s="137"/>
      <c r="S88" s="137"/>
      <c r="T88" s="12" t="e">
        <f t="shared" si="26"/>
        <v>#VALUE!</v>
      </c>
      <c r="U88" s="13" t="e">
        <f t="shared" si="27"/>
        <v>#VALUE!</v>
      </c>
      <c r="V88" s="13"/>
      <c r="W88" s="8">
        <f t="shared" si="28"/>
        <v>9.0359999999999996</v>
      </c>
      <c r="X88" s="8">
        <f t="shared" si="18"/>
        <v>-184.49199999999999</v>
      </c>
      <c r="Y88"/>
      <c r="Z88" t="e">
        <f>IF(D88="M",IF(AC88&lt;78,LMS!$D$5*AC88^3+LMS!$E$5*AC88^2+LMS!$F$5*AC88+LMS!$G$5,IF(AC88&lt;150,LMS!$D$6*AC88^3+LMS!$E$6*AC88^2+LMS!$F$6*AC88+LMS!$G$6,LMS!$D$7*AC88^3+LMS!$E$7*AC88^2+LMS!$F$7*AC88+LMS!$G$7)),IF(AC88&lt;69,LMS!$D$9*AC88^3+LMS!$E$9*AC88^2+LMS!$F$9*AC88+LMS!$G$9,IF(AC88&lt;150,LMS!$D$10*AC88^3+LMS!$E$10*AC88^2+LMS!$F$10*AC88+LMS!$G$10,LMS!$D$11*AC88^3+LMS!$E$11*AC88^2+LMS!$F$11*AC88+LMS!$G$11)))</f>
        <v>#VALUE!</v>
      </c>
      <c r="AA88" t="e">
        <f>IF(D88="M",(IF(AC88&lt;2.5,LMS!$D$21*AC88^3+LMS!$E$21*AC88^2+LMS!$F$21*AC88+LMS!$G$21,IF(AC88&lt;9.5,LMS!$D$22*AC88^3+LMS!$E$22*AC88^2+LMS!$F$22*AC88+LMS!$G$22,IF(AC88&lt;26.75,LMS!$D$23*AC88^3+LMS!$E$23*AC88^2+LMS!$F$23*AC88+LMS!$G$23,IF(AC88&lt;90,LMS!$D$24*AC88^3+LMS!$E$24*AC88^2+LMS!$F$24*AC88+LMS!$G$24,LMS!$D$25*AC88^3+LMS!$E$25*AC88^2+LMS!$F$25*AC88+LMS!$G$25))))),(IF(AC88&lt;2.5,LMS!$D$27*AC88^3+LMS!$E$27*AC88^2+LMS!$F$27*AC88+LMS!$G$27,IF(AC88&lt;9.5,LMS!$D$28*AC88^3+LMS!$E$28*AC88^2+LMS!$F$28*AC88+LMS!$G$28,IF(AC88&lt;26.75,LMS!$D$29*AC88^3+LMS!$E$29*AC88^2+LMS!$F$29*AC88+LMS!$G$29,IF(AC88&lt;90,LMS!$D$30*AC88^3+LMS!$E$30*AC88^2+LMS!$F$30*AC88+LMS!$G$30,IF(AC88&lt;150,LMS!$D$31*AC88^3+LMS!$E$31*AC88^2+LMS!$F$31*AC88+LMS!$G$31,LMS!$D$32*AC88^3+LMS!$E$32*AC88^2+LMS!$F$32*AC88+LMS!$G$32)))))))</f>
        <v>#VALUE!</v>
      </c>
      <c r="AB88" t="e">
        <f>IF(D88="M",(IF(AC88&lt;90,LMS!$D$14*AC88^3+LMS!$E$14*AC88^2+LMS!$F$14*AC88+LMS!$G$14,LMS!$D$15*AC88^3+LMS!$E$15*AC88^2+LMS!$F$15*AC88+LMS!$G$15)),(IF(AC88&lt;90,LMS!$D$17*AC88^3+LMS!$E$17*AC88^2+LMS!$F$17*AC88+LMS!$G$17,LMS!$D$18*AC88^3+LMS!$E$18*AC88^2+LMS!$F$18*AC88+LMS!$G$18)))</f>
        <v>#VALUE!</v>
      </c>
      <c r="AC88" s="7" t="e">
        <f t="shared" si="29"/>
        <v>#VALUE!</v>
      </c>
    </row>
    <row r="89" spans="2:29" s="7" customFormat="1">
      <c r="B89" s="119"/>
      <c r="C89" s="119"/>
      <c r="D89" s="119"/>
      <c r="E89" s="31"/>
      <c r="F89" s="31"/>
      <c r="G89" s="120"/>
      <c r="H89" s="120"/>
      <c r="I89" s="11" t="str">
        <f t="shared" si="19"/>
        <v/>
      </c>
      <c r="J89" s="2" t="str">
        <f t="shared" si="20"/>
        <v/>
      </c>
      <c r="K89" s="2" t="str">
        <f t="shared" si="16"/>
        <v/>
      </c>
      <c r="L89" s="2" t="str">
        <f t="shared" si="21"/>
        <v/>
      </c>
      <c r="M89" s="2" t="str">
        <f t="shared" si="17"/>
        <v/>
      </c>
      <c r="N89" s="2" t="str">
        <f t="shared" si="22"/>
        <v/>
      </c>
      <c r="O89" s="11" t="str">
        <f t="shared" si="23"/>
        <v/>
      </c>
      <c r="P89" s="11" t="str">
        <f t="shared" si="24"/>
        <v/>
      </c>
      <c r="Q89" s="11" t="str">
        <f t="shared" si="25"/>
        <v/>
      </c>
      <c r="R89" s="137"/>
      <c r="S89" s="137"/>
      <c r="T89" s="12" t="e">
        <f t="shared" si="26"/>
        <v>#VALUE!</v>
      </c>
      <c r="U89" s="13" t="e">
        <f t="shared" si="27"/>
        <v>#VALUE!</v>
      </c>
      <c r="V89" s="13"/>
      <c r="W89" s="8">
        <f t="shared" si="28"/>
        <v>9.0359999999999996</v>
      </c>
      <c r="X89" s="8">
        <f t="shared" si="18"/>
        <v>-184.49199999999999</v>
      </c>
      <c r="Y89"/>
      <c r="Z89" t="e">
        <f>IF(D89="M",IF(AC89&lt;78,LMS!$D$5*AC89^3+LMS!$E$5*AC89^2+LMS!$F$5*AC89+LMS!$G$5,IF(AC89&lt;150,LMS!$D$6*AC89^3+LMS!$E$6*AC89^2+LMS!$F$6*AC89+LMS!$G$6,LMS!$D$7*AC89^3+LMS!$E$7*AC89^2+LMS!$F$7*AC89+LMS!$G$7)),IF(AC89&lt;69,LMS!$D$9*AC89^3+LMS!$E$9*AC89^2+LMS!$F$9*AC89+LMS!$G$9,IF(AC89&lt;150,LMS!$D$10*AC89^3+LMS!$E$10*AC89^2+LMS!$F$10*AC89+LMS!$G$10,LMS!$D$11*AC89^3+LMS!$E$11*AC89^2+LMS!$F$11*AC89+LMS!$G$11)))</f>
        <v>#VALUE!</v>
      </c>
      <c r="AA89" t="e">
        <f>IF(D89="M",(IF(AC89&lt;2.5,LMS!$D$21*AC89^3+LMS!$E$21*AC89^2+LMS!$F$21*AC89+LMS!$G$21,IF(AC89&lt;9.5,LMS!$D$22*AC89^3+LMS!$E$22*AC89^2+LMS!$F$22*AC89+LMS!$G$22,IF(AC89&lt;26.75,LMS!$D$23*AC89^3+LMS!$E$23*AC89^2+LMS!$F$23*AC89+LMS!$G$23,IF(AC89&lt;90,LMS!$D$24*AC89^3+LMS!$E$24*AC89^2+LMS!$F$24*AC89+LMS!$G$24,LMS!$D$25*AC89^3+LMS!$E$25*AC89^2+LMS!$F$25*AC89+LMS!$G$25))))),(IF(AC89&lt;2.5,LMS!$D$27*AC89^3+LMS!$E$27*AC89^2+LMS!$F$27*AC89+LMS!$G$27,IF(AC89&lt;9.5,LMS!$D$28*AC89^3+LMS!$E$28*AC89^2+LMS!$F$28*AC89+LMS!$G$28,IF(AC89&lt;26.75,LMS!$D$29*AC89^3+LMS!$E$29*AC89^2+LMS!$F$29*AC89+LMS!$G$29,IF(AC89&lt;90,LMS!$D$30*AC89^3+LMS!$E$30*AC89^2+LMS!$F$30*AC89+LMS!$G$30,IF(AC89&lt;150,LMS!$D$31*AC89^3+LMS!$E$31*AC89^2+LMS!$F$31*AC89+LMS!$G$31,LMS!$D$32*AC89^3+LMS!$E$32*AC89^2+LMS!$F$32*AC89+LMS!$G$32)))))))</f>
        <v>#VALUE!</v>
      </c>
      <c r="AB89" t="e">
        <f>IF(D89="M",(IF(AC89&lt;90,LMS!$D$14*AC89^3+LMS!$E$14*AC89^2+LMS!$F$14*AC89+LMS!$G$14,LMS!$D$15*AC89^3+LMS!$E$15*AC89^2+LMS!$F$15*AC89+LMS!$G$15)),(IF(AC89&lt;90,LMS!$D$17*AC89^3+LMS!$E$17*AC89^2+LMS!$F$17*AC89+LMS!$G$17,LMS!$D$18*AC89^3+LMS!$E$18*AC89^2+LMS!$F$18*AC89+LMS!$G$18)))</f>
        <v>#VALUE!</v>
      </c>
      <c r="AC89" s="7" t="e">
        <f t="shared" si="29"/>
        <v>#VALUE!</v>
      </c>
    </row>
    <row r="90" spans="2:29" s="7" customFormat="1">
      <c r="B90" s="119"/>
      <c r="C90" s="119"/>
      <c r="D90" s="119"/>
      <c r="E90" s="31"/>
      <c r="F90" s="31"/>
      <c r="G90" s="120"/>
      <c r="H90" s="120"/>
      <c r="I90" s="11" t="str">
        <f t="shared" si="19"/>
        <v/>
      </c>
      <c r="J90" s="2" t="str">
        <f t="shared" si="20"/>
        <v/>
      </c>
      <c r="K90" s="2" t="str">
        <f t="shared" si="16"/>
        <v/>
      </c>
      <c r="L90" s="2" t="str">
        <f t="shared" si="21"/>
        <v/>
      </c>
      <c r="M90" s="2" t="str">
        <f t="shared" si="17"/>
        <v/>
      </c>
      <c r="N90" s="2" t="str">
        <f t="shared" si="22"/>
        <v/>
      </c>
      <c r="O90" s="11" t="str">
        <f t="shared" si="23"/>
        <v/>
      </c>
      <c r="P90" s="11" t="str">
        <f t="shared" si="24"/>
        <v/>
      </c>
      <c r="Q90" s="11" t="str">
        <f t="shared" si="25"/>
        <v/>
      </c>
      <c r="R90" s="137"/>
      <c r="S90" s="137"/>
      <c r="T90" s="12" t="e">
        <f t="shared" si="26"/>
        <v>#VALUE!</v>
      </c>
      <c r="U90" s="13" t="e">
        <f t="shared" si="27"/>
        <v>#VALUE!</v>
      </c>
      <c r="V90" s="13"/>
      <c r="W90" s="8">
        <f t="shared" si="28"/>
        <v>9.0359999999999996</v>
      </c>
      <c r="X90" s="8">
        <f t="shared" si="18"/>
        <v>-184.49199999999999</v>
      </c>
      <c r="Y90"/>
      <c r="Z90" t="e">
        <f>IF(D90="M",IF(AC90&lt;78,LMS!$D$5*AC90^3+LMS!$E$5*AC90^2+LMS!$F$5*AC90+LMS!$G$5,IF(AC90&lt;150,LMS!$D$6*AC90^3+LMS!$E$6*AC90^2+LMS!$F$6*AC90+LMS!$G$6,LMS!$D$7*AC90^3+LMS!$E$7*AC90^2+LMS!$F$7*AC90+LMS!$G$7)),IF(AC90&lt;69,LMS!$D$9*AC90^3+LMS!$E$9*AC90^2+LMS!$F$9*AC90+LMS!$G$9,IF(AC90&lt;150,LMS!$D$10*AC90^3+LMS!$E$10*AC90^2+LMS!$F$10*AC90+LMS!$G$10,LMS!$D$11*AC90^3+LMS!$E$11*AC90^2+LMS!$F$11*AC90+LMS!$G$11)))</f>
        <v>#VALUE!</v>
      </c>
      <c r="AA90" t="e">
        <f>IF(D90="M",(IF(AC90&lt;2.5,LMS!$D$21*AC90^3+LMS!$E$21*AC90^2+LMS!$F$21*AC90+LMS!$G$21,IF(AC90&lt;9.5,LMS!$D$22*AC90^3+LMS!$E$22*AC90^2+LMS!$F$22*AC90+LMS!$G$22,IF(AC90&lt;26.75,LMS!$D$23*AC90^3+LMS!$E$23*AC90^2+LMS!$F$23*AC90+LMS!$G$23,IF(AC90&lt;90,LMS!$D$24*AC90^3+LMS!$E$24*AC90^2+LMS!$F$24*AC90+LMS!$G$24,LMS!$D$25*AC90^3+LMS!$E$25*AC90^2+LMS!$F$25*AC90+LMS!$G$25))))),(IF(AC90&lt;2.5,LMS!$D$27*AC90^3+LMS!$E$27*AC90^2+LMS!$F$27*AC90+LMS!$G$27,IF(AC90&lt;9.5,LMS!$D$28*AC90^3+LMS!$E$28*AC90^2+LMS!$F$28*AC90+LMS!$G$28,IF(AC90&lt;26.75,LMS!$D$29*AC90^3+LMS!$E$29*AC90^2+LMS!$F$29*AC90+LMS!$G$29,IF(AC90&lt;90,LMS!$D$30*AC90^3+LMS!$E$30*AC90^2+LMS!$F$30*AC90+LMS!$G$30,IF(AC90&lt;150,LMS!$D$31*AC90^3+LMS!$E$31*AC90^2+LMS!$F$31*AC90+LMS!$G$31,LMS!$D$32*AC90^3+LMS!$E$32*AC90^2+LMS!$F$32*AC90+LMS!$G$32)))))))</f>
        <v>#VALUE!</v>
      </c>
      <c r="AB90" t="e">
        <f>IF(D90="M",(IF(AC90&lt;90,LMS!$D$14*AC90^3+LMS!$E$14*AC90^2+LMS!$F$14*AC90+LMS!$G$14,LMS!$D$15*AC90^3+LMS!$E$15*AC90^2+LMS!$F$15*AC90+LMS!$G$15)),(IF(AC90&lt;90,LMS!$D$17*AC90^3+LMS!$E$17*AC90^2+LMS!$F$17*AC90+LMS!$G$17,LMS!$D$18*AC90^3+LMS!$E$18*AC90^2+LMS!$F$18*AC90+LMS!$G$18)))</f>
        <v>#VALUE!</v>
      </c>
      <c r="AC90" s="7" t="e">
        <f t="shared" si="29"/>
        <v>#VALUE!</v>
      </c>
    </row>
    <row r="91" spans="2:29" s="7" customFormat="1">
      <c r="B91" s="119"/>
      <c r="C91" s="119"/>
      <c r="D91" s="119"/>
      <c r="E91" s="31"/>
      <c r="F91" s="31"/>
      <c r="G91" s="120"/>
      <c r="H91" s="120"/>
      <c r="I91" s="11" t="str">
        <f t="shared" si="19"/>
        <v/>
      </c>
      <c r="J91" s="2" t="str">
        <f t="shared" si="20"/>
        <v/>
      </c>
      <c r="K91" s="2" t="str">
        <f t="shared" si="16"/>
        <v/>
      </c>
      <c r="L91" s="2" t="str">
        <f t="shared" si="21"/>
        <v/>
      </c>
      <c r="M91" s="2" t="str">
        <f t="shared" si="17"/>
        <v/>
      </c>
      <c r="N91" s="2" t="str">
        <f t="shared" si="22"/>
        <v/>
      </c>
      <c r="O91" s="11" t="str">
        <f t="shared" si="23"/>
        <v/>
      </c>
      <c r="P91" s="11" t="str">
        <f t="shared" si="24"/>
        <v/>
      </c>
      <c r="Q91" s="11" t="str">
        <f t="shared" si="25"/>
        <v/>
      </c>
      <c r="R91" s="137"/>
      <c r="S91" s="137"/>
      <c r="T91" s="12" t="e">
        <f t="shared" si="26"/>
        <v>#VALUE!</v>
      </c>
      <c r="U91" s="13" t="e">
        <f t="shared" si="27"/>
        <v>#VALUE!</v>
      </c>
      <c r="V91" s="13"/>
      <c r="W91" s="8">
        <f t="shared" si="28"/>
        <v>9.0359999999999996</v>
      </c>
      <c r="X91" s="8">
        <f t="shared" si="18"/>
        <v>-184.49199999999999</v>
      </c>
      <c r="Y91"/>
      <c r="Z91" t="e">
        <f>IF(D91="M",IF(AC91&lt;78,LMS!$D$5*AC91^3+LMS!$E$5*AC91^2+LMS!$F$5*AC91+LMS!$G$5,IF(AC91&lt;150,LMS!$D$6*AC91^3+LMS!$E$6*AC91^2+LMS!$F$6*AC91+LMS!$G$6,LMS!$D$7*AC91^3+LMS!$E$7*AC91^2+LMS!$F$7*AC91+LMS!$G$7)),IF(AC91&lt;69,LMS!$D$9*AC91^3+LMS!$E$9*AC91^2+LMS!$F$9*AC91+LMS!$G$9,IF(AC91&lt;150,LMS!$D$10*AC91^3+LMS!$E$10*AC91^2+LMS!$F$10*AC91+LMS!$G$10,LMS!$D$11*AC91^3+LMS!$E$11*AC91^2+LMS!$F$11*AC91+LMS!$G$11)))</f>
        <v>#VALUE!</v>
      </c>
      <c r="AA91" t="e">
        <f>IF(D91="M",(IF(AC91&lt;2.5,LMS!$D$21*AC91^3+LMS!$E$21*AC91^2+LMS!$F$21*AC91+LMS!$G$21,IF(AC91&lt;9.5,LMS!$D$22*AC91^3+LMS!$E$22*AC91^2+LMS!$F$22*AC91+LMS!$G$22,IF(AC91&lt;26.75,LMS!$D$23*AC91^3+LMS!$E$23*AC91^2+LMS!$F$23*AC91+LMS!$G$23,IF(AC91&lt;90,LMS!$D$24*AC91^3+LMS!$E$24*AC91^2+LMS!$F$24*AC91+LMS!$G$24,LMS!$D$25*AC91^3+LMS!$E$25*AC91^2+LMS!$F$25*AC91+LMS!$G$25))))),(IF(AC91&lt;2.5,LMS!$D$27*AC91^3+LMS!$E$27*AC91^2+LMS!$F$27*AC91+LMS!$G$27,IF(AC91&lt;9.5,LMS!$D$28*AC91^3+LMS!$E$28*AC91^2+LMS!$F$28*AC91+LMS!$G$28,IF(AC91&lt;26.75,LMS!$D$29*AC91^3+LMS!$E$29*AC91^2+LMS!$F$29*AC91+LMS!$G$29,IF(AC91&lt;90,LMS!$D$30*AC91^3+LMS!$E$30*AC91^2+LMS!$F$30*AC91+LMS!$G$30,IF(AC91&lt;150,LMS!$D$31*AC91^3+LMS!$E$31*AC91^2+LMS!$F$31*AC91+LMS!$G$31,LMS!$D$32*AC91^3+LMS!$E$32*AC91^2+LMS!$F$32*AC91+LMS!$G$32)))))))</f>
        <v>#VALUE!</v>
      </c>
      <c r="AB91" t="e">
        <f>IF(D91="M",(IF(AC91&lt;90,LMS!$D$14*AC91^3+LMS!$E$14*AC91^2+LMS!$F$14*AC91+LMS!$G$14,LMS!$D$15*AC91^3+LMS!$E$15*AC91^2+LMS!$F$15*AC91+LMS!$G$15)),(IF(AC91&lt;90,LMS!$D$17*AC91^3+LMS!$E$17*AC91^2+LMS!$F$17*AC91+LMS!$G$17,LMS!$D$18*AC91^3+LMS!$E$18*AC91^2+LMS!$F$18*AC91+LMS!$G$18)))</f>
        <v>#VALUE!</v>
      </c>
      <c r="AC91" s="7" t="e">
        <f t="shared" si="29"/>
        <v>#VALUE!</v>
      </c>
    </row>
    <row r="92" spans="2:29" s="7" customFormat="1">
      <c r="B92" s="119"/>
      <c r="C92" s="119"/>
      <c r="D92" s="119"/>
      <c r="E92" s="31"/>
      <c r="F92" s="31"/>
      <c r="G92" s="120"/>
      <c r="H92" s="120"/>
      <c r="I92" s="11" t="str">
        <f t="shared" si="19"/>
        <v/>
      </c>
      <c r="J92" s="2" t="str">
        <f t="shared" si="20"/>
        <v/>
      </c>
      <c r="K92" s="2" t="str">
        <f t="shared" si="16"/>
        <v/>
      </c>
      <c r="L92" s="2" t="str">
        <f t="shared" si="21"/>
        <v/>
      </c>
      <c r="M92" s="2" t="str">
        <f t="shared" si="17"/>
        <v/>
      </c>
      <c r="N92" s="2" t="str">
        <f t="shared" si="22"/>
        <v/>
      </c>
      <c r="O92" s="11" t="str">
        <f t="shared" si="23"/>
        <v/>
      </c>
      <c r="P92" s="11" t="str">
        <f t="shared" si="24"/>
        <v/>
      </c>
      <c r="Q92" s="11" t="str">
        <f t="shared" si="25"/>
        <v/>
      </c>
      <c r="R92" s="137"/>
      <c r="S92" s="137"/>
      <c r="T92" s="12" t="e">
        <f t="shared" si="26"/>
        <v>#VALUE!</v>
      </c>
      <c r="U92" s="13" t="e">
        <f t="shared" si="27"/>
        <v>#VALUE!</v>
      </c>
      <c r="V92" s="13"/>
      <c r="W92" s="8">
        <f t="shared" si="28"/>
        <v>9.0359999999999996</v>
      </c>
      <c r="X92" s="8">
        <f t="shared" si="18"/>
        <v>-184.49199999999999</v>
      </c>
      <c r="Y92"/>
      <c r="Z92" t="e">
        <f>IF(D92="M",IF(AC92&lt;78,LMS!$D$5*AC92^3+LMS!$E$5*AC92^2+LMS!$F$5*AC92+LMS!$G$5,IF(AC92&lt;150,LMS!$D$6*AC92^3+LMS!$E$6*AC92^2+LMS!$F$6*AC92+LMS!$G$6,LMS!$D$7*AC92^3+LMS!$E$7*AC92^2+LMS!$F$7*AC92+LMS!$G$7)),IF(AC92&lt;69,LMS!$D$9*AC92^3+LMS!$E$9*AC92^2+LMS!$F$9*AC92+LMS!$G$9,IF(AC92&lt;150,LMS!$D$10*AC92^3+LMS!$E$10*AC92^2+LMS!$F$10*AC92+LMS!$G$10,LMS!$D$11*AC92^3+LMS!$E$11*AC92^2+LMS!$F$11*AC92+LMS!$G$11)))</f>
        <v>#VALUE!</v>
      </c>
      <c r="AA92" t="e">
        <f>IF(D92="M",(IF(AC92&lt;2.5,LMS!$D$21*AC92^3+LMS!$E$21*AC92^2+LMS!$F$21*AC92+LMS!$G$21,IF(AC92&lt;9.5,LMS!$D$22*AC92^3+LMS!$E$22*AC92^2+LMS!$F$22*AC92+LMS!$G$22,IF(AC92&lt;26.75,LMS!$D$23*AC92^3+LMS!$E$23*AC92^2+LMS!$F$23*AC92+LMS!$G$23,IF(AC92&lt;90,LMS!$D$24*AC92^3+LMS!$E$24*AC92^2+LMS!$F$24*AC92+LMS!$G$24,LMS!$D$25*AC92^3+LMS!$E$25*AC92^2+LMS!$F$25*AC92+LMS!$G$25))))),(IF(AC92&lt;2.5,LMS!$D$27*AC92^3+LMS!$E$27*AC92^2+LMS!$F$27*AC92+LMS!$G$27,IF(AC92&lt;9.5,LMS!$D$28*AC92^3+LMS!$E$28*AC92^2+LMS!$F$28*AC92+LMS!$G$28,IF(AC92&lt;26.75,LMS!$D$29*AC92^3+LMS!$E$29*AC92^2+LMS!$F$29*AC92+LMS!$G$29,IF(AC92&lt;90,LMS!$D$30*AC92^3+LMS!$E$30*AC92^2+LMS!$F$30*AC92+LMS!$G$30,IF(AC92&lt;150,LMS!$D$31*AC92^3+LMS!$E$31*AC92^2+LMS!$F$31*AC92+LMS!$G$31,LMS!$D$32*AC92^3+LMS!$E$32*AC92^2+LMS!$F$32*AC92+LMS!$G$32)))))))</f>
        <v>#VALUE!</v>
      </c>
      <c r="AB92" t="e">
        <f>IF(D92="M",(IF(AC92&lt;90,LMS!$D$14*AC92^3+LMS!$E$14*AC92^2+LMS!$F$14*AC92+LMS!$G$14,LMS!$D$15*AC92^3+LMS!$E$15*AC92^2+LMS!$F$15*AC92+LMS!$G$15)),(IF(AC92&lt;90,LMS!$D$17*AC92^3+LMS!$E$17*AC92^2+LMS!$F$17*AC92+LMS!$G$17,LMS!$D$18*AC92^3+LMS!$E$18*AC92^2+LMS!$F$18*AC92+LMS!$G$18)))</f>
        <v>#VALUE!</v>
      </c>
      <c r="AC92" s="7" t="e">
        <f t="shared" si="29"/>
        <v>#VALUE!</v>
      </c>
    </row>
    <row r="93" spans="2:29" s="7" customFormat="1">
      <c r="B93" s="119"/>
      <c r="C93" s="119"/>
      <c r="D93" s="119"/>
      <c r="E93" s="31"/>
      <c r="F93" s="31"/>
      <c r="G93" s="120"/>
      <c r="H93" s="120"/>
      <c r="I93" s="11" t="str">
        <f t="shared" si="19"/>
        <v/>
      </c>
      <c r="J93" s="2" t="str">
        <f t="shared" si="20"/>
        <v/>
      </c>
      <c r="K93" s="2" t="str">
        <f t="shared" si="16"/>
        <v/>
      </c>
      <c r="L93" s="2" t="str">
        <f t="shared" si="21"/>
        <v/>
      </c>
      <c r="M93" s="2" t="str">
        <f t="shared" si="17"/>
        <v/>
      </c>
      <c r="N93" s="2" t="str">
        <f t="shared" si="22"/>
        <v/>
      </c>
      <c r="O93" s="11" t="str">
        <f t="shared" si="23"/>
        <v/>
      </c>
      <c r="P93" s="11" t="str">
        <f t="shared" si="24"/>
        <v/>
      </c>
      <c r="Q93" s="11" t="str">
        <f t="shared" si="25"/>
        <v/>
      </c>
      <c r="R93" s="137"/>
      <c r="S93" s="137"/>
      <c r="T93" s="12" t="e">
        <f t="shared" si="26"/>
        <v>#VALUE!</v>
      </c>
      <c r="U93" s="13" t="e">
        <f t="shared" si="27"/>
        <v>#VALUE!</v>
      </c>
      <c r="V93" s="13"/>
      <c r="W93" s="8">
        <f t="shared" si="28"/>
        <v>9.0359999999999996</v>
      </c>
      <c r="X93" s="8">
        <f t="shared" si="18"/>
        <v>-184.49199999999999</v>
      </c>
      <c r="Y93"/>
      <c r="Z93" t="e">
        <f>IF(D93="M",IF(AC93&lt;78,LMS!$D$5*AC93^3+LMS!$E$5*AC93^2+LMS!$F$5*AC93+LMS!$G$5,IF(AC93&lt;150,LMS!$D$6*AC93^3+LMS!$E$6*AC93^2+LMS!$F$6*AC93+LMS!$G$6,LMS!$D$7*AC93^3+LMS!$E$7*AC93^2+LMS!$F$7*AC93+LMS!$G$7)),IF(AC93&lt;69,LMS!$D$9*AC93^3+LMS!$E$9*AC93^2+LMS!$F$9*AC93+LMS!$G$9,IF(AC93&lt;150,LMS!$D$10*AC93^3+LMS!$E$10*AC93^2+LMS!$F$10*AC93+LMS!$G$10,LMS!$D$11*AC93^3+LMS!$E$11*AC93^2+LMS!$F$11*AC93+LMS!$G$11)))</f>
        <v>#VALUE!</v>
      </c>
      <c r="AA93" t="e">
        <f>IF(D93="M",(IF(AC93&lt;2.5,LMS!$D$21*AC93^3+LMS!$E$21*AC93^2+LMS!$F$21*AC93+LMS!$G$21,IF(AC93&lt;9.5,LMS!$D$22*AC93^3+LMS!$E$22*AC93^2+LMS!$F$22*AC93+LMS!$G$22,IF(AC93&lt;26.75,LMS!$D$23*AC93^3+LMS!$E$23*AC93^2+LMS!$F$23*AC93+LMS!$G$23,IF(AC93&lt;90,LMS!$D$24*AC93^3+LMS!$E$24*AC93^2+LMS!$F$24*AC93+LMS!$G$24,LMS!$D$25*AC93^3+LMS!$E$25*AC93^2+LMS!$F$25*AC93+LMS!$G$25))))),(IF(AC93&lt;2.5,LMS!$D$27*AC93^3+LMS!$E$27*AC93^2+LMS!$F$27*AC93+LMS!$G$27,IF(AC93&lt;9.5,LMS!$D$28*AC93^3+LMS!$E$28*AC93^2+LMS!$F$28*AC93+LMS!$G$28,IF(AC93&lt;26.75,LMS!$D$29*AC93^3+LMS!$E$29*AC93^2+LMS!$F$29*AC93+LMS!$G$29,IF(AC93&lt;90,LMS!$D$30*AC93^3+LMS!$E$30*AC93^2+LMS!$F$30*AC93+LMS!$G$30,IF(AC93&lt;150,LMS!$D$31*AC93^3+LMS!$E$31*AC93^2+LMS!$F$31*AC93+LMS!$G$31,LMS!$D$32*AC93^3+LMS!$E$32*AC93^2+LMS!$F$32*AC93+LMS!$G$32)))))))</f>
        <v>#VALUE!</v>
      </c>
      <c r="AB93" t="e">
        <f>IF(D93="M",(IF(AC93&lt;90,LMS!$D$14*AC93^3+LMS!$E$14*AC93^2+LMS!$F$14*AC93+LMS!$G$14,LMS!$D$15*AC93^3+LMS!$E$15*AC93^2+LMS!$F$15*AC93+LMS!$G$15)),(IF(AC93&lt;90,LMS!$D$17*AC93^3+LMS!$E$17*AC93^2+LMS!$F$17*AC93+LMS!$G$17,LMS!$D$18*AC93^3+LMS!$E$18*AC93^2+LMS!$F$18*AC93+LMS!$G$18)))</f>
        <v>#VALUE!</v>
      </c>
      <c r="AC93" s="7" t="e">
        <f t="shared" si="29"/>
        <v>#VALUE!</v>
      </c>
    </row>
    <row r="94" spans="2:29" s="7" customFormat="1">
      <c r="B94" s="119"/>
      <c r="C94" s="119"/>
      <c r="D94" s="119"/>
      <c r="E94" s="31"/>
      <c r="F94" s="31"/>
      <c r="G94" s="120"/>
      <c r="H94" s="120"/>
      <c r="I94" s="11" t="str">
        <f t="shared" si="19"/>
        <v/>
      </c>
      <c r="J94" s="2" t="str">
        <f t="shared" si="20"/>
        <v/>
      </c>
      <c r="K94" s="2" t="str">
        <f t="shared" si="16"/>
        <v/>
      </c>
      <c r="L94" s="2" t="str">
        <f t="shared" si="21"/>
        <v/>
      </c>
      <c r="M94" s="2" t="str">
        <f t="shared" si="17"/>
        <v/>
      </c>
      <c r="N94" s="2" t="str">
        <f t="shared" si="22"/>
        <v/>
      </c>
      <c r="O94" s="11" t="str">
        <f t="shared" si="23"/>
        <v/>
      </c>
      <c r="P94" s="11" t="str">
        <f t="shared" si="24"/>
        <v/>
      </c>
      <c r="Q94" s="11" t="str">
        <f t="shared" si="25"/>
        <v/>
      </c>
      <c r="R94" s="137"/>
      <c r="S94" s="137"/>
      <c r="T94" s="12" t="e">
        <f t="shared" si="26"/>
        <v>#VALUE!</v>
      </c>
      <c r="U94" s="13" t="e">
        <f t="shared" si="27"/>
        <v>#VALUE!</v>
      </c>
      <c r="V94" s="13"/>
      <c r="W94" s="8">
        <f t="shared" si="28"/>
        <v>9.0359999999999996</v>
      </c>
      <c r="X94" s="8">
        <f t="shared" si="18"/>
        <v>-184.49199999999999</v>
      </c>
      <c r="Y94"/>
      <c r="Z94" t="e">
        <f>IF(D94="M",IF(AC94&lt;78,LMS!$D$5*AC94^3+LMS!$E$5*AC94^2+LMS!$F$5*AC94+LMS!$G$5,IF(AC94&lt;150,LMS!$D$6*AC94^3+LMS!$E$6*AC94^2+LMS!$F$6*AC94+LMS!$G$6,LMS!$D$7*AC94^3+LMS!$E$7*AC94^2+LMS!$F$7*AC94+LMS!$G$7)),IF(AC94&lt;69,LMS!$D$9*AC94^3+LMS!$E$9*AC94^2+LMS!$F$9*AC94+LMS!$G$9,IF(AC94&lt;150,LMS!$D$10*AC94^3+LMS!$E$10*AC94^2+LMS!$F$10*AC94+LMS!$G$10,LMS!$D$11*AC94^3+LMS!$E$11*AC94^2+LMS!$F$11*AC94+LMS!$G$11)))</f>
        <v>#VALUE!</v>
      </c>
      <c r="AA94" t="e">
        <f>IF(D94="M",(IF(AC94&lt;2.5,LMS!$D$21*AC94^3+LMS!$E$21*AC94^2+LMS!$F$21*AC94+LMS!$G$21,IF(AC94&lt;9.5,LMS!$D$22*AC94^3+LMS!$E$22*AC94^2+LMS!$F$22*AC94+LMS!$G$22,IF(AC94&lt;26.75,LMS!$D$23*AC94^3+LMS!$E$23*AC94^2+LMS!$F$23*AC94+LMS!$G$23,IF(AC94&lt;90,LMS!$D$24*AC94^3+LMS!$E$24*AC94^2+LMS!$F$24*AC94+LMS!$G$24,LMS!$D$25*AC94^3+LMS!$E$25*AC94^2+LMS!$F$25*AC94+LMS!$G$25))))),(IF(AC94&lt;2.5,LMS!$D$27*AC94^3+LMS!$E$27*AC94^2+LMS!$F$27*AC94+LMS!$G$27,IF(AC94&lt;9.5,LMS!$D$28*AC94^3+LMS!$E$28*AC94^2+LMS!$F$28*AC94+LMS!$G$28,IF(AC94&lt;26.75,LMS!$D$29*AC94^3+LMS!$E$29*AC94^2+LMS!$F$29*AC94+LMS!$G$29,IF(AC94&lt;90,LMS!$D$30*AC94^3+LMS!$E$30*AC94^2+LMS!$F$30*AC94+LMS!$G$30,IF(AC94&lt;150,LMS!$D$31*AC94^3+LMS!$E$31*AC94^2+LMS!$F$31*AC94+LMS!$G$31,LMS!$D$32*AC94^3+LMS!$E$32*AC94^2+LMS!$F$32*AC94+LMS!$G$32)))))))</f>
        <v>#VALUE!</v>
      </c>
      <c r="AB94" t="e">
        <f>IF(D94="M",(IF(AC94&lt;90,LMS!$D$14*AC94^3+LMS!$E$14*AC94^2+LMS!$F$14*AC94+LMS!$G$14,LMS!$D$15*AC94^3+LMS!$E$15*AC94^2+LMS!$F$15*AC94+LMS!$G$15)),(IF(AC94&lt;90,LMS!$D$17*AC94^3+LMS!$E$17*AC94^2+LMS!$F$17*AC94+LMS!$G$17,LMS!$D$18*AC94^3+LMS!$E$18*AC94^2+LMS!$F$18*AC94+LMS!$G$18)))</f>
        <v>#VALUE!</v>
      </c>
      <c r="AC94" s="7" t="e">
        <f t="shared" si="29"/>
        <v>#VALUE!</v>
      </c>
    </row>
    <row r="95" spans="2:29" s="7" customFormat="1">
      <c r="B95" s="119"/>
      <c r="C95" s="119"/>
      <c r="D95" s="119"/>
      <c r="E95" s="31"/>
      <c r="F95" s="31"/>
      <c r="G95" s="120"/>
      <c r="H95" s="120"/>
      <c r="I95" s="11" t="str">
        <f t="shared" si="19"/>
        <v/>
      </c>
      <c r="J95" s="2" t="str">
        <f t="shared" si="20"/>
        <v/>
      </c>
      <c r="K95" s="2" t="str">
        <f t="shared" si="16"/>
        <v/>
      </c>
      <c r="L95" s="2" t="str">
        <f t="shared" si="21"/>
        <v/>
      </c>
      <c r="M95" s="2" t="str">
        <f t="shared" si="17"/>
        <v/>
      </c>
      <c r="N95" s="2" t="str">
        <f t="shared" si="22"/>
        <v/>
      </c>
      <c r="O95" s="11" t="str">
        <f t="shared" si="23"/>
        <v/>
      </c>
      <c r="P95" s="11" t="str">
        <f t="shared" si="24"/>
        <v/>
      </c>
      <c r="Q95" s="11" t="str">
        <f t="shared" si="25"/>
        <v/>
      </c>
      <c r="R95" s="137"/>
      <c r="S95" s="137"/>
      <c r="T95" s="12" t="e">
        <f t="shared" si="26"/>
        <v>#VALUE!</v>
      </c>
      <c r="U95" s="13" t="e">
        <f t="shared" si="27"/>
        <v>#VALUE!</v>
      </c>
      <c r="V95" s="13"/>
      <c r="W95" s="8">
        <f t="shared" si="28"/>
        <v>9.0359999999999996</v>
      </c>
      <c r="X95" s="8">
        <f t="shared" si="18"/>
        <v>-184.49199999999999</v>
      </c>
      <c r="Y95"/>
      <c r="Z95" t="e">
        <f>IF(D95="M",IF(AC95&lt;78,LMS!$D$5*AC95^3+LMS!$E$5*AC95^2+LMS!$F$5*AC95+LMS!$G$5,IF(AC95&lt;150,LMS!$D$6*AC95^3+LMS!$E$6*AC95^2+LMS!$F$6*AC95+LMS!$G$6,LMS!$D$7*AC95^3+LMS!$E$7*AC95^2+LMS!$F$7*AC95+LMS!$G$7)),IF(AC95&lt;69,LMS!$D$9*AC95^3+LMS!$E$9*AC95^2+LMS!$F$9*AC95+LMS!$G$9,IF(AC95&lt;150,LMS!$D$10*AC95^3+LMS!$E$10*AC95^2+LMS!$F$10*AC95+LMS!$G$10,LMS!$D$11*AC95^3+LMS!$E$11*AC95^2+LMS!$F$11*AC95+LMS!$G$11)))</f>
        <v>#VALUE!</v>
      </c>
      <c r="AA95" t="e">
        <f>IF(D95="M",(IF(AC95&lt;2.5,LMS!$D$21*AC95^3+LMS!$E$21*AC95^2+LMS!$F$21*AC95+LMS!$G$21,IF(AC95&lt;9.5,LMS!$D$22*AC95^3+LMS!$E$22*AC95^2+LMS!$F$22*AC95+LMS!$G$22,IF(AC95&lt;26.75,LMS!$D$23*AC95^3+LMS!$E$23*AC95^2+LMS!$F$23*AC95+LMS!$G$23,IF(AC95&lt;90,LMS!$D$24*AC95^3+LMS!$E$24*AC95^2+LMS!$F$24*AC95+LMS!$G$24,LMS!$D$25*AC95^3+LMS!$E$25*AC95^2+LMS!$F$25*AC95+LMS!$G$25))))),(IF(AC95&lt;2.5,LMS!$D$27*AC95^3+LMS!$E$27*AC95^2+LMS!$F$27*AC95+LMS!$G$27,IF(AC95&lt;9.5,LMS!$D$28*AC95^3+LMS!$E$28*AC95^2+LMS!$F$28*AC95+LMS!$G$28,IF(AC95&lt;26.75,LMS!$D$29*AC95^3+LMS!$E$29*AC95^2+LMS!$F$29*AC95+LMS!$G$29,IF(AC95&lt;90,LMS!$D$30*AC95^3+LMS!$E$30*AC95^2+LMS!$F$30*AC95+LMS!$G$30,IF(AC95&lt;150,LMS!$D$31*AC95^3+LMS!$E$31*AC95^2+LMS!$F$31*AC95+LMS!$G$31,LMS!$D$32*AC95^3+LMS!$E$32*AC95^2+LMS!$F$32*AC95+LMS!$G$32)))))))</f>
        <v>#VALUE!</v>
      </c>
      <c r="AB95" t="e">
        <f>IF(D95="M",(IF(AC95&lt;90,LMS!$D$14*AC95^3+LMS!$E$14*AC95^2+LMS!$F$14*AC95+LMS!$G$14,LMS!$D$15*AC95^3+LMS!$E$15*AC95^2+LMS!$F$15*AC95+LMS!$G$15)),(IF(AC95&lt;90,LMS!$D$17*AC95^3+LMS!$E$17*AC95^2+LMS!$F$17*AC95+LMS!$G$17,LMS!$D$18*AC95^3+LMS!$E$18*AC95^2+LMS!$F$18*AC95+LMS!$G$18)))</f>
        <v>#VALUE!</v>
      </c>
      <c r="AC95" s="7" t="e">
        <f t="shared" si="29"/>
        <v>#VALUE!</v>
      </c>
    </row>
    <row r="96" spans="2:29" s="7" customFormat="1">
      <c r="B96" s="119"/>
      <c r="C96" s="119"/>
      <c r="D96" s="119"/>
      <c r="E96" s="31"/>
      <c r="F96" s="31"/>
      <c r="G96" s="120"/>
      <c r="H96" s="120"/>
      <c r="I96" s="11" t="str">
        <f t="shared" si="19"/>
        <v/>
      </c>
      <c r="J96" s="2" t="str">
        <f t="shared" si="20"/>
        <v/>
      </c>
      <c r="K96" s="2" t="str">
        <f t="shared" si="16"/>
        <v/>
      </c>
      <c r="L96" s="2" t="str">
        <f t="shared" si="21"/>
        <v/>
      </c>
      <c r="M96" s="2" t="str">
        <f t="shared" si="17"/>
        <v/>
      </c>
      <c r="N96" s="2" t="str">
        <f t="shared" si="22"/>
        <v/>
      </c>
      <c r="O96" s="11" t="str">
        <f t="shared" si="23"/>
        <v/>
      </c>
      <c r="P96" s="11" t="str">
        <f t="shared" si="24"/>
        <v/>
      </c>
      <c r="Q96" s="11" t="str">
        <f t="shared" si="25"/>
        <v/>
      </c>
      <c r="R96" s="137"/>
      <c r="S96" s="137"/>
      <c r="T96" s="12" t="e">
        <f t="shared" si="26"/>
        <v>#VALUE!</v>
      </c>
      <c r="U96" s="13" t="e">
        <f t="shared" si="27"/>
        <v>#VALUE!</v>
      </c>
      <c r="V96" s="13"/>
      <c r="W96" s="8">
        <f t="shared" si="28"/>
        <v>9.0359999999999996</v>
      </c>
      <c r="X96" s="8">
        <f t="shared" si="18"/>
        <v>-184.49199999999999</v>
      </c>
      <c r="Y96"/>
      <c r="Z96" t="e">
        <f>IF(D96="M",IF(AC96&lt;78,LMS!$D$5*AC96^3+LMS!$E$5*AC96^2+LMS!$F$5*AC96+LMS!$G$5,IF(AC96&lt;150,LMS!$D$6*AC96^3+LMS!$E$6*AC96^2+LMS!$F$6*AC96+LMS!$G$6,LMS!$D$7*AC96^3+LMS!$E$7*AC96^2+LMS!$F$7*AC96+LMS!$G$7)),IF(AC96&lt;69,LMS!$D$9*AC96^3+LMS!$E$9*AC96^2+LMS!$F$9*AC96+LMS!$G$9,IF(AC96&lt;150,LMS!$D$10*AC96^3+LMS!$E$10*AC96^2+LMS!$F$10*AC96+LMS!$G$10,LMS!$D$11*AC96^3+LMS!$E$11*AC96^2+LMS!$F$11*AC96+LMS!$G$11)))</f>
        <v>#VALUE!</v>
      </c>
      <c r="AA96" t="e">
        <f>IF(D96="M",(IF(AC96&lt;2.5,LMS!$D$21*AC96^3+LMS!$E$21*AC96^2+LMS!$F$21*AC96+LMS!$G$21,IF(AC96&lt;9.5,LMS!$D$22*AC96^3+LMS!$E$22*AC96^2+LMS!$F$22*AC96+LMS!$G$22,IF(AC96&lt;26.75,LMS!$D$23*AC96^3+LMS!$E$23*AC96^2+LMS!$F$23*AC96+LMS!$G$23,IF(AC96&lt;90,LMS!$D$24*AC96^3+LMS!$E$24*AC96^2+LMS!$F$24*AC96+LMS!$G$24,LMS!$D$25*AC96^3+LMS!$E$25*AC96^2+LMS!$F$25*AC96+LMS!$G$25))))),(IF(AC96&lt;2.5,LMS!$D$27*AC96^3+LMS!$E$27*AC96^2+LMS!$F$27*AC96+LMS!$G$27,IF(AC96&lt;9.5,LMS!$D$28*AC96^3+LMS!$E$28*AC96^2+LMS!$F$28*AC96+LMS!$G$28,IF(AC96&lt;26.75,LMS!$D$29*AC96^3+LMS!$E$29*AC96^2+LMS!$F$29*AC96+LMS!$G$29,IF(AC96&lt;90,LMS!$D$30*AC96^3+LMS!$E$30*AC96^2+LMS!$F$30*AC96+LMS!$G$30,IF(AC96&lt;150,LMS!$D$31*AC96^3+LMS!$E$31*AC96^2+LMS!$F$31*AC96+LMS!$G$31,LMS!$D$32*AC96^3+LMS!$E$32*AC96^2+LMS!$F$32*AC96+LMS!$G$32)))))))</f>
        <v>#VALUE!</v>
      </c>
      <c r="AB96" t="e">
        <f>IF(D96="M",(IF(AC96&lt;90,LMS!$D$14*AC96^3+LMS!$E$14*AC96^2+LMS!$F$14*AC96+LMS!$G$14,LMS!$D$15*AC96^3+LMS!$E$15*AC96^2+LMS!$F$15*AC96+LMS!$G$15)),(IF(AC96&lt;90,LMS!$D$17*AC96^3+LMS!$E$17*AC96^2+LMS!$F$17*AC96+LMS!$G$17,LMS!$D$18*AC96^3+LMS!$E$18*AC96^2+LMS!$F$18*AC96+LMS!$G$18)))</f>
        <v>#VALUE!</v>
      </c>
      <c r="AC96" s="7" t="e">
        <f t="shared" si="29"/>
        <v>#VALUE!</v>
      </c>
    </row>
    <row r="97" spans="2:29" s="7" customFormat="1">
      <c r="B97" s="119"/>
      <c r="C97" s="119"/>
      <c r="D97" s="119"/>
      <c r="E97" s="31"/>
      <c r="F97" s="31"/>
      <c r="G97" s="120"/>
      <c r="H97" s="120"/>
      <c r="I97" s="11" t="str">
        <f t="shared" si="19"/>
        <v/>
      </c>
      <c r="J97" s="2" t="str">
        <f t="shared" si="20"/>
        <v/>
      </c>
      <c r="K97" s="2" t="str">
        <f t="shared" si="16"/>
        <v/>
      </c>
      <c r="L97" s="2" t="str">
        <f t="shared" si="21"/>
        <v/>
      </c>
      <c r="M97" s="2" t="str">
        <f t="shared" si="17"/>
        <v/>
      </c>
      <c r="N97" s="2" t="str">
        <f t="shared" si="22"/>
        <v/>
      </c>
      <c r="O97" s="11" t="str">
        <f t="shared" si="23"/>
        <v/>
      </c>
      <c r="P97" s="11" t="str">
        <f t="shared" si="24"/>
        <v/>
      </c>
      <c r="Q97" s="11" t="str">
        <f t="shared" si="25"/>
        <v/>
      </c>
      <c r="R97" s="137"/>
      <c r="S97" s="137"/>
      <c r="T97" s="12" t="e">
        <f t="shared" si="26"/>
        <v>#VALUE!</v>
      </c>
      <c r="U97" s="13" t="e">
        <f t="shared" si="27"/>
        <v>#VALUE!</v>
      </c>
      <c r="V97" s="13"/>
      <c r="W97" s="8">
        <f t="shared" si="28"/>
        <v>9.0359999999999996</v>
      </c>
      <c r="X97" s="8">
        <f t="shared" si="18"/>
        <v>-184.49199999999999</v>
      </c>
      <c r="Y97"/>
      <c r="Z97" t="e">
        <f>IF(D97="M",IF(AC97&lt;78,LMS!$D$5*AC97^3+LMS!$E$5*AC97^2+LMS!$F$5*AC97+LMS!$G$5,IF(AC97&lt;150,LMS!$D$6*AC97^3+LMS!$E$6*AC97^2+LMS!$F$6*AC97+LMS!$G$6,LMS!$D$7*AC97^3+LMS!$E$7*AC97^2+LMS!$F$7*AC97+LMS!$G$7)),IF(AC97&lt;69,LMS!$D$9*AC97^3+LMS!$E$9*AC97^2+LMS!$F$9*AC97+LMS!$G$9,IF(AC97&lt;150,LMS!$D$10*AC97^3+LMS!$E$10*AC97^2+LMS!$F$10*AC97+LMS!$G$10,LMS!$D$11*AC97^3+LMS!$E$11*AC97^2+LMS!$F$11*AC97+LMS!$G$11)))</f>
        <v>#VALUE!</v>
      </c>
      <c r="AA97" t="e">
        <f>IF(D97="M",(IF(AC97&lt;2.5,LMS!$D$21*AC97^3+LMS!$E$21*AC97^2+LMS!$F$21*AC97+LMS!$G$21,IF(AC97&lt;9.5,LMS!$D$22*AC97^3+LMS!$E$22*AC97^2+LMS!$F$22*AC97+LMS!$G$22,IF(AC97&lt;26.75,LMS!$D$23*AC97^3+LMS!$E$23*AC97^2+LMS!$F$23*AC97+LMS!$G$23,IF(AC97&lt;90,LMS!$D$24*AC97^3+LMS!$E$24*AC97^2+LMS!$F$24*AC97+LMS!$G$24,LMS!$D$25*AC97^3+LMS!$E$25*AC97^2+LMS!$F$25*AC97+LMS!$G$25))))),(IF(AC97&lt;2.5,LMS!$D$27*AC97^3+LMS!$E$27*AC97^2+LMS!$F$27*AC97+LMS!$G$27,IF(AC97&lt;9.5,LMS!$D$28*AC97^3+LMS!$E$28*AC97^2+LMS!$F$28*AC97+LMS!$G$28,IF(AC97&lt;26.75,LMS!$D$29*AC97^3+LMS!$E$29*AC97^2+LMS!$F$29*AC97+LMS!$G$29,IF(AC97&lt;90,LMS!$D$30*AC97^3+LMS!$E$30*AC97^2+LMS!$F$30*AC97+LMS!$G$30,IF(AC97&lt;150,LMS!$D$31*AC97^3+LMS!$E$31*AC97^2+LMS!$F$31*AC97+LMS!$G$31,LMS!$D$32*AC97^3+LMS!$E$32*AC97^2+LMS!$F$32*AC97+LMS!$G$32)))))))</f>
        <v>#VALUE!</v>
      </c>
      <c r="AB97" t="e">
        <f>IF(D97="M",(IF(AC97&lt;90,LMS!$D$14*AC97^3+LMS!$E$14*AC97^2+LMS!$F$14*AC97+LMS!$G$14,LMS!$D$15*AC97^3+LMS!$E$15*AC97^2+LMS!$F$15*AC97+LMS!$G$15)),(IF(AC97&lt;90,LMS!$D$17*AC97^3+LMS!$E$17*AC97^2+LMS!$F$17*AC97+LMS!$G$17,LMS!$D$18*AC97^3+LMS!$E$18*AC97^2+LMS!$F$18*AC97+LMS!$G$18)))</f>
        <v>#VALUE!</v>
      </c>
      <c r="AC97" s="7" t="e">
        <f t="shared" si="29"/>
        <v>#VALUE!</v>
      </c>
    </row>
    <row r="98" spans="2:29" s="7" customFormat="1">
      <c r="B98" s="119"/>
      <c r="C98" s="119"/>
      <c r="D98" s="119"/>
      <c r="E98" s="31"/>
      <c r="F98" s="31"/>
      <c r="G98" s="120"/>
      <c r="H98" s="120"/>
      <c r="I98" s="11" t="str">
        <f t="shared" si="19"/>
        <v/>
      </c>
      <c r="J98" s="2" t="str">
        <f t="shared" si="20"/>
        <v/>
      </c>
      <c r="K98" s="2" t="str">
        <f t="shared" si="16"/>
        <v/>
      </c>
      <c r="L98" s="2" t="str">
        <f t="shared" si="21"/>
        <v/>
      </c>
      <c r="M98" s="2" t="str">
        <f t="shared" si="17"/>
        <v/>
      </c>
      <c r="N98" s="2" t="str">
        <f t="shared" si="22"/>
        <v/>
      </c>
      <c r="O98" s="11" t="str">
        <f t="shared" si="23"/>
        <v/>
      </c>
      <c r="P98" s="11" t="str">
        <f t="shared" si="24"/>
        <v/>
      </c>
      <c r="Q98" s="11" t="str">
        <f t="shared" si="25"/>
        <v/>
      </c>
      <c r="R98" s="137"/>
      <c r="S98" s="137"/>
      <c r="T98" s="12" t="e">
        <f t="shared" si="26"/>
        <v>#VALUE!</v>
      </c>
      <c r="U98" s="13" t="e">
        <f t="shared" si="27"/>
        <v>#VALUE!</v>
      </c>
      <c r="V98" s="13"/>
      <c r="W98" s="8">
        <f t="shared" si="28"/>
        <v>9.0359999999999996</v>
      </c>
      <c r="X98" s="8">
        <f t="shared" si="18"/>
        <v>-184.49199999999999</v>
      </c>
      <c r="Y98"/>
      <c r="Z98" t="e">
        <f>IF(D98="M",IF(AC98&lt;78,LMS!$D$5*AC98^3+LMS!$E$5*AC98^2+LMS!$F$5*AC98+LMS!$G$5,IF(AC98&lt;150,LMS!$D$6*AC98^3+LMS!$E$6*AC98^2+LMS!$F$6*AC98+LMS!$G$6,LMS!$D$7*AC98^3+LMS!$E$7*AC98^2+LMS!$F$7*AC98+LMS!$G$7)),IF(AC98&lt;69,LMS!$D$9*AC98^3+LMS!$E$9*AC98^2+LMS!$F$9*AC98+LMS!$G$9,IF(AC98&lt;150,LMS!$D$10*AC98^3+LMS!$E$10*AC98^2+LMS!$F$10*AC98+LMS!$G$10,LMS!$D$11*AC98^3+LMS!$E$11*AC98^2+LMS!$F$11*AC98+LMS!$G$11)))</f>
        <v>#VALUE!</v>
      </c>
      <c r="AA98" t="e">
        <f>IF(D98="M",(IF(AC98&lt;2.5,LMS!$D$21*AC98^3+LMS!$E$21*AC98^2+LMS!$F$21*AC98+LMS!$G$21,IF(AC98&lt;9.5,LMS!$D$22*AC98^3+LMS!$E$22*AC98^2+LMS!$F$22*AC98+LMS!$G$22,IF(AC98&lt;26.75,LMS!$D$23*AC98^3+LMS!$E$23*AC98^2+LMS!$F$23*AC98+LMS!$G$23,IF(AC98&lt;90,LMS!$D$24*AC98^3+LMS!$E$24*AC98^2+LMS!$F$24*AC98+LMS!$G$24,LMS!$D$25*AC98^3+LMS!$E$25*AC98^2+LMS!$F$25*AC98+LMS!$G$25))))),(IF(AC98&lt;2.5,LMS!$D$27*AC98^3+LMS!$E$27*AC98^2+LMS!$F$27*AC98+LMS!$G$27,IF(AC98&lt;9.5,LMS!$D$28*AC98^3+LMS!$E$28*AC98^2+LMS!$F$28*AC98+LMS!$G$28,IF(AC98&lt;26.75,LMS!$D$29*AC98^3+LMS!$E$29*AC98^2+LMS!$F$29*AC98+LMS!$G$29,IF(AC98&lt;90,LMS!$D$30*AC98^3+LMS!$E$30*AC98^2+LMS!$F$30*AC98+LMS!$G$30,IF(AC98&lt;150,LMS!$D$31*AC98^3+LMS!$E$31*AC98^2+LMS!$F$31*AC98+LMS!$G$31,LMS!$D$32*AC98^3+LMS!$E$32*AC98^2+LMS!$F$32*AC98+LMS!$G$32)))))))</f>
        <v>#VALUE!</v>
      </c>
      <c r="AB98" t="e">
        <f>IF(D98="M",(IF(AC98&lt;90,LMS!$D$14*AC98^3+LMS!$E$14*AC98^2+LMS!$F$14*AC98+LMS!$G$14,LMS!$D$15*AC98^3+LMS!$E$15*AC98^2+LMS!$F$15*AC98+LMS!$G$15)),(IF(AC98&lt;90,LMS!$D$17*AC98^3+LMS!$E$17*AC98^2+LMS!$F$17*AC98+LMS!$G$17,LMS!$D$18*AC98^3+LMS!$E$18*AC98^2+LMS!$F$18*AC98+LMS!$G$18)))</f>
        <v>#VALUE!</v>
      </c>
      <c r="AC98" s="7" t="e">
        <f t="shared" si="29"/>
        <v>#VALUE!</v>
      </c>
    </row>
    <row r="99" spans="2:29" s="7" customFormat="1">
      <c r="B99" s="119"/>
      <c r="C99" s="119"/>
      <c r="D99" s="119"/>
      <c r="E99" s="31"/>
      <c r="F99" s="31"/>
      <c r="G99" s="120"/>
      <c r="H99" s="120"/>
      <c r="I99" s="11" t="str">
        <f t="shared" si="19"/>
        <v/>
      </c>
      <c r="J99" s="2" t="str">
        <f t="shared" si="20"/>
        <v/>
      </c>
      <c r="K99" s="2" t="str">
        <f t="shared" si="16"/>
        <v/>
      </c>
      <c r="L99" s="2" t="str">
        <f t="shared" si="21"/>
        <v/>
      </c>
      <c r="M99" s="2" t="str">
        <f t="shared" si="17"/>
        <v/>
      </c>
      <c r="N99" s="2" t="str">
        <f t="shared" si="22"/>
        <v/>
      </c>
      <c r="O99" s="11" t="str">
        <f t="shared" si="23"/>
        <v/>
      </c>
      <c r="P99" s="11" t="str">
        <f t="shared" si="24"/>
        <v/>
      </c>
      <c r="Q99" s="11" t="str">
        <f t="shared" si="25"/>
        <v/>
      </c>
      <c r="R99" s="137"/>
      <c r="S99" s="137"/>
      <c r="T99" s="12" t="e">
        <f t="shared" si="26"/>
        <v>#VALUE!</v>
      </c>
      <c r="U99" s="13" t="e">
        <f t="shared" si="27"/>
        <v>#VALUE!</v>
      </c>
      <c r="V99" s="13"/>
      <c r="W99" s="8">
        <f t="shared" si="28"/>
        <v>9.0359999999999996</v>
      </c>
      <c r="X99" s="8">
        <f t="shared" si="18"/>
        <v>-184.49199999999999</v>
      </c>
      <c r="Y99"/>
      <c r="Z99" t="e">
        <f>IF(D99="M",IF(AC99&lt;78,LMS!$D$5*AC99^3+LMS!$E$5*AC99^2+LMS!$F$5*AC99+LMS!$G$5,IF(AC99&lt;150,LMS!$D$6*AC99^3+LMS!$E$6*AC99^2+LMS!$F$6*AC99+LMS!$G$6,LMS!$D$7*AC99^3+LMS!$E$7*AC99^2+LMS!$F$7*AC99+LMS!$G$7)),IF(AC99&lt;69,LMS!$D$9*AC99^3+LMS!$E$9*AC99^2+LMS!$F$9*AC99+LMS!$G$9,IF(AC99&lt;150,LMS!$D$10*AC99^3+LMS!$E$10*AC99^2+LMS!$F$10*AC99+LMS!$G$10,LMS!$D$11*AC99^3+LMS!$E$11*AC99^2+LMS!$F$11*AC99+LMS!$G$11)))</f>
        <v>#VALUE!</v>
      </c>
      <c r="AA99" t="e">
        <f>IF(D99="M",(IF(AC99&lt;2.5,LMS!$D$21*AC99^3+LMS!$E$21*AC99^2+LMS!$F$21*AC99+LMS!$G$21,IF(AC99&lt;9.5,LMS!$D$22*AC99^3+LMS!$E$22*AC99^2+LMS!$F$22*AC99+LMS!$G$22,IF(AC99&lt;26.75,LMS!$D$23*AC99^3+LMS!$E$23*AC99^2+LMS!$F$23*AC99+LMS!$G$23,IF(AC99&lt;90,LMS!$D$24*AC99^3+LMS!$E$24*AC99^2+LMS!$F$24*AC99+LMS!$G$24,LMS!$D$25*AC99^3+LMS!$E$25*AC99^2+LMS!$F$25*AC99+LMS!$G$25))))),(IF(AC99&lt;2.5,LMS!$D$27*AC99^3+LMS!$E$27*AC99^2+LMS!$F$27*AC99+LMS!$G$27,IF(AC99&lt;9.5,LMS!$D$28*AC99^3+LMS!$E$28*AC99^2+LMS!$F$28*AC99+LMS!$G$28,IF(AC99&lt;26.75,LMS!$D$29*AC99^3+LMS!$E$29*AC99^2+LMS!$F$29*AC99+LMS!$G$29,IF(AC99&lt;90,LMS!$D$30*AC99^3+LMS!$E$30*AC99^2+LMS!$F$30*AC99+LMS!$G$30,IF(AC99&lt;150,LMS!$D$31*AC99^3+LMS!$E$31*AC99^2+LMS!$F$31*AC99+LMS!$G$31,LMS!$D$32*AC99^3+LMS!$E$32*AC99^2+LMS!$F$32*AC99+LMS!$G$32)))))))</f>
        <v>#VALUE!</v>
      </c>
      <c r="AB99" t="e">
        <f>IF(D99="M",(IF(AC99&lt;90,LMS!$D$14*AC99^3+LMS!$E$14*AC99^2+LMS!$F$14*AC99+LMS!$G$14,LMS!$D$15*AC99^3+LMS!$E$15*AC99^2+LMS!$F$15*AC99+LMS!$G$15)),(IF(AC99&lt;90,LMS!$D$17*AC99^3+LMS!$E$17*AC99^2+LMS!$F$17*AC99+LMS!$G$17,LMS!$D$18*AC99^3+LMS!$E$18*AC99^2+LMS!$F$18*AC99+LMS!$G$18)))</f>
        <v>#VALUE!</v>
      </c>
      <c r="AC99" s="7" t="e">
        <f t="shared" si="29"/>
        <v>#VALUE!</v>
      </c>
    </row>
    <row r="100" spans="2:29" s="7" customFormat="1">
      <c r="B100" s="119"/>
      <c r="C100" s="119"/>
      <c r="D100" s="119"/>
      <c r="E100" s="31"/>
      <c r="F100" s="31"/>
      <c r="G100" s="120"/>
      <c r="H100" s="120"/>
      <c r="I100" s="11" t="str">
        <f t="shared" si="19"/>
        <v/>
      </c>
      <c r="J100" s="2" t="str">
        <f t="shared" si="20"/>
        <v/>
      </c>
      <c r="K100" s="2" t="str">
        <f t="shared" si="16"/>
        <v/>
      </c>
      <c r="L100" s="2" t="str">
        <f t="shared" si="21"/>
        <v/>
      </c>
      <c r="M100" s="2" t="str">
        <f t="shared" si="17"/>
        <v/>
      </c>
      <c r="N100" s="2" t="str">
        <f t="shared" si="22"/>
        <v/>
      </c>
      <c r="O100" s="11" t="str">
        <f t="shared" si="23"/>
        <v/>
      </c>
      <c r="P100" s="11" t="str">
        <f t="shared" si="24"/>
        <v/>
      </c>
      <c r="Q100" s="11" t="str">
        <f t="shared" si="25"/>
        <v/>
      </c>
      <c r="R100" s="137"/>
      <c r="S100" s="137"/>
      <c r="T100" s="12" t="e">
        <f t="shared" si="26"/>
        <v>#VALUE!</v>
      </c>
      <c r="U100" s="13" t="e">
        <f t="shared" si="27"/>
        <v>#VALUE!</v>
      </c>
      <c r="V100" s="13"/>
      <c r="W100" s="8">
        <f t="shared" si="28"/>
        <v>9.0359999999999996</v>
      </c>
      <c r="X100" s="8">
        <f t="shared" si="18"/>
        <v>-184.49199999999999</v>
      </c>
      <c r="Y100"/>
      <c r="Z100" t="e">
        <f>IF(D100="M",IF(AC100&lt;78,LMS!$D$5*AC100^3+LMS!$E$5*AC100^2+LMS!$F$5*AC100+LMS!$G$5,IF(AC100&lt;150,LMS!$D$6*AC100^3+LMS!$E$6*AC100^2+LMS!$F$6*AC100+LMS!$G$6,LMS!$D$7*AC100^3+LMS!$E$7*AC100^2+LMS!$F$7*AC100+LMS!$G$7)),IF(AC100&lt;69,LMS!$D$9*AC100^3+LMS!$E$9*AC100^2+LMS!$F$9*AC100+LMS!$G$9,IF(AC100&lt;150,LMS!$D$10*AC100^3+LMS!$E$10*AC100^2+LMS!$F$10*AC100+LMS!$G$10,LMS!$D$11*AC100^3+LMS!$E$11*AC100^2+LMS!$F$11*AC100+LMS!$G$11)))</f>
        <v>#VALUE!</v>
      </c>
      <c r="AA100" t="e">
        <f>IF(D100="M",(IF(AC100&lt;2.5,LMS!$D$21*AC100^3+LMS!$E$21*AC100^2+LMS!$F$21*AC100+LMS!$G$21,IF(AC100&lt;9.5,LMS!$D$22*AC100^3+LMS!$E$22*AC100^2+LMS!$F$22*AC100+LMS!$G$22,IF(AC100&lt;26.75,LMS!$D$23*AC100^3+LMS!$E$23*AC100^2+LMS!$F$23*AC100+LMS!$G$23,IF(AC100&lt;90,LMS!$D$24*AC100^3+LMS!$E$24*AC100^2+LMS!$F$24*AC100+LMS!$G$24,LMS!$D$25*AC100^3+LMS!$E$25*AC100^2+LMS!$F$25*AC100+LMS!$G$25))))),(IF(AC100&lt;2.5,LMS!$D$27*AC100^3+LMS!$E$27*AC100^2+LMS!$F$27*AC100+LMS!$G$27,IF(AC100&lt;9.5,LMS!$D$28*AC100^3+LMS!$E$28*AC100^2+LMS!$F$28*AC100+LMS!$G$28,IF(AC100&lt;26.75,LMS!$D$29*AC100^3+LMS!$E$29*AC100^2+LMS!$F$29*AC100+LMS!$G$29,IF(AC100&lt;90,LMS!$D$30*AC100^3+LMS!$E$30*AC100^2+LMS!$F$30*AC100+LMS!$G$30,IF(AC100&lt;150,LMS!$D$31*AC100^3+LMS!$E$31*AC100^2+LMS!$F$31*AC100+LMS!$G$31,LMS!$D$32*AC100^3+LMS!$E$32*AC100^2+LMS!$F$32*AC100+LMS!$G$32)))))))</f>
        <v>#VALUE!</v>
      </c>
      <c r="AB100" t="e">
        <f>IF(D100="M",(IF(AC100&lt;90,LMS!$D$14*AC100^3+LMS!$E$14*AC100^2+LMS!$F$14*AC100+LMS!$G$14,LMS!$D$15*AC100^3+LMS!$E$15*AC100^2+LMS!$F$15*AC100+LMS!$G$15)),(IF(AC100&lt;90,LMS!$D$17*AC100^3+LMS!$E$17*AC100^2+LMS!$F$17*AC100+LMS!$G$17,LMS!$D$18*AC100^3+LMS!$E$18*AC100^2+LMS!$F$18*AC100+LMS!$G$18)))</f>
        <v>#VALUE!</v>
      </c>
      <c r="AC100" s="7" t="e">
        <f t="shared" si="29"/>
        <v>#VALUE!</v>
      </c>
    </row>
    <row r="101" spans="2:29" s="7" customFormat="1">
      <c r="B101" s="119"/>
      <c r="C101" s="119"/>
      <c r="D101" s="119"/>
      <c r="E101" s="31"/>
      <c r="F101" s="31"/>
      <c r="G101" s="120"/>
      <c r="H101" s="120"/>
      <c r="I101" s="11" t="str">
        <f t="shared" si="19"/>
        <v/>
      </c>
      <c r="J101" s="2" t="str">
        <f t="shared" si="20"/>
        <v/>
      </c>
      <c r="K101" s="2" t="str">
        <f t="shared" si="16"/>
        <v/>
      </c>
      <c r="L101" s="2" t="str">
        <f t="shared" si="21"/>
        <v/>
      </c>
      <c r="M101" s="2" t="str">
        <f t="shared" si="17"/>
        <v/>
      </c>
      <c r="N101" s="2" t="str">
        <f t="shared" si="22"/>
        <v/>
      </c>
      <c r="O101" s="11" t="str">
        <f t="shared" si="23"/>
        <v/>
      </c>
      <c r="P101" s="11" t="str">
        <f t="shared" si="24"/>
        <v/>
      </c>
      <c r="Q101" s="11" t="str">
        <f t="shared" si="25"/>
        <v/>
      </c>
      <c r="R101" s="137"/>
      <c r="S101" s="137"/>
      <c r="T101" s="12" t="e">
        <f t="shared" si="26"/>
        <v>#VALUE!</v>
      </c>
      <c r="U101" s="13" t="e">
        <f t="shared" si="27"/>
        <v>#VALUE!</v>
      </c>
      <c r="V101" s="13"/>
      <c r="W101" s="8">
        <f t="shared" si="28"/>
        <v>9.0359999999999996</v>
      </c>
      <c r="X101" s="8">
        <f t="shared" si="18"/>
        <v>-184.49199999999999</v>
      </c>
      <c r="Y101"/>
      <c r="Z101" t="e">
        <f>IF(D101="M",IF(AC101&lt;78,LMS!$D$5*AC101^3+LMS!$E$5*AC101^2+LMS!$F$5*AC101+LMS!$G$5,IF(AC101&lt;150,LMS!$D$6*AC101^3+LMS!$E$6*AC101^2+LMS!$F$6*AC101+LMS!$G$6,LMS!$D$7*AC101^3+LMS!$E$7*AC101^2+LMS!$F$7*AC101+LMS!$G$7)),IF(AC101&lt;69,LMS!$D$9*AC101^3+LMS!$E$9*AC101^2+LMS!$F$9*AC101+LMS!$G$9,IF(AC101&lt;150,LMS!$D$10*AC101^3+LMS!$E$10*AC101^2+LMS!$F$10*AC101+LMS!$G$10,LMS!$D$11*AC101^3+LMS!$E$11*AC101^2+LMS!$F$11*AC101+LMS!$G$11)))</f>
        <v>#VALUE!</v>
      </c>
      <c r="AA101" t="e">
        <f>IF(D101="M",(IF(AC101&lt;2.5,LMS!$D$21*AC101^3+LMS!$E$21*AC101^2+LMS!$F$21*AC101+LMS!$G$21,IF(AC101&lt;9.5,LMS!$D$22*AC101^3+LMS!$E$22*AC101^2+LMS!$F$22*AC101+LMS!$G$22,IF(AC101&lt;26.75,LMS!$D$23*AC101^3+LMS!$E$23*AC101^2+LMS!$F$23*AC101+LMS!$G$23,IF(AC101&lt;90,LMS!$D$24*AC101^3+LMS!$E$24*AC101^2+LMS!$F$24*AC101+LMS!$G$24,LMS!$D$25*AC101^3+LMS!$E$25*AC101^2+LMS!$F$25*AC101+LMS!$G$25))))),(IF(AC101&lt;2.5,LMS!$D$27*AC101^3+LMS!$E$27*AC101^2+LMS!$F$27*AC101+LMS!$G$27,IF(AC101&lt;9.5,LMS!$D$28*AC101^3+LMS!$E$28*AC101^2+LMS!$F$28*AC101+LMS!$G$28,IF(AC101&lt;26.75,LMS!$D$29*AC101^3+LMS!$E$29*AC101^2+LMS!$F$29*AC101+LMS!$G$29,IF(AC101&lt;90,LMS!$D$30*AC101^3+LMS!$E$30*AC101^2+LMS!$F$30*AC101+LMS!$G$30,IF(AC101&lt;150,LMS!$D$31*AC101^3+LMS!$E$31*AC101^2+LMS!$F$31*AC101+LMS!$G$31,LMS!$D$32*AC101^3+LMS!$E$32*AC101^2+LMS!$F$32*AC101+LMS!$G$32)))))))</f>
        <v>#VALUE!</v>
      </c>
      <c r="AB101" t="e">
        <f>IF(D101="M",(IF(AC101&lt;90,LMS!$D$14*AC101^3+LMS!$E$14*AC101^2+LMS!$F$14*AC101+LMS!$G$14,LMS!$D$15*AC101^3+LMS!$E$15*AC101^2+LMS!$F$15*AC101+LMS!$G$15)),(IF(AC101&lt;90,LMS!$D$17*AC101^3+LMS!$E$17*AC101^2+LMS!$F$17*AC101+LMS!$G$17,LMS!$D$18*AC101^3+LMS!$E$18*AC101^2+LMS!$F$18*AC101+LMS!$G$18)))</f>
        <v>#VALUE!</v>
      </c>
      <c r="AC101" s="7" t="e">
        <f t="shared" si="29"/>
        <v>#VALUE!</v>
      </c>
    </row>
    <row r="102" spans="2:29" s="7" customFormat="1">
      <c r="B102" s="119"/>
      <c r="C102" s="119"/>
      <c r="D102" s="119"/>
      <c r="E102" s="31"/>
      <c r="F102" s="31"/>
      <c r="G102" s="120"/>
      <c r="H102" s="120"/>
      <c r="I102" s="11" t="str">
        <f t="shared" si="19"/>
        <v/>
      </c>
      <c r="J102" s="2" t="str">
        <f t="shared" si="20"/>
        <v/>
      </c>
      <c r="K102" s="2" t="str">
        <f t="shared" si="16"/>
        <v/>
      </c>
      <c r="L102" s="2" t="str">
        <f>IF(COUNTA(D102,E102,F102,G102,H102)=5,IF(G102&gt;=IF(D102="M",181,174),"*",IF(G102&lt;101,"*",IF(P102&lt;6,"*",IF(P102&gt;=17.583,"*",(H102-X102)/X102*100)))),"")</f>
        <v/>
      </c>
      <c r="M102" s="2" t="str">
        <f t="shared" si="17"/>
        <v/>
      </c>
      <c r="N102" s="2" t="str">
        <f t="shared" si="22"/>
        <v/>
      </c>
      <c r="O102" s="11" t="str">
        <f t="shared" si="23"/>
        <v/>
      </c>
      <c r="P102" s="11" t="str">
        <f t="shared" si="24"/>
        <v/>
      </c>
      <c r="Q102" s="11" t="str">
        <f t="shared" si="25"/>
        <v/>
      </c>
      <c r="R102" s="137"/>
      <c r="S102" s="137"/>
      <c r="T102" s="12" t="e">
        <f t="shared" si="26"/>
        <v>#VALUE!</v>
      </c>
      <c r="U102" s="13" t="e">
        <f t="shared" si="27"/>
        <v>#VALUE!</v>
      </c>
      <c r="V102" s="13"/>
      <c r="W102" s="8">
        <f t="shared" si="28"/>
        <v>9.0359999999999996</v>
      </c>
      <c r="X102" s="8">
        <f t="shared" si="18"/>
        <v>-184.49199999999999</v>
      </c>
      <c r="Y102"/>
      <c r="Z102" t="e">
        <f>IF(D102="M",IF(AC102&lt;78,LMS!$D$5*AC102^3+LMS!$E$5*AC102^2+LMS!$F$5*AC102+LMS!$G$5,IF(AC102&lt;150,LMS!$D$6*AC102^3+LMS!$E$6*AC102^2+LMS!$F$6*AC102+LMS!$G$6,LMS!$D$7*AC102^3+LMS!$E$7*AC102^2+LMS!$F$7*AC102+LMS!$G$7)),IF(AC102&lt;69,LMS!$D$9*AC102^3+LMS!$E$9*AC102^2+LMS!$F$9*AC102+LMS!$G$9,IF(AC102&lt;150,LMS!$D$10*AC102^3+LMS!$E$10*AC102^2+LMS!$F$10*AC102+LMS!$G$10,LMS!$D$11*AC102^3+LMS!$E$11*AC102^2+LMS!$F$11*AC102+LMS!$G$11)))</f>
        <v>#VALUE!</v>
      </c>
      <c r="AA102" t="e">
        <f>IF(D102="M",(IF(AC102&lt;2.5,LMS!$D$21*AC102^3+LMS!$E$21*AC102^2+LMS!$F$21*AC102+LMS!$G$21,IF(AC102&lt;9.5,LMS!$D$22*AC102^3+LMS!$E$22*AC102^2+LMS!$F$22*AC102+LMS!$G$22,IF(AC102&lt;26.75,LMS!$D$23*AC102^3+LMS!$E$23*AC102^2+LMS!$F$23*AC102+LMS!$G$23,IF(AC102&lt;90,LMS!$D$24*AC102^3+LMS!$E$24*AC102^2+LMS!$F$24*AC102+LMS!$G$24,LMS!$D$25*AC102^3+LMS!$E$25*AC102^2+LMS!$F$25*AC102+LMS!$G$25))))),(IF(AC102&lt;2.5,LMS!$D$27*AC102^3+LMS!$E$27*AC102^2+LMS!$F$27*AC102+LMS!$G$27,IF(AC102&lt;9.5,LMS!$D$28*AC102^3+LMS!$E$28*AC102^2+LMS!$F$28*AC102+LMS!$G$28,IF(AC102&lt;26.75,LMS!$D$29*AC102^3+LMS!$E$29*AC102^2+LMS!$F$29*AC102+LMS!$G$29,IF(AC102&lt;90,LMS!$D$30*AC102^3+LMS!$E$30*AC102^2+LMS!$F$30*AC102+LMS!$G$30,IF(AC102&lt;150,LMS!$D$31*AC102^3+LMS!$E$31*AC102^2+LMS!$F$31*AC102+LMS!$G$31,LMS!$D$32*AC102^3+LMS!$E$32*AC102^2+LMS!$F$32*AC102+LMS!$G$32)))))))</f>
        <v>#VALUE!</v>
      </c>
      <c r="AB102" t="e">
        <f>IF(D102="M",(IF(AC102&lt;90,LMS!$D$14*AC102^3+LMS!$E$14*AC102^2+LMS!$F$14*AC102+LMS!$G$14,LMS!$D$15*AC102^3+LMS!$E$15*AC102^2+LMS!$F$15*AC102+LMS!$G$15)),(IF(AC102&lt;90,LMS!$D$17*AC102^3+LMS!$E$17*AC102^2+LMS!$F$17*AC102+LMS!$G$17,LMS!$D$18*AC102^3+LMS!$E$18*AC102^2+LMS!$F$18*AC102+LMS!$G$18)))</f>
        <v>#VALUE!</v>
      </c>
      <c r="AC102" s="7" t="e">
        <f t="shared" si="29"/>
        <v>#VALUE!</v>
      </c>
    </row>
    <row r="103" spans="2:29" s="7" customFormat="1">
      <c r="B103" s="119"/>
      <c r="C103" s="119"/>
      <c r="D103" s="119"/>
      <c r="E103" s="31"/>
      <c r="F103" s="31"/>
      <c r="G103" s="120"/>
      <c r="H103" s="120"/>
      <c r="I103" s="11" t="str">
        <f t="shared" ref="I103:I124" si="30">IF(COUNTA(D103,E103,F103,G103,H103)=5,IF(P103&gt;17.583,"*",(G103-(INDEX(IF(D103="F",Hfemalemean,Hmalemean),U103+1,INT(P103)+1))))/(INDEX(IF(D103="F",Hfemalesd,Hmalesd),U103+1,INT(P103)+1)),"")</f>
        <v/>
      </c>
      <c r="J103" s="2" t="str">
        <f t="shared" ref="J103:J124" si="31">IF(COUNTA(D103,E103,F103,G103,H103)=5,IF(P103&lt;1,"*",IF(P103&gt;=6,"*",IF(G103&gt;=120,"*",IF(G103&lt;70,"*",(H103-W103)/W103*100)))),"")</f>
        <v/>
      </c>
      <c r="K103" s="2" t="str">
        <f t="shared" ref="K103:K124" si="32">IF(COUNTA(D103,E103,F103,G103,H103)&lt;5,"",IF(P103&lt;6,"*",IF(P103&gt;=17.583,"*",(H103-G103*INDEX(IF(D103="F",muratafemale,muratamale),INT(P103)-4,1)-INDEX(IF(D103="F",muratafemale,muratamale),INT(P103)-4,2))/(G103*INDEX(IF(D103="F",muratafemale,muratamale),INT(P103)-4,1)+INDEX(IF(D103="F",muratafemale,muratamale),INT(P103)-4,2))*100)))</f>
        <v/>
      </c>
      <c r="L103" s="2" t="str">
        <f t="shared" ref="L103:L124" si="33">IF(COUNTA(D103,E103,F103,G103,H103)=5,IF(G103&gt;=IF(D103="M",181,174),"*",IF(G103&lt;101,"*",IF(P103&lt;6,"*",IF(P103&gt;=17.583,"*",(H103-X103)/X103*100)))),"")</f>
        <v/>
      </c>
      <c r="M103" s="2" t="str">
        <f t="shared" ref="M103:M124" si="34">IF(COUNTA(D103,E103,F103,G103,H103)=5,H103/G103^2*10000,"")</f>
        <v/>
      </c>
      <c r="N103" s="2" t="str">
        <f t="shared" ref="N103:N124" si="35">IF(COUNTA(D103,E103,F103,G103,H103)=5,IF(P103&gt;17.583,"*",NORMSDIST(((M103/AA103)^(Z103)-1)/Z103/AB103)*100),"")</f>
        <v/>
      </c>
      <c r="O103" s="11" t="str">
        <f t="shared" ref="O103:O124" si="36">IF(COUNTA(D103,E103,F103,G103,H103)=5,IF(P103&gt;17.583,"*",((M103/AA103)^(Z103)-1)/Z103/AB103),"")</f>
        <v/>
      </c>
      <c r="P103" s="11" t="str">
        <f t="shared" ref="P103:P124" si="37">IF(COUNTA(D103,E103,F103,G103,H103)=5,(F103-E103)/365.25,"")</f>
        <v/>
      </c>
      <c r="Q103" s="11" t="str">
        <f t="shared" ref="Q103:Q124" si="38">IF(I103="","",IF(T103&lt;10,"0","")&amp;T103&amp;"歳"&amp;IF(U103&lt;10,"0","")&amp;U103&amp;"か月")</f>
        <v/>
      </c>
      <c r="R103" s="137"/>
      <c r="S103" s="137"/>
      <c r="T103" s="12" t="e">
        <f t="shared" ref="T103:T124" si="39">INT(P103)</f>
        <v>#VALUE!</v>
      </c>
      <c r="U103" s="13" t="e">
        <f t="shared" ref="U103:U124" si="40">INT((P103-INT(P103))*12)</f>
        <v>#VALUE!</v>
      </c>
      <c r="V103" s="13"/>
      <c r="W103" s="8">
        <f t="shared" ref="W103:W124" si="41">IF(D103="M",2.06*10^-3*G103^2-0.1166*G103+6.5273,2.49*10^-3*G103^2-0.1858*G103+9.036)</f>
        <v>9.0359999999999996</v>
      </c>
      <c r="X103" s="8">
        <f t="shared" ref="X103:X124" si="42">((G103/100)^3*INDEX(itoOI,IF(D103="M",0,3)+IF(G103&lt;140,1,IF(G103&lt;=149,2,3)),1)+(G103/100)^2*INDEX(itoOI,IF(D103="M",0,3)+IF(G103&lt;140,1,IF(G103&lt;=149,2,3)),2)+(G103/100)*INDEX(itoOI,IF(D103="M",0,3)+IF(G103&lt;140,1,IF(G103&lt;=149,2,3)),3)+INDEX(itoOI,IF(D103="M",0,3)+IF(G103&lt;140,1,IF(G103&lt;=149,2,3)),4))</f>
        <v>-184.49199999999999</v>
      </c>
      <c r="Y103"/>
      <c r="Z103" t="e">
        <f>IF(D103="M",IF(AC103&lt;78,LMS!$D$5*AC103^3+LMS!$E$5*AC103^2+LMS!$F$5*AC103+LMS!$G$5,IF(AC103&lt;150,LMS!$D$6*AC103^3+LMS!$E$6*AC103^2+LMS!$F$6*AC103+LMS!$G$6,LMS!$D$7*AC103^3+LMS!$E$7*AC103^2+LMS!$F$7*AC103+LMS!$G$7)),IF(AC103&lt;69,LMS!$D$9*AC103^3+LMS!$E$9*AC103^2+LMS!$F$9*AC103+LMS!$G$9,IF(AC103&lt;150,LMS!$D$10*AC103^3+LMS!$E$10*AC103^2+LMS!$F$10*AC103+LMS!$G$10,LMS!$D$11*AC103^3+LMS!$E$11*AC103^2+LMS!$F$11*AC103+LMS!$G$11)))</f>
        <v>#VALUE!</v>
      </c>
      <c r="AA103" t="e">
        <f>IF(D103="M",(IF(AC103&lt;2.5,LMS!$D$21*AC103^3+LMS!$E$21*AC103^2+LMS!$F$21*AC103+LMS!$G$21,IF(AC103&lt;9.5,LMS!$D$22*AC103^3+LMS!$E$22*AC103^2+LMS!$F$22*AC103+LMS!$G$22,IF(AC103&lt;26.75,LMS!$D$23*AC103^3+LMS!$E$23*AC103^2+LMS!$F$23*AC103+LMS!$G$23,IF(AC103&lt;90,LMS!$D$24*AC103^3+LMS!$E$24*AC103^2+LMS!$F$24*AC103+LMS!$G$24,LMS!$D$25*AC103^3+LMS!$E$25*AC103^2+LMS!$F$25*AC103+LMS!$G$25))))),(IF(AC103&lt;2.5,LMS!$D$27*AC103^3+LMS!$E$27*AC103^2+LMS!$F$27*AC103+LMS!$G$27,IF(AC103&lt;9.5,LMS!$D$28*AC103^3+LMS!$E$28*AC103^2+LMS!$F$28*AC103+LMS!$G$28,IF(AC103&lt;26.75,LMS!$D$29*AC103^3+LMS!$E$29*AC103^2+LMS!$F$29*AC103+LMS!$G$29,IF(AC103&lt;90,LMS!$D$30*AC103^3+LMS!$E$30*AC103^2+LMS!$F$30*AC103+LMS!$G$30,IF(AC103&lt;150,LMS!$D$31*AC103^3+LMS!$E$31*AC103^2+LMS!$F$31*AC103+LMS!$G$31,LMS!$D$32*AC103^3+LMS!$E$32*AC103^2+LMS!$F$32*AC103+LMS!$G$32)))))))</f>
        <v>#VALUE!</v>
      </c>
      <c r="AB103" t="e">
        <f>IF(D103="M",(IF(AC103&lt;90,LMS!$D$14*AC103^3+LMS!$E$14*AC103^2+LMS!$F$14*AC103+LMS!$G$14,LMS!$D$15*AC103^3+LMS!$E$15*AC103^2+LMS!$F$15*AC103+LMS!$G$15)),(IF(AC103&lt;90,LMS!$D$17*AC103^3+LMS!$E$17*AC103^2+LMS!$F$17*AC103+LMS!$G$17,LMS!$D$18*AC103^3+LMS!$E$18*AC103^2+LMS!$F$18*AC103+LMS!$G$18)))</f>
        <v>#VALUE!</v>
      </c>
      <c r="AC103" s="7" t="e">
        <f t="shared" ref="AC103:AC124" si="43">P103*365.25/30.4375</f>
        <v>#VALUE!</v>
      </c>
    </row>
    <row r="104" spans="2:29" s="7" customFormat="1">
      <c r="B104" s="119"/>
      <c r="C104" s="119"/>
      <c r="D104" s="119"/>
      <c r="E104" s="31"/>
      <c r="F104" s="31"/>
      <c r="G104" s="120"/>
      <c r="H104" s="120"/>
      <c r="I104" s="11" t="str">
        <f t="shared" si="30"/>
        <v/>
      </c>
      <c r="J104" s="2" t="str">
        <f t="shared" si="31"/>
        <v/>
      </c>
      <c r="K104" s="2" t="str">
        <f t="shared" si="32"/>
        <v/>
      </c>
      <c r="L104" s="2" t="str">
        <f t="shared" si="33"/>
        <v/>
      </c>
      <c r="M104" s="2" t="str">
        <f t="shared" si="34"/>
        <v/>
      </c>
      <c r="N104" s="2" t="str">
        <f t="shared" si="35"/>
        <v/>
      </c>
      <c r="O104" s="11" t="str">
        <f t="shared" si="36"/>
        <v/>
      </c>
      <c r="P104" s="11" t="str">
        <f t="shared" si="37"/>
        <v/>
      </c>
      <c r="Q104" s="11" t="str">
        <f t="shared" si="38"/>
        <v/>
      </c>
      <c r="R104" s="137"/>
      <c r="S104" s="137"/>
      <c r="T104" s="12" t="e">
        <f t="shared" si="39"/>
        <v>#VALUE!</v>
      </c>
      <c r="U104" s="13" t="e">
        <f t="shared" si="40"/>
        <v>#VALUE!</v>
      </c>
      <c r="V104" s="13"/>
      <c r="W104" s="8">
        <f t="shared" si="41"/>
        <v>9.0359999999999996</v>
      </c>
      <c r="X104" s="8">
        <f t="shared" si="42"/>
        <v>-184.49199999999999</v>
      </c>
      <c r="Y104"/>
      <c r="Z104" t="e">
        <f>IF(D104="M",IF(AC104&lt;78,LMS!$D$5*AC104^3+LMS!$E$5*AC104^2+LMS!$F$5*AC104+LMS!$G$5,IF(AC104&lt;150,LMS!$D$6*AC104^3+LMS!$E$6*AC104^2+LMS!$F$6*AC104+LMS!$G$6,LMS!$D$7*AC104^3+LMS!$E$7*AC104^2+LMS!$F$7*AC104+LMS!$G$7)),IF(AC104&lt;69,LMS!$D$9*AC104^3+LMS!$E$9*AC104^2+LMS!$F$9*AC104+LMS!$G$9,IF(AC104&lt;150,LMS!$D$10*AC104^3+LMS!$E$10*AC104^2+LMS!$F$10*AC104+LMS!$G$10,LMS!$D$11*AC104^3+LMS!$E$11*AC104^2+LMS!$F$11*AC104+LMS!$G$11)))</f>
        <v>#VALUE!</v>
      </c>
      <c r="AA104" t="e">
        <f>IF(D104="M",(IF(AC104&lt;2.5,LMS!$D$21*AC104^3+LMS!$E$21*AC104^2+LMS!$F$21*AC104+LMS!$G$21,IF(AC104&lt;9.5,LMS!$D$22*AC104^3+LMS!$E$22*AC104^2+LMS!$F$22*AC104+LMS!$G$22,IF(AC104&lt;26.75,LMS!$D$23*AC104^3+LMS!$E$23*AC104^2+LMS!$F$23*AC104+LMS!$G$23,IF(AC104&lt;90,LMS!$D$24*AC104^3+LMS!$E$24*AC104^2+LMS!$F$24*AC104+LMS!$G$24,LMS!$D$25*AC104^3+LMS!$E$25*AC104^2+LMS!$F$25*AC104+LMS!$G$25))))),(IF(AC104&lt;2.5,LMS!$D$27*AC104^3+LMS!$E$27*AC104^2+LMS!$F$27*AC104+LMS!$G$27,IF(AC104&lt;9.5,LMS!$D$28*AC104^3+LMS!$E$28*AC104^2+LMS!$F$28*AC104+LMS!$G$28,IF(AC104&lt;26.75,LMS!$D$29*AC104^3+LMS!$E$29*AC104^2+LMS!$F$29*AC104+LMS!$G$29,IF(AC104&lt;90,LMS!$D$30*AC104^3+LMS!$E$30*AC104^2+LMS!$F$30*AC104+LMS!$G$30,IF(AC104&lt;150,LMS!$D$31*AC104^3+LMS!$E$31*AC104^2+LMS!$F$31*AC104+LMS!$G$31,LMS!$D$32*AC104^3+LMS!$E$32*AC104^2+LMS!$F$32*AC104+LMS!$G$32)))))))</f>
        <v>#VALUE!</v>
      </c>
      <c r="AB104" t="e">
        <f>IF(D104="M",(IF(AC104&lt;90,LMS!$D$14*AC104^3+LMS!$E$14*AC104^2+LMS!$F$14*AC104+LMS!$G$14,LMS!$D$15*AC104^3+LMS!$E$15*AC104^2+LMS!$F$15*AC104+LMS!$G$15)),(IF(AC104&lt;90,LMS!$D$17*AC104^3+LMS!$E$17*AC104^2+LMS!$F$17*AC104+LMS!$G$17,LMS!$D$18*AC104^3+LMS!$E$18*AC104^2+LMS!$F$18*AC104+LMS!$G$18)))</f>
        <v>#VALUE!</v>
      </c>
      <c r="AC104" s="7" t="e">
        <f t="shared" si="43"/>
        <v>#VALUE!</v>
      </c>
    </row>
    <row r="105" spans="2:29" s="7" customFormat="1">
      <c r="B105" s="119"/>
      <c r="C105" s="119"/>
      <c r="D105" s="119"/>
      <c r="E105" s="31"/>
      <c r="F105" s="31"/>
      <c r="G105" s="120"/>
      <c r="H105" s="120"/>
      <c r="I105" s="11" t="str">
        <f t="shared" si="30"/>
        <v/>
      </c>
      <c r="J105" s="2" t="str">
        <f t="shared" si="31"/>
        <v/>
      </c>
      <c r="K105" s="2" t="str">
        <f t="shared" si="32"/>
        <v/>
      </c>
      <c r="L105" s="2" t="str">
        <f t="shared" si="33"/>
        <v/>
      </c>
      <c r="M105" s="2" t="str">
        <f t="shared" si="34"/>
        <v/>
      </c>
      <c r="N105" s="2" t="str">
        <f t="shared" si="35"/>
        <v/>
      </c>
      <c r="O105" s="11" t="str">
        <f t="shared" si="36"/>
        <v/>
      </c>
      <c r="P105" s="11" t="str">
        <f t="shared" si="37"/>
        <v/>
      </c>
      <c r="Q105" s="11" t="str">
        <f t="shared" si="38"/>
        <v/>
      </c>
      <c r="R105" s="137"/>
      <c r="S105" s="137"/>
      <c r="T105" s="12" t="e">
        <f t="shared" si="39"/>
        <v>#VALUE!</v>
      </c>
      <c r="U105" s="13" t="e">
        <f t="shared" si="40"/>
        <v>#VALUE!</v>
      </c>
      <c r="V105" s="13"/>
      <c r="W105" s="8">
        <f t="shared" si="41"/>
        <v>9.0359999999999996</v>
      </c>
      <c r="X105" s="8">
        <f t="shared" si="42"/>
        <v>-184.49199999999999</v>
      </c>
      <c r="Y105"/>
      <c r="Z105" t="e">
        <f>IF(D105="M",IF(AC105&lt;78,LMS!$D$5*AC105^3+LMS!$E$5*AC105^2+LMS!$F$5*AC105+LMS!$G$5,IF(AC105&lt;150,LMS!$D$6*AC105^3+LMS!$E$6*AC105^2+LMS!$F$6*AC105+LMS!$G$6,LMS!$D$7*AC105^3+LMS!$E$7*AC105^2+LMS!$F$7*AC105+LMS!$G$7)),IF(AC105&lt;69,LMS!$D$9*AC105^3+LMS!$E$9*AC105^2+LMS!$F$9*AC105+LMS!$G$9,IF(AC105&lt;150,LMS!$D$10*AC105^3+LMS!$E$10*AC105^2+LMS!$F$10*AC105+LMS!$G$10,LMS!$D$11*AC105^3+LMS!$E$11*AC105^2+LMS!$F$11*AC105+LMS!$G$11)))</f>
        <v>#VALUE!</v>
      </c>
      <c r="AA105" t="e">
        <f>IF(D105="M",(IF(AC105&lt;2.5,LMS!$D$21*AC105^3+LMS!$E$21*AC105^2+LMS!$F$21*AC105+LMS!$G$21,IF(AC105&lt;9.5,LMS!$D$22*AC105^3+LMS!$E$22*AC105^2+LMS!$F$22*AC105+LMS!$G$22,IF(AC105&lt;26.75,LMS!$D$23*AC105^3+LMS!$E$23*AC105^2+LMS!$F$23*AC105+LMS!$G$23,IF(AC105&lt;90,LMS!$D$24*AC105^3+LMS!$E$24*AC105^2+LMS!$F$24*AC105+LMS!$G$24,LMS!$D$25*AC105^3+LMS!$E$25*AC105^2+LMS!$F$25*AC105+LMS!$G$25))))),(IF(AC105&lt;2.5,LMS!$D$27*AC105^3+LMS!$E$27*AC105^2+LMS!$F$27*AC105+LMS!$G$27,IF(AC105&lt;9.5,LMS!$D$28*AC105^3+LMS!$E$28*AC105^2+LMS!$F$28*AC105+LMS!$G$28,IF(AC105&lt;26.75,LMS!$D$29*AC105^3+LMS!$E$29*AC105^2+LMS!$F$29*AC105+LMS!$G$29,IF(AC105&lt;90,LMS!$D$30*AC105^3+LMS!$E$30*AC105^2+LMS!$F$30*AC105+LMS!$G$30,IF(AC105&lt;150,LMS!$D$31*AC105^3+LMS!$E$31*AC105^2+LMS!$F$31*AC105+LMS!$G$31,LMS!$D$32*AC105^3+LMS!$E$32*AC105^2+LMS!$F$32*AC105+LMS!$G$32)))))))</f>
        <v>#VALUE!</v>
      </c>
      <c r="AB105" t="e">
        <f>IF(D105="M",(IF(AC105&lt;90,LMS!$D$14*AC105^3+LMS!$E$14*AC105^2+LMS!$F$14*AC105+LMS!$G$14,LMS!$D$15*AC105^3+LMS!$E$15*AC105^2+LMS!$F$15*AC105+LMS!$G$15)),(IF(AC105&lt;90,LMS!$D$17*AC105^3+LMS!$E$17*AC105^2+LMS!$F$17*AC105+LMS!$G$17,LMS!$D$18*AC105^3+LMS!$E$18*AC105^2+LMS!$F$18*AC105+LMS!$G$18)))</f>
        <v>#VALUE!</v>
      </c>
      <c r="AC105" s="7" t="e">
        <f t="shared" si="43"/>
        <v>#VALUE!</v>
      </c>
    </row>
    <row r="106" spans="2:29" s="7" customFormat="1">
      <c r="B106" s="119"/>
      <c r="C106" s="119"/>
      <c r="D106" s="119"/>
      <c r="E106" s="31"/>
      <c r="F106" s="31"/>
      <c r="G106" s="120"/>
      <c r="H106" s="120"/>
      <c r="I106" s="11" t="str">
        <f t="shared" si="30"/>
        <v/>
      </c>
      <c r="J106" s="2" t="str">
        <f t="shared" si="31"/>
        <v/>
      </c>
      <c r="K106" s="2" t="str">
        <f t="shared" si="32"/>
        <v/>
      </c>
      <c r="L106" s="2" t="str">
        <f t="shared" si="33"/>
        <v/>
      </c>
      <c r="M106" s="2" t="str">
        <f t="shared" si="34"/>
        <v/>
      </c>
      <c r="N106" s="2" t="str">
        <f t="shared" si="35"/>
        <v/>
      </c>
      <c r="O106" s="11" t="str">
        <f t="shared" si="36"/>
        <v/>
      </c>
      <c r="P106" s="11" t="str">
        <f t="shared" si="37"/>
        <v/>
      </c>
      <c r="Q106" s="11" t="str">
        <f t="shared" si="38"/>
        <v/>
      </c>
      <c r="R106" s="137"/>
      <c r="S106" s="137"/>
      <c r="T106" s="12" t="e">
        <f t="shared" si="39"/>
        <v>#VALUE!</v>
      </c>
      <c r="U106" s="13" t="e">
        <f t="shared" si="40"/>
        <v>#VALUE!</v>
      </c>
      <c r="V106" s="13"/>
      <c r="W106" s="8">
        <f t="shared" si="41"/>
        <v>9.0359999999999996</v>
      </c>
      <c r="X106" s="8">
        <f t="shared" si="42"/>
        <v>-184.49199999999999</v>
      </c>
      <c r="Y106"/>
      <c r="Z106" t="e">
        <f>IF(D106="M",IF(AC106&lt;78,LMS!$D$5*AC106^3+LMS!$E$5*AC106^2+LMS!$F$5*AC106+LMS!$G$5,IF(AC106&lt;150,LMS!$D$6*AC106^3+LMS!$E$6*AC106^2+LMS!$F$6*AC106+LMS!$G$6,LMS!$D$7*AC106^3+LMS!$E$7*AC106^2+LMS!$F$7*AC106+LMS!$G$7)),IF(AC106&lt;69,LMS!$D$9*AC106^3+LMS!$E$9*AC106^2+LMS!$F$9*AC106+LMS!$G$9,IF(AC106&lt;150,LMS!$D$10*AC106^3+LMS!$E$10*AC106^2+LMS!$F$10*AC106+LMS!$G$10,LMS!$D$11*AC106^3+LMS!$E$11*AC106^2+LMS!$F$11*AC106+LMS!$G$11)))</f>
        <v>#VALUE!</v>
      </c>
      <c r="AA106" t="e">
        <f>IF(D106="M",(IF(AC106&lt;2.5,LMS!$D$21*AC106^3+LMS!$E$21*AC106^2+LMS!$F$21*AC106+LMS!$G$21,IF(AC106&lt;9.5,LMS!$D$22*AC106^3+LMS!$E$22*AC106^2+LMS!$F$22*AC106+LMS!$G$22,IF(AC106&lt;26.75,LMS!$D$23*AC106^3+LMS!$E$23*AC106^2+LMS!$F$23*AC106+LMS!$G$23,IF(AC106&lt;90,LMS!$D$24*AC106^3+LMS!$E$24*AC106^2+LMS!$F$24*AC106+LMS!$G$24,LMS!$D$25*AC106^3+LMS!$E$25*AC106^2+LMS!$F$25*AC106+LMS!$G$25))))),(IF(AC106&lt;2.5,LMS!$D$27*AC106^3+LMS!$E$27*AC106^2+LMS!$F$27*AC106+LMS!$G$27,IF(AC106&lt;9.5,LMS!$D$28*AC106^3+LMS!$E$28*AC106^2+LMS!$F$28*AC106+LMS!$G$28,IF(AC106&lt;26.75,LMS!$D$29*AC106^3+LMS!$E$29*AC106^2+LMS!$F$29*AC106+LMS!$G$29,IF(AC106&lt;90,LMS!$D$30*AC106^3+LMS!$E$30*AC106^2+LMS!$F$30*AC106+LMS!$G$30,IF(AC106&lt;150,LMS!$D$31*AC106^3+LMS!$E$31*AC106^2+LMS!$F$31*AC106+LMS!$G$31,LMS!$D$32*AC106^3+LMS!$E$32*AC106^2+LMS!$F$32*AC106+LMS!$G$32)))))))</f>
        <v>#VALUE!</v>
      </c>
      <c r="AB106" t="e">
        <f>IF(D106="M",(IF(AC106&lt;90,LMS!$D$14*AC106^3+LMS!$E$14*AC106^2+LMS!$F$14*AC106+LMS!$G$14,LMS!$D$15*AC106^3+LMS!$E$15*AC106^2+LMS!$F$15*AC106+LMS!$G$15)),(IF(AC106&lt;90,LMS!$D$17*AC106^3+LMS!$E$17*AC106^2+LMS!$F$17*AC106+LMS!$G$17,LMS!$D$18*AC106^3+LMS!$E$18*AC106^2+LMS!$F$18*AC106+LMS!$G$18)))</f>
        <v>#VALUE!</v>
      </c>
      <c r="AC106" s="7" t="e">
        <f t="shared" si="43"/>
        <v>#VALUE!</v>
      </c>
    </row>
    <row r="107" spans="2:29" s="7" customFormat="1">
      <c r="B107" s="119"/>
      <c r="C107" s="119"/>
      <c r="D107" s="119"/>
      <c r="E107" s="31"/>
      <c r="F107" s="31"/>
      <c r="G107" s="120"/>
      <c r="H107" s="120"/>
      <c r="I107" s="11" t="str">
        <f t="shared" si="30"/>
        <v/>
      </c>
      <c r="J107" s="2" t="str">
        <f t="shared" si="31"/>
        <v/>
      </c>
      <c r="K107" s="2" t="str">
        <f t="shared" si="32"/>
        <v/>
      </c>
      <c r="L107" s="2" t="str">
        <f t="shared" si="33"/>
        <v/>
      </c>
      <c r="M107" s="2" t="str">
        <f t="shared" si="34"/>
        <v/>
      </c>
      <c r="N107" s="2" t="str">
        <f t="shared" si="35"/>
        <v/>
      </c>
      <c r="O107" s="11" t="str">
        <f t="shared" si="36"/>
        <v/>
      </c>
      <c r="P107" s="11" t="str">
        <f t="shared" si="37"/>
        <v/>
      </c>
      <c r="Q107" s="11" t="str">
        <f t="shared" si="38"/>
        <v/>
      </c>
      <c r="R107" s="137"/>
      <c r="S107" s="137"/>
      <c r="T107" s="12" t="e">
        <f t="shared" si="39"/>
        <v>#VALUE!</v>
      </c>
      <c r="U107" s="13" t="e">
        <f t="shared" si="40"/>
        <v>#VALUE!</v>
      </c>
      <c r="V107" s="13"/>
      <c r="W107" s="8">
        <f t="shared" si="41"/>
        <v>9.0359999999999996</v>
      </c>
      <c r="X107" s="8">
        <f t="shared" si="42"/>
        <v>-184.49199999999999</v>
      </c>
      <c r="Y107"/>
      <c r="Z107" t="e">
        <f>IF(D107="M",IF(AC107&lt;78,LMS!$D$5*AC107^3+LMS!$E$5*AC107^2+LMS!$F$5*AC107+LMS!$G$5,IF(AC107&lt;150,LMS!$D$6*AC107^3+LMS!$E$6*AC107^2+LMS!$F$6*AC107+LMS!$G$6,LMS!$D$7*AC107^3+LMS!$E$7*AC107^2+LMS!$F$7*AC107+LMS!$G$7)),IF(AC107&lt;69,LMS!$D$9*AC107^3+LMS!$E$9*AC107^2+LMS!$F$9*AC107+LMS!$G$9,IF(AC107&lt;150,LMS!$D$10*AC107^3+LMS!$E$10*AC107^2+LMS!$F$10*AC107+LMS!$G$10,LMS!$D$11*AC107^3+LMS!$E$11*AC107^2+LMS!$F$11*AC107+LMS!$G$11)))</f>
        <v>#VALUE!</v>
      </c>
      <c r="AA107" t="e">
        <f>IF(D107="M",(IF(AC107&lt;2.5,LMS!$D$21*AC107^3+LMS!$E$21*AC107^2+LMS!$F$21*AC107+LMS!$G$21,IF(AC107&lt;9.5,LMS!$D$22*AC107^3+LMS!$E$22*AC107^2+LMS!$F$22*AC107+LMS!$G$22,IF(AC107&lt;26.75,LMS!$D$23*AC107^3+LMS!$E$23*AC107^2+LMS!$F$23*AC107+LMS!$G$23,IF(AC107&lt;90,LMS!$D$24*AC107^3+LMS!$E$24*AC107^2+LMS!$F$24*AC107+LMS!$G$24,LMS!$D$25*AC107^3+LMS!$E$25*AC107^2+LMS!$F$25*AC107+LMS!$G$25))))),(IF(AC107&lt;2.5,LMS!$D$27*AC107^3+LMS!$E$27*AC107^2+LMS!$F$27*AC107+LMS!$G$27,IF(AC107&lt;9.5,LMS!$D$28*AC107^3+LMS!$E$28*AC107^2+LMS!$F$28*AC107+LMS!$G$28,IF(AC107&lt;26.75,LMS!$D$29*AC107^3+LMS!$E$29*AC107^2+LMS!$F$29*AC107+LMS!$G$29,IF(AC107&lt;90,LMS!$D$30*AC107^3+LMS!$E$30*AC107^2+LMS!$F$30*AC107+LMS!$G$30,IF(AC107&lt;150,LMS!$D$31*AC107^3+LMS!$E$31*AC107^2+LMS!$F$31*AC107+LMS!$G$31,LMS!$D$32*AC107^3+LMS!$E$32*AC107^2+LMS!$F$32*AC107+LMS!$G$32)))))))</f>
        <v>#VALUE!</v>
      </c>
      <c r="AB107" t="e">
        <f>IF(D107="M",(IF(AC107&lt;90,LMS!$D$14*AC107^3+LMS!$E$14*AC107^2+LMS!$F$14*AC107+LMS!$G$14,LMS!$D$15*AC107^3+LMS!$E$15*AC107^2+LMS!$F$15*AC107+LMS!$G$15)),(IF(AC107&lt;90,LMS!$D$17*AC107^3+LMS!$E$17*AC107^2+LMS!$F$17*AC107+LMS!$G$17,LMS!$D$18*AC107^3+LMS!$E$18*AC107^2+LMS!$F$18*AC107+LMS!$G$18)))</f>
        <v>#VALUE!</v>
      </c>
      <c r="AC107" s="7" t="e">
        <f t="shared" si="43"/>
        <v>#VALUE!</v>
      </c>
    </row>
    <row r="108" spans="2:29" s="7" customFormat="1">
      <c r="B108" s="119"/>
      <c r="C108" s="119"/>
      <c r="D108" s="119"/>
      <c r="E108" s="31"/>
      <c r="F108" s="31"/>
      <c r="G108" s="120"/>
      <c r="H108" s="120"/>
      <c r="I108" s="11" t="str">
        <f t="shared" si="30"/>
        <v/>
      </c>
      <c r="J108" s="2" t="str">
        <f t="shared" si="31"/>
        <v/>
      </c>
      <c r="K108" s="2" t="str">
        <f t="shared" si="32"/>
        <v/>
      </c>
      <c r="L108" s="2" t="str">
        <f t="shared" si="33"/>
        <v/>
      </c>
      <c r="M108" s="2" t="str">
        <f t="shared" si="34"/>
        <v/>
      </c>
      <c r="N108" s="2" t="str">
        <f t="shared" si="35"/>
        <v/>
      </c>
      <c r="O108" s="11" t="str">
        <f t="shared" si="36"/>
        <v/>
      </c>
      <c r="P108" s="11" t="str">
        <f t="shared" si="37"/>
        <v/>
      </c>
      <c r="Q108" s="11" t="str">
        <f t="shared" si="38"/>
        <v/>
      </c>
      <c r="R108" s="137"/>
      <c r="S108" s="137"/>
      <c r="T108" s="12" t="e">
        <f t="shared" si="39"/>
        <v>#VALUE!</v>
      </c>
      <c r="U108" s="13" t="e">
        <f t="shared" si="40"/>
        <v>#VALUE!</v>
      </c>
      <c r="V108" s="13"/>
      <c r="W108" s="8">
        <f t="shared" si="41"/>
        <v>9.0359999999999996</v>
      </c>
      <c r="X108" s="8">
        <f t="shared" si="42"/>
        <v>-184.49199999999999</v>
      </c>
      <c r="Y108"/>
      <c r="Z108" t="e">
        <f>IF(D108="M",IF(AC108&lt;78,LMS!$D$5*AC108^3+LMS!$E$5*AC108^2+LMS!$F$5*AC108+LMS!$G$5,IF(AC108&lt;150,LMS!$D$6*AC108^3+LMS!$E$6*AC108^2+LMS!$F$6*AC108+LMS!$G$6,LMS!$D$7*AC108^3+LMS!$E$7*AC108^2+LMS!$F$7*AC108+LMS!$G$7)),IF(AC108&lt;69,LMS!$D$9*AC108^3+LMS!$E$9*AC108^2+LMS!$F$9*AC108+LMS!$G$9,IF(AC108&lt;150,LMS!$D$10*AC108^3+LMS!$E$10*AC108^2+LMS!$F$10*AC108+LMS!$G$10,LMS!$D$11*AC108^3+LMS!$E$11*AC108^2+LMS!$F$11*AC108+LMS!$G$11)))</f>
        <v>#VALUE!</v>
      </c>
      <c r="AA108" t="e">
        <f>IF(D108="M",(IF(AC108&lt;2.5,LMS!$D$21*AC108^3+LMS!$E$21*AC108^2+LMS!$F$21*AC108+LMS!$G$21,IF(AC108&lt;9.5,LMS!$D$22*AC108^3+LMS!$E$22*AC108^2+LMS!$F$22*AC108+LMS!$G$22,IF(AC108&lt;26.75,LMS!$D$23*AC108^3+LMS!$E$23*AC108^2+LMS!$F$23*AC108+LMS!$G$23,IF(AC108&lt;90,LMS!$D$24*AC108^3+LMS!$E$24*AC108^2+LMS!$F$24*AC108+LMS!$G$24,LMS!$D$25*AC108^3+LMS!$E$25*AC108^2+LMS!$F$25*AC108+LMS!$G$25))))),(IF(AC108&lt;2.5,LMS!$D$27*AC108^3+LMS!$E$27*AC108^2+LMS!$F$27*AC108+LMS!$G$27,IF(AC108&lt;9.5,LMS!$D$28*AC108^3+LMS!$E$28*AC108^2+LMS!$F$28*AC108+LMS!$G$28,IF(AC108&lt;26.75,LMS!$D$29*AC108^3+LMS!$E$29*AC108^2+LMS!$F$29*AC108+LMS!$G$29,IF(AC108&lt;90,LMS!$D$30*AC108^3+LMS!$E$30*AC108^2+LMS!$F$30*AC108+LMS!$G$30,IF(AC108&lt;150,LMS!$D$31*AC108^3+LMS!$E$31*AC108^2+LMS!$F$31*AC108+LMS!$G$31,LMS!$D$32*AC108^3+LMS!$E$32*AC108^2+LMS!$F$32*AC108+LMS!$G$32)))))))</f>
        <v>#VALUE!</v>
      </c>
      <c r="AB108" t="e">
        <f>IF(D108="M",(IF(AC108&lt;90,LMS!$D$14*AC108^3+LMS!$E$14*AC108^2+LMS!$F$14*AC108+LMS!$G$14,LMS!$D$15*AC108^3+LMS!$E$15*AC108^2+LMS!$F$15*AC108+LMS!$G$15)),(IF(AC108&lt;90,LMS!$D$17*AC108^3+LMS!$E$17*AC108^2+LMS!$F$17*AC108+LMS!$G$17,LMS!$D$18*AC108^3+LMS!$E$18*AC108^2+LMS!$F$18*AC108+LMS!$G$18)))</f>
        <v>#VALUE!</v>
      </c>
      <c r="AC108" s="7" t="e">
        <f t="shared" si="43"/>
        <v>#VALUE!</v>
      </c>
    </row>
    <row r="109" spans="2:29" s="7" customFormat="1">
      <c r="B109" s="119"/>
      <c r="C109" s="119"/>
      <c r="D109" s="119"/>
      <c r="E109" s="31"/>
      <c r="F109" s="31"/>
      <c r="G109" s="120"/>
      <c r="H109" s="120"/>
      <c r="I109" s="11" t="str">
        <f t="shared" si="30"/>
        <v/>
      </c>
      <c r="J109" s="2" t="str">
        <f t="shared" si="31"/>
        <v/>
      </c>
      <c r="K109" s="2" t="str">
        <f t="shared" si="32"/>
        <v/>
      </c>
      <c r="L109" s="2" t="str">
        <f t="shared" si="33"/>
        <v/>
      </c>
      <c r="M109" s="2" t="str">
        <f t="shared" si="34"/>
        <v/>
      </c>
      <c r="N109" s="2" t="str">
        <f t="shared" si="35"/>
        <v/>
      </c>
      <c r="O109" s="11" t="str">
        <f t="shared" si="36"/>
        <v/>
      </c>
      <c r="P109" s="11" t="str">
        <f t="shared" si="37"/>
        <v/>
      </c>
      <c r="Q109" s="11" t="str">
        <f t="shared" si="38"/>
        <v/>
      </c>
      <c r="R109" s="137"/>
      <c r="S109" s="137"/>
      <c r="T109" s="12" t="e">
        <f t="shared" si="39"/>
        <v>#VALUE!</v>
      </c>
      <c r="U109" s="13" t="e">
        <f t="shared" si="40"/>
        <v>#VALUE!</v>
      </c>
      <c r="V109" s="13"/>
      <c r="W109" s="8">
        <f t="shared" si="41"/>
        <v>9.0359999999999996</v>
      </c>
      <c r="X109" s="8">
        <f t="shared" si="42"/>
        <v>-184.49199999999999</v>
      </c>
      <c r="Y109"/>
      <c r="Z109" t="e">
        <f>IF(D109="M",IF(AC109&lt;78,LMS!$D$5*AC109^3+LMS!$E$5*AC109^2+LMS!$F$5*AC109+LMS!$G$5,IF(AC109&lt;150,LMS!$D$6*AC109^3+LMS!$E$6*AC109^2+LMS!$F$6*AC109+LMS!$G$6,LMS!$D$7*AC109^3+LMS!$E$7*AC109^2+LMS!$F$7*AC109+LMS!$G$7)),IF(AC109&lt;69,LMS!$D$9*AC109^3+LMS!$E$9*AC109^2+LMS!$F$9*AC109+LMS!$G$9,IF(AC109&lt;150,LMS!$D$10*AC109^3+LMS!$E$10*AC109^2+LMS!$F$10*AC109+LMS!$G$10,LMS!$D$11*AC109^3+LMS!$E$11*AC109^2+LMS!$F$11*AC109+LMS!$G$11)))</f>
        <v>#VALUE!</v>
      </c>
      <c r="AA109" t="e">
        <f>IF(D109="M",(IF(AC109&lt;2.5,LMS!$D$21*AC109^3+LMS!$E$21*AC109^2+LMS!$F$21*AC109+LMS!$G$21,IF(AC109&lt;9.5,LMS!$D$22*AC109^3+LMS!$E$22*AC109^2+LMS!$F$22*AC109+LMS!$G$22,IF(AC109&lt;26.75,LMS!$D$23*AC109^3+LMS!$E$23*AC109^2+LMS!$F$23*AC109+LMS!$G$23,IF(AC109&lt;90,LMS!$D$24*AC109^3+LMS!$E$24*AC109^2+LMS!$F$24*AC109+LMS!$G$24,LMS!$D$25*AC109^3+LMS!$E$25*AC109^2+LMS!$F$25*AC109+LMS!$G$25))))),(IF(AC109&lt;2.5,LMS!$D$27*AC109^3+LMS!$E$27*AC109^2+LMS!$F$27*AC109+LMS!$G$27,IF(AC109&lt;9.5,LMS!$D$28*AC109^3+LMS!$E$28*AC109^2+LMS!$F$28*AC109+LMS!$G$28,IF(AC109&lt;26.75,LMS!$D$29*AC109^3+LMS!$E$29*AC109^2+LMS!$F$29*AC109+LMS!$G$29,IF(AC109&lt;90,LMS!$D$30*AC109^3+LMS!$E$30*AC109^2+LMS!$F$30*AC109+LMS!$G$30,IF(AC109&lt;150,LMS!$D$31*AC109^3+LMS!$E$31*AC109^2+LMS!$F$31*AC109+LMS!$G$31,LMS!$D$32*AC109^3+LMS!$E$32*AC109^2+LMS!$F$32*AC109+LMS!$G$32)))))))</f>
        <v>#VALUE!</v>
      </c>
      <c r="AB109" t="e">
        <f>IF(D109="M",(IF(AC109&lt;90,LMS!$D$14*AC109^3+LMS!$E$14*AC109^2+LMS!$F$14*AC109+LMS!$G$14,LMS!$D$15*AC109^3+LMS!$E$15*AC109^2+LMS!$F$15*AC109+LMS!$G$15)),(IF(AC109&lt;90,LMS!$D$17*AC109^3+LMS!$E$17*AC109^2+LMS!$F$17*AC109+LMS!$G$17,LMS!$D$18*AC109^3+LMS!$E$18*AC109^2+LMS!$F$18*AC109+LMS!$G$18)))</f>
        <v>#VALUE!</v>
      </c>
      <c r="AC109" s="7" t="e">
        <f t="shared" si="43"/>
        <v>#VALUE!</v>
      </c>
    </row>
    <row r="110" spans="2:29" s="7" customFormat="1">
      <c r="B110" s="119"/>
      <c r="C110" s="119"/>
      <c r="D110" s="119"/>
      <c r="E110" s="31"/>
      <c r="F110" s="31"/>
      <c r="G110" s="120"/>
      <c r="H110" s="120"/>
      <c r="I110" s="11" t="str">
        <f t="shared" si="30"/>
        <v/>
      </c>
      <c r="J110" s="2" t="str">
        <f t="shared" si="31"/>
        <v/>
      </c>
      <c r="K110" s="2" t="str">
        <f t="shared" si="32"/>
        <v/>
      </c>
      <c r="L110" s="2" t="str">
        <f t="shared" si="33"/>
        <v/>
      </c>
      <c r="M110" s="2" t="str">
        <f t="shared" si="34"/>
        <v/>
      </c>
      <c r="N110" s="2" t="str">
        <f t="shared" si="35"/>
        <v/>
      </c>
      <c r="O110" s="11" t="str">
        <f t="shared" si="36"/>
        <v/>
      </c>
      <c r="P110" s="11" t="str">
        <f t="shared" si="37"/>
        <v/>
      </c>
      <c r="Q110" s="11" t="str">
        <f t="shared" si="38"/>
        <v/>
      </c>
      <c r="R110" s="137"/>
      <c r="S110" s="137"/>
      <c r="T110" s="12" t="e">
        <f t="shared" si="39"/>
        <v>#VALUE!</v>
      </c>
      <c r="U110" s="13" t="e">
        <f t="shared" si="40"/>
        <v>#VALUE!</v>
      </c>
      <c r="V110" s="13"/>
      <c r="W110" s="8">
        <f t="shared" si="41"/>
        <v>9.0359999999999996</v>
      </c>
      <c r="X110" s="8">
        <f t="shared" si="42"/>
        <v>-184.49199999999999</v>
      </c>
      <c r="Y110"/>
      <c r="Z110" t="e">
        <f>IF(D110="M",IF(AC110&lt;78,LMS!$D$5*AC110^3+LMS!$E$5*AC110^2+LMS!$F$5*AC110+LMS!$G$5,IF(AC110&lt;150,LMS!$D$6*AC110^3+LMS!$E$6*AC110^2+LMS!$F$6*AC110+LMS!$G$6,LMS!$D$7*AC110^3+LMS!$E$7*AC110^2+LMS!$F$7*AC110+LMS!$G$7)),IF(AC110&lt;69,LMS!$D$9*AC110^3+LMS!$E$9*AC110^2+LMS!$F$9*AC110+LMS!$G$9,IF(AC110&lt;150,LMS!$D$10*AC110^3+LMS!$E$10*AC110^2+LMS!$F$10*AC110+LMS!$G$10,LMS!$D$11*AC110^3+LMS!$E$11*AC110^2+LMS!$F$11*AC110+LMS!$G$11)))</f>
        <v>#VALUE!</v>
      </c>
      <c r="AA110" t="e">
        <f>IF(D110="M",(IF(AC110&lt;2.5,LMS!$D$21*AC110^3+LMS!$E$21*AC110^2+LMS!$F$21*AC110+LMS!$G$21,IF(AC110&lt;9.5,LMS!$D$22*AC110^3+LMS!$E$22*AC110^2+LMS!$F$22*AC110+LMS!$G$22,IF(AC110&lt;26.75,LMS!$D$23*AC110^3+LMS!$E$23*AC110^2+LMS!$F$23*AC110+LMS!$G$23,IF(AC110&lt;90,LMS!$D$24*AC110^3+LMS!$E$24*AC110^2+LMS!$F$24*AC110+LMS!$G$24,LMS!$D$25*AC110^3+LMS!$E$25*AC110^2+LMS!$F$25*AC110+LMS!$G$25))))),(IF(AC110&lt;2.5,LMS!$D$27*AC110^3+LMS!$E$27*AC110^2+LMS!$F$27*AC110+LMS!$G$27,IF(AC110&lt;9.5,LMS!$D$28*AC110^3+LMS!$E$28*AC110^2+LMS!$F$28*AC110+LMS!$G$28,IF(AC110&lt;26.75,LMS!$D$29*AC110^3+LMS!$E$29*AC110^2+LMS!$F$29*AC110+LMS!$G$29,IF(AC110&lt;90,LMS!$D$30*AC110^3+LMS!$E$30*AC110^2+LMS!$F$30*AC110+LMS!$G$30,IF(AC110&lt;150,LMS!$D$31*AC110^3+LMS!$E$31*AC110^2+LMS!$F$31*AC110+LMS!$G$31,LMS!$D$32*AC110^3+LMS!$E$32*AC110^2+LMS!$F$32*AC110+LMS!$G$32)))))))</f>
        <v>#VALUE!</v>
      </c>
      <c r="AB110" t="e">
        <f>IF(D110="M",(IF(AC110&lt;90,LMS!$D$14*AC110^3+LMS!$E$14*AC110^2+LMS!$F$14*AC110+LMS!$G$14,LMS!$D$15*AC110^3+LMS!$E$15*AC110^2+LMS!$F$15*AC110+LMS!$G$15)),(IF(AC110&lt;90,LMS!$D$17*AC110^3+LMS!$E$17*AC110^2+LMS!$F$17*AC110+LMS!$G$17,LMS!$D$18*AC110^3+LMS!$E$18*AC110^2+LMS!$F$18*AC110+LMS!$G$18)))</f>
        <v>#VALUE!</v>
      </c>
      <c r="AC110" s="7" t="e">
        <f t="shared" si="43"/>
        <v>#VALUE!</v>
      </c>
    </row>
    <row r="111" spans="2:29" s="7" customFormat="1">
      <c r="B111" s="119"/>
      <c r="C111" s="119"/>
      <c r="D111" s="119"/>
      <c r="E111" s="31"/>
      <c r="F111" s="31"/>
      <c r="G111" s="120"/>
      <c r="H111" s="120"/>
      <c r="I111" s="11" t="str">
        <f t="shared" si="30"/>
        <v/>
      </c>
      <c r="J111" s="2" t="str">
        <f t="shared" si="31"/>
        <v/>
      </c>
      <c r="K111" s="2" t="str">
        <f t="shared" si="32"/>
        <v/>
      </c>
      <c r="L111" s="2" t="str">
        <f t="shared" si="33"/>
        <v/>
      </c>
      <c r="M111" s="2" t="str">
        <f t="shared" si="34"/>
        <v/>
      </c>
      <c r="N111" s="2" t="str">
        <f t="shared" si="35"/>
        <v/>
      </c>
      <c r="O111" s="11" t="str">
        <f t="shared" si="36"/>
        <v/>
      </c>
      <c r="P111" s="11" t="str">
        <f t="shared" si="37"/>
        <v/>
      </c>
      <c r="Q111" s="11" t="str">
        <f t="shared" si="38"/>
        <v/>
      </c>
      <c r="R111" s="137"/>
      <c r="S111" s="137"/>
      <c r="T111" s="12" t="e">
        <f t="shared" si="39"/>
        <v>#VALUE!</v>
      </c>
      <c r="U111" s="13" t="e">
        <f t="shared" si="40"/>
        <v>#VALUE!</v>
      </c>
      <c r="V111" s="13"/>
      <c r="W111" s="8">
        <f t="shared" si="41"/>
        <v>9.0359999999999996</v>
      </c>
      <c r="X111" s="8">
        <f t="shared" si="42"/>
        <v>-184.49199999999999</v>
      </c>
      <c r="Y111"/>
      <c r="Z111" t="e">
        <f>IF(D111="M",IF(AC111&lt;78,LMS!$D$5*AC111^3+LMS!$E$5*AC111^2+LMS!$F$5*AC111+LMS!$G$5,IF(AC111&lt;150,LMS!$D$6*AC111^3+LMS!$E$6*AC111^2+LMS!$F$6*AC111+LMS!$G$6,LMS!$D$7*AC111^3+LMS!$E$7*AC111^2+LMS!$F$7*AC111+LMS!$G$7)),IF(AC111&lt;69,LMS!$D$9*AC111^3+LMS!$E$9*AC111^2+LMS!$F$9*AC111+LMS!$G$9,IF(AC111&lt;150,LMS!$D$10*AC111^3+LMS!$E$10*AC111^2+LMS!$F$10*AC111+LMS!$G$10,LMS!$D$11*AC111^3+LMS!$E$11*AC111^2+LMS!$F$11*AC111+LMS!$G$11)))</f>
        <v>#VALUE!</v>
      </c>
      <c r="AA111" t="e">
        <f>IF(D111="M",(IF(AC111&lt;2.5,LMS!$D$21*AC111^3+LMS!$E$21*AC111^2+LMS!$F$21*AC111+LMS!$G$21,IF(AC111&lt;9.5,LMS!$D$22*AC111^3+LMS!$E$22*AC111^2+LMS!$F$22*AC111+LMS!$G$22,IF(AC111&lt;26.75,LMS!$D$23*AC111^3+LMS!$E$23*AC111^2+LMS!$F$23*AC111+LMS!$G$23,IF(AC111&lt;90,LMS!$D$24*AC111^3+LMS!$E$24*AC111^2+LMS!$F$24*AC111+LMS!$G$24,LMS!$D$25*AC111^3+LMS!$E$25*AC111^2+LMS!$F$25*AC111+LMS!$G$25))))),(IF(AC111&lt;2.5,LMS!$D$27*AC111^3+LMS!$E$27*AC111^2+LMS!$F$27*AC111+LMS!$G$27,IF(AC111&lt;9.5,LMS!$D$28*AC111^3+LMS!$E$28*AC111^2+LMS!$F$28*AC111+LMS!$G$28,IF(AC111&lt;26.75,LMS!$D$29*AC111^3+LMS!$E$29*AC111^2+LMS!$F$29*AC111+LMS!$G$29,IF(AC111&lt;90,LMS!$D$30*AC111^3+LMS!$E$30*AC111^2+LMS!$F$30*AC111+LMS!$G$30,IF(AC111&lt;150,LMS!$D$31*AC111^3+LMS!$E$31*AC111^2+LMS!$F$31*AC111+LMS!$G$31,LMS!$D$32*AC111^3+LMS!$E$32*AC111^2+LMS!$F$32*AC111+LMS!$G$32)))))))</f>
        <v>#VALUE!</v>
      </c>
      <c r="AB111" t="e">
        <f>IF(D111="M",(IF(AC111&lt;90,LMS!$D$14*AC111^3+LMS!$E$14*AC111^2+LMS!$F$14*AC111+LMS!$G$14,LMS!$D$15*AC111^3+LMS!$E$15*AC111^2+LMS!$F$15*AC111+LMS!$G$15)),(IF(AC111&lt;90,LMS!$D$17*AC111^3+LMS!$E$17*AC111^2+LMS!$F$17*AC111+LMS!$G$17,LMS!$D$18*AC111^3+LMS!$E$18*AC111^2+LMS!$F$18*AC111+LMS!$G$18)))</f>
        <v>#VALUE!</v>
      </c>
      <c r="AC111" s="7" t="e">
        <f t="shared" si="43"/>
        <v>#VALUE!</v>
      </c>
    </row>
    <row r="112" spans="2:29" s="7" customFormat="1">
      <c r="B112" s="119"/>
      <c r="C112" s="119"/>
      <c r="D112" s="119"/>
      <c r="E112" s="31"/>
      <c r="F112" s="31"/>
      <c r="G112" s="120"/>
      <c r="H112" s="120"/>
      <c r="I112" s="11" t="str">
        <f t="shared" si="30"/>
        <v/>
      </c>
      <c r="J112" s="2" t="str">
        <f t="shared" si="31"/>
        <v/>
      </c>
      <c r="K112" s="2" t="str">
        <f t="shared" si="32"/>
        <v/>
      </c>
      <c r="L112" s="2" t="str">
        <f t="shared" si="33"/>
        <v/>
      </c>
      <c r="M112" s="2" t="str">
        <f t="shared" si="34"/>
        <v/>
      </c>
      <c r="N112" s="2" t="str">
        <f t="shared" si="35"/>
        <v/>
      </c>
      <c r="O112" s="11" t="str">
        <f t="shared" si="36"/>
        <v/>
      </c>
      <c r="P112" s="11" t="str">
        <f t="shared" si="37"/>
        <v/>
      </c>
      <c r="Q112" s="11" t="str">
        <f t="shared" si="38"/>
        <v/>
      </c>
      <c r="R112" s="137"/>
      <c r="S112" s="137"/>
      <c r="T112" s="12" t="e">
        <f t="shared" si="39"/>
        <v>#VALUE!</v>
      </c>
      <c r="U112" s="13" t="e">
        <f t="shared" si="40"/>
        <v>#VALUE!</v>
      </c>
      <c r="V112" s="13"/>
      <c r="W112" s="8">
        <f t="shared" si="41"/>
        <v>9.0359999999999996</v>
      </c>
      <c r="X112" s="8">
        <f t="shared" si="42"/>
        <v>-184.49199999999999</v>
      </c>
      <c r="Y112"/>
      <c r="Z112" t="e">
        <f>IF(D112="M",IF(AC112&lt;78,LMS!$D$5*AC112^3+LMS!$E$5*AC112^2+LMS!$F$5*AC112+LMS!$G$5,IF(AC112&lt;150,LMS!$D$6*AC112^3+LMS!$E$6*AC112^2+LMS!$F$6*AC112+LMS!$G$6,LMS!$D$7*AC112^3+LMS!$E$7*AC112^2+LMS!$F$7*AC112+LMS!$G$7)),IF(AC112&lt;69,LMS!$D$9*AC112^3+LMS!$E$9*AC112^2+LMS!$F$9*AC112+LMS!$G$9,IF(AC112&lt;150,LMS!$D$10*AC112^3+LMS!$E$10*AC112^2+LMS!$F$10*AC112+LMS!$G$10,LMS!$D$11*AC112^3+LMS!$E$11*AC112^2+LMS!$F$11*AC112+LMS!$G$11)))</f>
        <v>#VALUE!</v>
      </c>
      <c r="AA112" t="e">
        <f>IF(D112="M",(IF(AC112&lt;2.5,LMS!$D$21*AC112^3+LMS!$E$21*AC112^2+LMS!$F$21*AC112+LMS!$G$21,IF(AC112&lt;9.5,LMS!$D$22*AC112^3+LMS!$E$22*AC112^2+LMS!$F$22*AC112+LMS!$G$22,IF(AC112&lt;26.75,LMS!$D$23*AC112^3+LMS!$E$23*AC112^2+LMS!$F$23*AC112+LMS!$G$23,IF(AC112&lt;90,LMS!$D$24*AC112^3+LMS!$E$24*AC112^2+LMS!$F$24*AC112+LMS!$G$24,LMS!$D$25*AC112^3+LMS!$E$25*AC112^2+LMS!$F$25*AC112+LMS!$G$25))))),(IF(AC112&lt;2.5,LMS!$D$27*AC112^3+LMS!$E$27*AC112^2+LMS!$F$27*AC112+LMS!$G$27,IF(AC112&lt;9.5,LMS!$D$28*AC112^3+LMS!$E$28*AC112^2+LMS!$F$28*AC112+LMS!$G$28,IF(AC112&lt;26.75,LMS!$D$29*AC112^3+LMS!$E$29*AC112^2+LMS!$F$29*AC112+LMS!$G$29,IF(AC112&lt;90,LMS!$D$30*AC112^3+LMS!$E$30*AC112^2+LMS!$F$30*AC112+LMS!$G$30,IF(AC112&lt;150,LMS!$D$31*AC112^3+LMS!$E$31*AC112^2+LMS!$F$31*AC112+LMS!$G$31,LMS!$D$32*AC112^3+LMS!$E$32*AC112^2+LMS!$F$32*AC112+LMS!$G$32)))))))</f>
        <v>#VALUE!</v>
      </c>
      <c r="AB112" t="e">
        <f>IF(D112="M",(IF(AC112&lt;90,LMS!$D$14*AC112^3+LMS!$E$14*AC112^2+LMS!$F$14*AC112+LMS!$G$14,LMS!$D$15*AC112^3+LMS!$E$15*AC112^2+LMS!$F$15*AC112+LMS!$G$15)),(IF(AC112&lt;90,LMS!$D$17*AC112^3+LMS!$E$17*AC112^2+LMS!$F$17*AC112+LMS!$G$17,LMS!$D$18*AC112^3+LMS!$E$18*AC112^2+LMS!$F$18*AC112+LMS!$G$18)))</f>
        <v>#VALUE!</v>
      </c>
      <c r="AC112" s="7" t="e">
        <f t="shared" si="43"/>
        <v>#VALUE!</v>
      </c>
    </row>
    <row r="113" spans="2:29" s="7" customFormat="1">
      <c r="B113" s="119"/>
      <c r="C113" s="119"/>
      <c r="D113" s="119"/>
      <c r="E113" s="31"/>
      <c r="F113" s="31"/>
      <c r="G113" s="120"/>
      <c r="H113" s="120"/>
      <c r="I113" s="11" t="str">
        <f t="shared" si="30"/>
        <v/>
      </c>
      <c r="J113" s="2" t="str">
        <f t="shared" si="31"/>
        <v/>
      </c>
      <c r="K113" s="2" t="str">
        <f t="shared" si="32"/>
        <v/>
      </c>
      <c r="L113" s="2" t="str">
        <f t="shared" si="33"/>
        <v/>
      </c>
      <c r="M113" s="2" t="str">
        <f t="shared" si="34"/>
        <v/>
      </c>
      <c r="N113" s="2" t="str">
        <f t="shared" si="35"/>
        <v/>
      </c>
      <c r="O113" s="11" t="str">
        <f t="shared" si="36"/>
        <v/>
      </c>
      <c r="P113" s="11" t="str">
        <f t="shared" si="37"/>
        <v/>
      </c>
      <c r="Q113" s="11" t="str">
        <f t="shared" si="38"/>
        <v/>
      </c>
      <c r="R113" s="137"/>
      <c r="S113" s="137"/>
      <c r="T113" s="12" t="e">
        <f t="shared" si="39"/>
        <v>#VALUE!</v>
      </c>
      <c r="U113" s="13" t="e">
        <f t="shared" si="40"/>
        <v>#VALUE!</v>
      </c>
      <c r="V113" s="13"/>
      <c r="W113" s="8">
        <f t="shared" si="41"/>
        <v>9.0359999999999996</v>
      </c>
      <c r="X113" s="8">
        <f t="shared" si="42"/>
        <v>-184.49199999999999</v>
      </c>
      <c r="Y113"/>
      <c r="Z113" t="e">
        <f>IF(D113="M",IF(AC113&lt;78,LMS!$D$5*AC113^3+LMS!$E$5*AC113^2+LMS!$F$5*AC113+LMS!$G$5,IF(AC113&lt;150,LMS!$D$6*AC113^3+LMS!$E$6*AC113^2+LMS!$F$6*AC113+LMS!$G$6,LMS!$D$7*AC113^3+LMS!$E$7*AC113^2+LMS!$F$7*AC113+LMS!$G$7)),IF(AC113&lt;69,LMS!$D$9*AC113^3+LMS!$E$9*AC113^2+LMS!$F$9*AC113+LMS!$G$9,IF(AC113&lt;150,LMS!$D$10*AC113^3+LMS!$E$10*AC113^2+LMS!$F$10*AC113+LMS!$G$10,LMS!$D$11*AC113^3+LMS!$E$11*AC113^2+LMS!$F$11*AC113+LMS!$G$11)))</f>
        <v>#VALUE!</v>
      </c>
      <c r="AA113" t="e">
        <f>IF(D113="M",(IF(AC113&lt;2.5,LMS!$D$21*AC113^3+LMS!$E$21*AC113^2+LMS!$F$21*AC113+LMS!$G$21,IF(AC113&lt;9.5,LMS!$D$22*AC113^3+LMS!$E$22*AC113^2+LMS!$F$22*AC113+LMS!$G$22,IF(AC113&lt;26.75,LMS!$D$23*AC113^3+LMS!$E$23*AC113^2+LMS!$F$23*AC113+LMS!$G$23,IF(AC113&lt;90,LMS!$D$24*AC113^3+LMS!$E$24*AC113^2+LMS!$F$24*AC113+LMS!$G$24,LMS!$D$25*AC113^3+LMS!$E$25*AC113^2+LMS!$F$25*AC113+LMS!$G$25))))),(IF(AC113&lt;2.5,LMS!$D$27*AC113^3+LMS!$E$27*AC113^2+LMS!$F$27*AC113+LMS!$G$27,IF(AC113&lt;9.5,LMS!$D$28*AC113^3+LMS!$E$28*AC113^2+LMS!$F$28*AC113+LMS!$G$28,IF(AC113&lt;26.75,LMS!$D$29*AC113^3+LMS!$E$29*AC113^2+LMS!$F$29*AC113+LMS!$G$29,IF(AC113&lt;90,LMS!$D$30*AC113^3+LMS!$E$30*AC113^2+LMS!$F$30*AC113+LMS!$G$30,IF(AC113&lt;150,LMS!$D$31*AC113^3+LMS!$E$31*AC113^2+LMS!$F$31*AC113+LMS!$G$31,LMS!$D$32*AC113^3+LMS!$E$32*AC113^2+LMS!$F$32*AC113+LMS!$G$32)))))))</f>
        <v>#VALUE!</v>
      </c>
      <c r="AB113" t="e">
        <f>IF(D113="M",(IF(AC113&lt;90,LMS!$D$14*AC113^3+LMS!$E$14*AC113^2+LMS!$F$14*AC113+LMS!$G$14,LMS!$D$15*AC113^3+LMS!$E$15*AC113^2+LMS!$F$15*AC113+LMS!$G$15)),(IF(AC113&lt;90,LMS!$D$17*AC113^3+LMS!$E$17*AC113^2+LMS!$F$17*AC113+LMS!$G$17,LMS!$D$18*AC113^3+LMS!$E$18*AC113^2+LMS!$F$18*AC113+LMS!$G$18)))</f>
        <v>#VALUE!</v>
      </c>
      <c r="AC113" s="7" t="e">
        <f t="shared" si="43"/>
        <v>#VALUE!</v>
      </c>
    </row>
    <row r="114" spans="2:29" s="7" customFormat="1">
      <c r="B114" s="119"/>
      <c r="C114" s="119"/>
      <c r="D114" s="119"/>
      <c r="E114" s="31"/>
      <c r="F114" s="31"/>
      <c r="G114" s="120"/>
      <c r="H114" s="120"/>
      <c r="I114" s="11" t="str">
        <f t="shared" si="30"/>
        <v/>
      </c>
      <c r="J114" s="2" t="str">
        <f t="shared" si="31"/>
        <v/>
      </c>
      <c r="K114" s="2" t="str">
        <f t="shared" si="32"/>
        <v/>
      </c>
      <c r="L114" s="2" t="str">
        <f t="shared" si="33"/>
        <v/>
      </c>
      <c r="M114" s="2" t="str">
        <f t="shared" si="34"/>
        <v/>
      </c>
      <c r="N114" s="2" t="str">
        <f t="shared" si="35"/>
        <v/>
      </c>
      <c r="O114" s="11" t="str">
        <f t="shared" si="36"/>
        <v/>
      </c>
      <c r="P114" s="11" t="str">
        <f t="shared" si="37"/>
        <v/>
      </c>
      <c r="Q114" s="11" t="str">
        <f t="shared" si="38"/>
        <v/>
      </c>
      <c r="R114" s="137"/>
      <c r="S114" s="137"/>
      <c r="T114" s="12" t="e">
        <f t="shared" si="39"/>
        <v>#VALUE!</v>
      </c>
      <c r="U114" s="13" t="e">
        <f t="shared" si="40"/>
        <v>#VALUE!</v>
      </c>
      <c r="V114" s="13"/>
      <c r="W114" s="8">
        <f t="shared" si="41"/>
        <v>9.0359999999999996</v>
      </c>
      <c r="X114" s="8">
        <f t="shared" si="42"/>
        <v>-184.49199999999999</v>
      </c>
      <c r="Y114"/>
      <c r="Z114" t="e">
        <f>IF(D114="M",IF(AC114&lt;78,LMS!$D$5*AC114^3+LMS!$E$5*AC114^2+LMS!$F$5*AC114+LMS!$G$5,IF(AC114&lt;150,LMS!$D$6*AC114^3+LMS!$E$6*AC114^2+LMS!$F$6*AC114+LMS!$G$6,LMS!$D$7*AC114^3+LMS!$E$7*AC114^2+LMS!$F$7*AC114+LMS!$G$7)),IF(AC114&lt;69,LMS!$D$9*AC114^3+LMS!$E$9*AC114^2+LMS!$F$9*AC114+LMS!$G$9,IF(AC114&lt;150,LMS!$D$10*AC114^3+LMS!$E$10*AC114^2+LMS!$F$10*AC114+LMS!$G$10,LMS!$D$11*AC114^3+LMS!$E$11*AC114^2+LMS!$F$11*AC114+LMS!$G$11)))</f>
        <v>#VALUE!</v>
      </c>
      <c r="AA114" t="e">
        <f>IF(D114="M",(IF(AC114&lt;2.5,LMS!$D$21*AC114^3+LMS!$E$21*AC114^2+LMS!$F$21*AC114+LMS!$G$21,IF(AC114&lt;9.5,LMS!$D$22*AC114^3+LMS!$E$22*AC114^2+LMS!$F$22*AC114+LMS!$G$22,IF(AC114&lt;26.75,LMS!$D$23*AC114^3+LMS!$E$23*AC114^2+LMS!$F$23*AC114+LMS!$G$23,IF(AC114&lt;90,LMS!$D$24*AC114^3+LMS!$E$24*AC114^2+LMS!$F$24*AC114+LMS!$G$24,LMS!$D$25*AC114^3+LMS!$E$25*AC114^2+LMS!$F$25*AC114+LMS!$G$25))))),(IF(AC114&lt;2.5,LMS!$D$27*AC114^3+LMS!$E$27*AC114^2+LMS!$F$27*AC114+LMS!$G$27,IF(AC114&lt;9.5,LMS!$D$28*AC114^3+LMS!$E$28*AC114^2+LMS!$F$28*AC114+LMS!$G$28,IF(AC114&lt;26.75,LMS!$D$29*AC114^3+LMS!$E$29*AC114^2+LMS!$F$29*AC114+LMS!$G$29,IF(AC114&lt;90,LMS!$D$30*AC114^3+LMS!$E$30*AC114^2+LMS!$F$30*AC114+LMS!$G$30,IF(AC114&lt;150,LMS!$D$31*AC114^3+LMS!$E$31*AC114^2+LMS!$F$31*AC114+LMS!$G$31,LMS!$D$32*AC114^3+LMS!$E$32*AC114^2+LMS!$F$32*AC114+LMS!$G$32)))))))</f>
        <v>#VALUE!</v>
      </c>
      <c r="AB114" t="e">
        <f>IF(D114="M",(IF(AC114&lt;90,LMS!$D$14*AC114^3+LMS!$E$14*AC114^2+LMS!$F$14*AC114+LMS!$G$14,LMS!$D$15*AC114^3+LMS!$E$15*AC114^2+LMS!$F$15*AC114+LMS!$G$15)),(IF(AC114&lt;90,LMS!$D$17*AC114^3+LMS!$E$17*AC114^2+LMS!$F$17*AC114+LMS!$G$17,LMS!$D$18*AC114^3+LMS!$E$18*AC114^2+LMS!$F$18*AC114+LMS!$G$18)))</f>
        <v>#VALUE!</v>
      </c>
      <c r="AC114" s="7" t="e">
        <f t="shared" si="43"/>
        <v>#VALUE!</v>
      </c>
    </row>
    <row r="115" spans="2:29" s="7" customFormat="1">
      <c r="B115" s="119"/>
      <c r="C115" s="119"/>
      <c r="D115" s="119"/>
      <c r="E115" s="31"/>
      <c r="F115" s="31"/>
      <c r="G115" s="120"/>
      <c r="H115" s="120"/>
      <c r="I115" s="11" t="str">
        <f t="shared" si="30"/>
        <v/>
      </c>
      <c r="J115" s="2" t="str">
        <f t="shared" si="31"/>
        <v/>
      </c>
      <c r="K115" s="2" t="str">
        <f t="shared" si="32"/>
        <v/>
      </c>
      <c r="L115" s="2" t="str">
        <f t="shared" si="33"/>
        <v/>
      </c>
      <c r="M115" s="2" t="str">
        <f t="shared" si="34"/>
        <v/>
      </c>
      <c r="N115" s="2" t="str">
        <f t="shared" si="35"/>
        <v/>
      </c>
      <c r="O115" s="11" t="str">
        <f t="shared" si="36"/>
        <v/>
      </c>
      <c r="P115" s="11" t="str">
        <f t="shared" si="37"/>
        <v/>
      </c>
      <c r="Q115" s="11" t="str">
        <f t="shared" si="38"/>
        <v/>
      </c>
      <c r="R115" s="137"/>
      <c r="S115" s="137"/>
      <c r="T115" s="12" t="e">
        <f t="shared" si="39"/>
        <v>#VALUE!</v>
      </c>
      <c r="U115" s="13" t="e">
        <f t="shared" si="40"/>
        <v>#VALUE!</v>
      </c>
      <c r="V115" s="13"/>
      <c r="W115" s="8">
        <f t="shared" si="41"/>
        <v>9.0359999999999996</v>
      </c>
      <c r="X115" s="8">
        <f t="shared" si="42"/>
        <v>-184.49199999999999</v>
      </c>
      <c r="Y115"/>
      <c r="Z115" t="e">
        <f>IF(D115="M",IF(AC115&lt;78,LMS!$D$5*AC115^3+LMS!$E$5*AC115^2+LMS!$F$5*AC115+LMS!$G$5,IF(AC115&lt;150,LMS!$D$6*AC115^3+LMS!$E$6*AC115^2+LMS!$F$6*AC115+LMS!$G$6,LMS!$D$7*AC115^3+LMS!$E$7*AC115^2+LMS!$F$7*AC115+LMS!$G$7)),IF(AC115&lt;69,LMS!$D$9*AC115^3+LMS!$E$9*AC115^2+LMS!$F$9*AC115+LMS!$G$9,IF(AC115&lt;150,LMS!$D$10*AC115^3+LMS!$E$10*AC115^2+LMS!$F$10*AC115+LMS!$G$10,LMS!$D$11*AC115^3+LMS!$E$11*AC115^2+LMS!$F$11*AC115+LMS!$G$11)))</f>
        <v>#VALUE!</v>
      </c>
      <c r="AA115" t="e">
        <f>IF(D115="M",(IF(AC115&lt;2.5,LMS!$D$21*AC115^3+LMS!$E$21*AC115^2+LMS!$F$21*AC115+LMS!$G$21,IF(AC115&lt;9.5,LMS!$D$22*AC115^3+LMS!$E$22*AC115^2+LMS!$F$22*AC115+LMS!$G$22,IF(AC115&lt;26.75,LMS!$D$23*AC115^3+LMS!$E$23*AC115^2+LMS!$F$23*AC115+LMS!$G$23,IF(AC115&lt;90,LMS!$D$24*AC115^3+LMS!$E$24*AC115^2+LMS!$F$24*AC115+LMS!$G$24,LMS!$D$25*AC115^3+LMS!$E$25*AC115^2+LMS!$F$25*AC115+LMS!$G$25))))),(IF(AC115&lt;2.5,LMS!$D$27*AC115^3+LMS!$E$27*AC115^2+LMS!$F$27*AC115+LMS!$G$27,IF(AC115&lt;9.5,LMS!$D$28*AC115^3+LMS!$E$28*AC115^2+LMS!$F$28*AC115+LMS!$G$28,IF(AC115&lt;26.75,LMS!$D$29*AC115^3+LMS!$E$29*AC115^2+LMS!$F$29*AC115+LMS!$G$29,IF(AC115&lt;90,LMS!$D$30*AC115^3+LMS!$E$30*AC115^2+LMS!$F$30*AC115+LMS!$G$30,IF(AC115&lt;150,LMS!$D$31*AC115^3+LMS!$E$31*AC115^2+LMS!$F$31*AC115+LMS!$G$31,LMS!$D$32*AC115^3+LMS!$E$32*AC115^2+LMS!$F$32*AC115+LMS!$G$32)))))))</f>
        <v>#VALUE!</v>
      </c>
      <c r="AB115" t="e">
        <f>IF(D115="M",(IF(AC115&lt;90,LMS!$D$14*AC115^3+LMS!$E$14*AC115^2+LMS!$F$14*AC115+LMS!$G$14,LMS!$D$15*AC115^3+LMS!$E$15*AC115^2+LMS!$F$15*AC115+LMS!$G$15)),(IF(AC115&lt;90,LMS!$D$17*AC115^3+LMS!$E$17*AC115^2+LMS!$F$17*AC115+LMS!$G$17,LMS!$D$18*AC115^3+LMS!$E$18*AC115^2+LMS!$F$18*AC115+LMS!$G$18)))</f>
        <v>#VALUE!</v>
      </c>
      <c r="AC115" s="7" t="e">
        <f t="shared" si="43"/>
        <v>#VALUE!</v>
      </c>
    </row>
    <row r="116" spans="2:29" s="7" customFormat="1">
      <c r="B116" s="119"/>
      <c r="C116" s="119"/>
      <c r="D116" s="119"/>
      <c r="E116" s="31"/>
      <c r="F116" s="31"/>
      <c r="G116" s="120"/>
      <c r="H116" s="120"/>
      <c r="I116" s="11" t="str">
        <f t="shared" si="30"/>
        <v/>
      </c>
      <c r="J116" s="2" t="str">
        <f t="shared" si="31"/>
        <v/>
      </c>
      <c r="K116" s="2" t="str">
        <f t="shared" si="32"/>
        <v/>
      </c>
      <c r="L116" s="2" t="str">
        <f t="shared" si="33"/>
        <v/>
      </c>
      <c r="M116" s="2" t="str">
        <f t="shared" si="34"/>
        <v/>
      </c>
      <c r="N116" s="2" t="str">
        <f t="shared" si="35"/>
        <v/>
      </c>
      <c r="O116" s="11" t="str">
        <f t="shared" si="36"/>
        <v/>
      </c>
      <c r="P116" s="11" t="str">
        <f t="shared" si="37"/>
        <v/>
      </c>
      <c r="Q116" s="11" t="str">
        <f t="shared" si="38"/>
        <v/>
      </c>
      <c r="R116" s="137"/>
      <c r="S116" s="137"/>
      <c r="T116" s="12" t="e">
        <f t="shared" si="39"/>
        <v>#VALUE!</v>
      </c>
      <c r="U116" s="13" t="e">
        <f t="shared" si="40"/>
        <v>#VALUE!</v>
      </c>
      <c r="V116" s="13"/>
      <c r="W116" s="8">
        <f t="shared" si="41"/>
        <v>9.0359999999999996</v>
      </c>
      <c r="X116" s="8">
        <f t="shared" si="42"/>
        <v>-184.49199999999999</v>
      </c>
      <c r="Y116"/>
      <c r="Z116" t="e">
        <f>IF(D116="M",IF(AC116&lt;78,LMS!$D$5*AC116^3+LMS!$E$5*AC116^2+LMS!$F$5*AC116+LMS!$G$5,IF(AC116&lt;150,LMS!$D$6*AC116^3+LMS!$E$6*AC116^2+LMS!$F$6*AC116+LMS!$G$6,LMS!$D$7*AC116^3+LMS!$E$7*AC116^2+LMS!$F$7*AC116+LMS!$G$7)),IF(AC116&lt;69,LMS!$D$9*AC116^3+LMS!$E$9*AC116^2+LMS!$F$9*AC116+LMS!$G$9,IF(AC116&lt;150,LMS!$D$10*AC116^3+LMS!$E$10*AC116^2+LMS!$F$10*AC116+LMS!$G$10,LMS!$D$11*AC116^3+LMS!$E$11*AC116^2+LMS!$F$11*AC116+LMS!$G$11)))</f>
        <v>#VALUE!</v>
      </c>
      <c r="AA116" t="e">
        <f>IF(D116="M",(IF(AC116&lt;2.5,LMS!$D$21*AC116^3+LMS!$E$21*AC116^2+LMS!$F$21*AC116+LMS!$G$21,IF(AC116&lt;9.5,LMS!$D$22*AC116^3+LMS!$E$22*AC116^2+LMS!$F$22*AC116+LMS!$G$22,IF(AC116&lt;26.75,LMS!$D$23*AC116^3+LMS!$E$23*AC116^2+LMS!$F$23*AC116+LMS!$G$23,IF(AC116&lt;90,LMS!$D$24*AC116^3+LMS!$E$24*AC116^2+LMS!$F$24*AC116+LMS!$G$24,LMS!$D$25*AC116^3+LMS!$E$25*AC116^2+LMS!$F$25*AC116+LMS!$G$25))))),(IF(AC116&lt;2.5,LMS!$D$27*AC116^3+LMS!$E$27*AC116^2+LMS!$F$27*AC116+LMS!$G$27,IF(AC116&lt;9.5,LMS!$D$28*AC116^3+LMS!$E$28*AC116^2+LMS!$F$28*AC116+LMS!$G$28,IF(AC116&lt;26.75,LMS!$D$29*AC116^3+LMS!$E$29*AC116^2+LMS!$F$29*AC116+LMS!$G$29,IF(AC116&lt;90,LMS!$D$30*AC116^3+LMS!$E$30*AC116^2+LMS!$F$30*AC116+LMS!$G$30,IF(AC116&lt;150,LMS!$D$31*AC116^3+LMS!$E$31*AC116^2+LMS!$F$31*AC116+LMS!$G$31,LMS!$D$32*AC116^3+LMS!$E$32*AC116^2+LMS!$F$32*AC116+LMS!$G$32)))))))</f>
        <v>#VALUE!</v>
      </c>
      <c r="AB116" t="e">
        <f>IF(D116="M",(IF(AC116&lt;90,LMS!$D$14*AC116^3+LMS!$E$14*AC116^2+LMS!$F$14*AC116+LMS!$G$14,LMS!$D$15*AC116^3+LMS!$E$15*AC116^2+LMS!$F$15*AC116+LMS!$G$15)),(IF(AC116&lt;90,LMS!$D$17*AC116^3+LMS!$E$17*AC116^2+LMS!$F$17*AC116+LMS!$G$17,LMS!$D$18*AC116^3+LMS!$E$18*AC116^2+LMS!$F$18*AC116+LMS!$G$18)))</f>
        <v>#VALUE!</v>
      </c>
      <c r="AC116" s="7" t="e">
        <f t="shared" si="43"/>
        <v>#VALUE!</v>
      </c>
    </row>
    <row r="117" spans="2:29" s="7" customFormat="1">
      <c r="B117" s="119"/>
      <c r="C117" s="119"/>
      <c r="D117" s="119"/>
      <c r="E117" s="31"/>
      <c r="F117" s="31"/>
      <c r="G117" s="120"/>
      <c r="H117" s="120"/>
      <c r="I117" s="11" t="str">
        <f t="shared" si="30"/>
        <v/>
      </c>
      <c r="J117" s="2" t="str">
        <f t="shared" si="31"/>
        <v/>
      </c>
      <c r="K117" s="2" t="str">
        <f t="shared" si="32"/>
        <v/>
      </c>
      <c r="L117" s="2" t="str">
        <f t="shared" si="33"/>
        <v/>
      </c>
      <c r="M117" s="2" t="str">
        <f t="shared" si="34"/>
        <v/>
      </c>
      <c r="N117" s="2" t="str">
        <f t="shared" si="35"/>
        <v/>
      </c>
      <c r="O117" s="11" t="str">
        <f t="shared" si="36"/>
        <v/>
      </c>
      <c r="P117" s="11" t="str">
        <f t="shared" si="37"/>
        <v/>
      </c>
      <c r="Q117" s="11" t="str">
        <f t="shared" si="38"/>
        <v/>
      </c>
      <c r="R117" s="137"/>
      <c r="S117" s="137"/>
      <c r="T117" s="12" t="e">
        <f t="shared" si="39"/>
        <v>#VALUE!</v>
      </c>
      <c r="U117" s="13" t="e">
        <f t="shared" si="40"/>
        <v>#VALUE!</v>
      </c>
      <c r="V117" s="13"/>
      <c r="W117" s="8">
        <f t="shared" si="41"/>
        <v>9.0359999999999996</v>
      </c>
      <c r="X117" s="8">
        <f t="shared" si="42"/>
        <v>-184.49199999999999</v>
      </c>
      <c r="Y117"/>
      <c r="Z117" t="e">
        <f>IF(D117="M",IF(AC117&lt;78,LMS!$D$5*AC117^3+LMS!$E$5*AC117^2+LMS!$F$5*AC117+LMS!$G$5,IF(AC117&lt;150,LMS!$D$6*AC117^3+LMS!$E$6*AC117^2+LMS!$F$6*AC117+LMS!$G$6,LMS!$D$7*AC117^3+LMS!$E$7*AC117^2+LMS!$F$7*AC117+LMS!$G$7)),IF(AC117&lt;69,LMS!$D$9*AC117^3+LMS!$E$9*AC117^2+LMS!$F$9*AC117+LMS!$G$9,IF(AC117&lt;150,LMS!$D$10*AC117^3+LMS!$E$10*AC117^2+LMS!$F$10*AC117+LMS!$G$10,LMS!$D$11*AC117^3+LMS!$E$11*AC117^2+LMS!$F$11*AC117+LMS!$G$11)))</f>
        <v>#VALUE!</v>
      </c>
      <c r="AA117" t="e">
        <f>IF(D117="M",(IF(AC117&lt;2.5,LMS!$D$21*AC117^3+LMS!$E$21*AC117^2+LMS!$F$21*AC117+LMS!$G$21,IF(AC117&lt;9.5,LMS!$D$22*AC117^3+LMS!$E$22*AC117^2+LMS!$F$22*AC117+LMS!$G$22,IF(AC117&lt;26.75,LMS!$D$23*AC117^3+LMS!$E$23*AC117^2+LMS!$F$23*AC117+LMS!$G$23,IF(AC117&lt;90,LMS!$D$24*AC117^3+LMS!$E$24*AC117^2+LMS!$F$24*AC117+LMS!$G$24,LMS!$D$25*AC117^3+LMS!$E$25*AC117^2+LMS!$F$25*AC117+LMS!$G$25))))),(IF(AC117&lt;2.5,LMS!$D$27*AC117^3+LMS!$E$27*AC117^2+LMS!$F$27*AC117+LMS!$G$27,IF(AC117&lt;9.5,LMS!$D$28*AC117^3+LMS!$E$28*AC117^2+LMS!$F$28*AC117+LMS!$G$28,IF(AC117&lt;26.75,LMS!$D$29*AC117^3+LMS!$E$29*AC117^2+LMS!$F$29*AC117+LMS!$G$29,IF(AC117&lt;90,LMS!$D$30*AC117^3+LMS!$E$30*AC117^2+LMS!$F$30*AC117+LMS!$G$30,IF(AC117&lt;150,LMS!$D$31*AC117^3+LMS!$E$31*AC117^2+LMS!$F$31*AC117+LMS!$G$31,LMS!$D$32*AC117^3+LMS!$E$32*AC117^2+LMS!$F$32*AC117+LMS!$G$32)))))))</f>
        <v>#VALUE!</v>
      </c>
      <c r="AB117" t="e">
        <f>IF(D117="M",(IF(AC117&lt;90,LMS!$D$14*AC117^3+LMS!$E$14*AC117^2+LMS!$F$14*AC117+LMS!$G$14,LMS!$D$15*AC117^3+LMS!$E$15*AC117^2+LMS!$F$15*AC117+LMS!$G$15)),(IF(AC117&lt;90,LMS!$D$17*AC117^3+LMS!$E$17*AC117^2+LMS!$F$17*AC117+LMS!$G$17,LMS!$D$18*AC117^3+LMS!$E$18*AC117^2+LMS!$F$18*AC117+LMS!$G$18)))</f>
        <v>#VALUE!</v>
      </c>
      <c r="AC117" s="7" t="e">
        <f t="shared" si="43"/>
        <v>#VALUE!</v>
      </c>
    </row>
    <row r="118" spans="2:29" s="7" customFormat="1">
      <c r="B118" s="119"/>
      <c r="C118" s="119"/>
      <c r="D118" s="119"/>
      <c r="E118" s="31"/>
      <c r="F118" s="31"/>
      <c r="G118" s="120"/>
      <c r="H118" s="120"/>
      <c r="I118" s="11" t="str">
        <f t="shared" si="30"/>
        <v/>
      </c>
      <c r="J118" s="2" t="str">
        <f t="shared" si="31"/>
        <v/>
      </c>
      <c r="K118" s="2" t="str">
        <f t="shared" si="32"/>
        <v/>
      </c>
      <c r="L118" s="2" t="str">
        <f t="shared" si="33"/>
        <v/>
      </c>
      <c r="M118" s="2" t="str">
        <f t="shared" si="34"/>
        <v/>
      </c>
      <c r="N118" s="2" t="str">
        <f t="shared" si="35"/>
        <v/>
      </c>
      <c r="O118" s="11" t="str">
        <f t="shared" si="36"/>
        <v/>
      </c>
      <c r="P118" s="11" t="str">
        <f t="shared" si="37"/>
        <v/>
      </c>
      <c r="Q118" s="11" t="str">
        <f t="shared" si="38"/>
        <v/>
      </c>
      <c r="R118" s="137"/>
      <c r="S118" s="137"/>
      <c r="T118" s="12" t="e">
        <f t="shared" si="39"/>
        <v>#VALUE!</v>
      </c>
      <c r="U118" s="13" t="e">
        <f t="shared" si="40"/>
        <v>#VALUE!</v>
      </c>
      <c r="V118" s="13"/>
      <c r="W118" s="8">
        <f t="shared" si="41"/>
        <v>9.0359999999999996</v>
      </c>
      <c r="X118" s="8">
        <f t="shared" si="42"/>
        <v>-184.49199999999999</v>
      </c>
      <c r="Y118"/>
      <c r="Z118" t="e">
        <f>IF(D118="M",IF(AC118&lt;78,LMS!$D$5*AC118^3+LMS!$E$5*AC118^2+LMS!$F$5*AC118+LMS!$G$5,IF(AC118&lt;150,LMS!$D$6*AC118^3+LMS!$E$6*AC118^2+LMS!$F$6*AC118+LMS!$G$6,LMS!$D$7*AC118^3+LMS!$E$7*AC118^2+LMS!$F$7*AC118+LMS!$G$7)),IF(AC118&lt;69,LMS!$D$9*AC118^3+LMS!$E$9*AC118^2+LMS!$F$9*AC118+LMS!$G$9,IF(AC118&lt;150,LMS!$D$10*AC118^3+LMS!$E$10*AC118^2+LMS!$F$10*AC118+LMS!$G$10,LMS!$D$11*AC118^3+LMS!$E$11*AC118^2+LMS!$F$11*AC118+LMS!$G$11)))</f>
        <v>#VALUE!</v>
      </c>
      <c r="AA118" t="e">
        <f>IF(D118="M",(IF(AC118&lt;2.5,LMS!$D$21*AC118^3+LMS!$E$21*AC118^2+LMS!$F$21*AC118+LMS!$G$21,IF(AC118&lt;9.5,LMS!$D$22*AC118^3+LMS!$E$22*AC118^2+LMS!$F$22*AC118+LMS!$G$22,IF(AC118&lt;26.75,LMS!$D$23*AC118^3+LMS!$E$23*AC118^2+LMS!$F$23*AC118+LMS!$G$23,IF(AC118&lt;90,LMS!$D$24*AC118^3+LMS!$E$24*AC118^2+LMS!$F$24*AC118+LMS!$G$24,LMS!$D$25*AC118^3+LMS!$E$25*AC118^2+LMS!$F$25*AC118+LMS!$G$25))))),(IF(AC118&lt;2.5,LMS!$D$27*AC118^3+LMS!$E$27*AC118^2+LMS!$F$27*AC118+LMS!$G$27,IF(AC118&lt;9.5,LMS!$D$28*AC118^3+LMS!$E$28*AC118^2+LMS!$F$28*AC118+LMS!$G$28,IF(AC118&lt;26.75,LMS!$D$29*AC118^3+LMS!$E$29*AC118^2+LMS!$F$29*AC118+LMS!$G$29,IF(AC118&lt;90,LMS!$D$30*AC118^3+LMS!$E$30*AC118^2+LMS!$F$30*AC118+LMS!$G$30,IF(AC118&lt;150,LMS!$D$31*AC118^3+LMS!$E$31*AC118^2+LMS!$F$31*AC118+LMS!$G$31,LMS!$D$32*AC118^3+LMS!$E$32*AC118^2+LMS!$F$32*AC118+LMS!$G$32)))))))</f>
        <v>#VALUE!</v>
      </c>
      <c r="AB118" t="e">
        <f>IF(D118="M",(IF(AC118&lt;90,LMS!$D$14*AC118^3+LMS!$E$14*AC118^2+LMS!$F$14*AC118+LMS!$G$14,LMS!$D$15*AC118^3+LMS!$E$15*AC118^2+LMS!$F$15*AC118+LMS!$G$15)),(IF(AC118&lt;90,LMS!$D$17*AC118^3+LMS!$E$17*AC118^2+LMS!$F$17*AC118+LMS!$G$17,LMS!$D$18*AC118^3+LMS!$E$18*AC118^2+LMS!$F$18*AC118+LMS!$G$18)))</f>
        <v>#VALUE!</v>
      </c>
      <c r="AC118" s="7" t="e">
        <f t="shared" si="43"/>
        <v>#VALUE!</v>
      </c>
    </row>
    <row r="119" spans="2:29" s="7" customFormat="1">
      <c r="B119" s="119"/>
      <c r="C119" s="119"/>
      <c r="D119" s="119"/>
      <c r="E119" s="31"/>
      <c r="F119" s="31"/>
      <c r="G119" s="120"/>
      <c r="H119" s="120"/>
      <c r="I119" s="11" t="str">
        <f t="shared" si="30"/>
        <v/>
      </c>
      <c r="J119" s="2" t="str">
        <f t="shared" si="31"/>
        <v/>
      </c>
      <c r="K119" s="2" t="str">
        <f t="shared" si="32"/>
        <v/>
      </c>
      <c r="L119" s="2" t="str">
        <f t="shared" si="33"/>
        <v/>
      </c>
      <c r="M119" s="2" t="str">
        <f t="shared" si="34"/>
        <v/>
      </c>
      <c r="N119" s="2" t="str">
        <f t="shared" si="35"/>
        <v/>
      </c>
      <c r="O119" s="11" t="str">
        <f t="shared" si="36"/>
        <v/>
      </c>
      <c r="P119" s="11" t="str">
        <f t="shared" si="37"/>
        <v/>
      </c>
      <c r="Q119" s="11" t="str">
        <f t="shared" si="38"/>
        <v/>
      </c>
      <c r="R119" s="137"/>
      <c r="S119" s="137"/>
      <c r="T119" s="12" t="e">
        <f t="shared" si="39"/>
        <v>#VALUE!</v>
      </c>
      <c r="U119" s="13" t="e">
        <f t="shared" si="40"/>
        <v>#VALUE!</v>
      </c>
      <c r="V119" s="13"/>
      <c r="W119" s="8">
        <f t="shared" si="41"/>
        <v>9.0359999999999996</v>
      </c>
      <c r="X119" s="8">
        <f t="shared" si="42"/>
        <v>-184.49199999999999</v>
      </c>
      <c r="Y119"/>
      <c r="Z119" t="e">
        <f>IF(D119="M",IF(AC119&lt;78,LMS!$D$5*AC119^3+LMS!$E$5*AC119^2+LMS!$F$5*AC119+LMS!$G$5,IF(AC119&lt;150,LMS!$D$6*AC119^3+LMS!$E$6*AC119^2+LMS!$F$6*AC119+LMS!$G$6,LMS!$D$7*AC119^3+LMS!$E$7*AC119^2+LMS!$F$7*AC119+LMS!$G$7)),IF(AC119&lt;69,LMS!$D$9*AC119^3+LMS!$E$9*AC119^2+LMS!$F$9*AC119+LMS!$G$9,IF(AC119&lt;150,LMS!$D$10*AC119^3+LMS!$E$10*AC119^2+LMS!$F$10*AC119+LMS!$G$10,LMS!$D$11*AC119^3+LMS!$E$11*AC119^2+LMS!$F$11*AC119+LMS!$G$11)))</f>
        <v>#VALUE!</v>
      </c>
      <c r="AA119" t="e">
        <f>IF(D119="M",(IF(AC119&lt;2.5,LMS!$D$21*AC119^3+LMS!$E$21*AC119^2+LMS!$F$21*AC119+LMS!$G$21,IF(AC119&lt;9.5,LMS!$D$22*AC119^3+LMS!$E$22*AC119^2+LMS!$F$22*AC119+LMS!$G$22,IF(AC119&lt;26.75,LMS!$D$23*AC119^3+LMS!$E$23*AC119^2+LMS!$F$23*AC119+LMS!$G$23,IF(AC119&lt;90,LMS!$D$24*AC119^3+LMS!$E$24*AC119^2+LMS!$F$24*AC119+LMS!$G$24,LMS!$D$25*AC119^3+LMS!$E$25*AC119^2+LMS!$F$25*AC119+LMS!$G$25))))),(IF(AC119&lt;2.5,LMS!$D$27*AC119^3+LMS!$E$27*AC119^2+LMS!$F$27*AC119+LMS!$G$27,IF(AC119&lt;9.5,LMS!$D$28*AC119^3+LMS!$E$28*AC119^2+LMS!$F$28*AC119+LMS!$G$28,IF(AC119&lt;26.75,LMS!$D$29*AC119^3+LMS!$E$29*AC119^2+LMS!$F$29*AC119+LMS!$G$29,IF(AC119&lt;90,LMS!$D$30*AC119^3+LMS!$E$30*AC119^2+LMS!$F$30*AC119+LMS!$G$30,IF(AC119&lt;150,LMS!$D$31*AC119^3+LMS!$E$31*AC119^2+LMS!$F$31*AC119+LMS!$G$31,LMS!$D$32*AC119^3+LMS!$E$32*AC119^2+LMS!$F$32*AC119+LMS!$G$32)))))))</f>
        <v>#VALUE!</v>
      </c>
      <c r="AB119" t="e">
        <f>IF(D119="M",(IF(AC119&lt;90,LMS!$D$14*AC119^3+LMS!$E$14*AC119^2+LMS!$F$14*AC119+LMS!$G$14,LMS!$D$15*AC119^3+LMS!$E$15*AC119^2+LMS!$F$15*AC119+LMS!$G$15)),(IF(AC119&lt;90,LMS!$D$17*AC119^3+LMS!$E$17*AC119^2+LMS!$F$17*AC119+LMS!$G$17,LMS!$D$18*AC119^3+LMS!$E$18*AC119^2+LMS!$F$18*AC119+LMS!$G$18)))</f>
        <v>#VALUE!</v>
      </c>
      <c r="AC119" s="7" t="e">
        <f t="shared" si="43"/>
        <v>#VALUE!</v>
      </c>
    </row>
    <row r="120" spans="2:29" s="7" customFormat="1">
      <c r="B120" s="119"/>
      <c r="C120" s="119"/>
      <c r="D120" s="119"/>
      <c r="E120" s="31"/>
      <c r="F120" s="31"/>
      <c r="G120" s="120"/>
      <c r="H120" s="120"/>
      <c r="I120" s="11" t="str">
        <f t="shared" si="30"/>
        <v/>
      </c>
      <c r="J120" s="2" t="str">
        <f t="shared" si="31"/>
        <v/>
      </c>
      <c r="K120" s="2" t="str">
        <f t="shared" si="32"/>
        <v/>
      </c>
      <c r="L120" s="2" t="str">
        <f t="shared" si="33"/>
        <v/>
      </c>
      <c r="M120" s="2" t="str">
        <f t="shared" si="34"/>
        <v/>
      </c>
      <c r="N120" s="2" t="str">
        <f t="shared" si="35"/>
        <v/>
      </c>
      <c r="O120" s="11" t="str">
        <f t="shared" si="36"/>
        <v/>
      </c>
      <c r="P120" s="11" t="str">
        <f t="shared" si="37"/>
        <v/>
      </c>
      <c r="Q120" s="11" t="str">
        <f t="shared" si="38"/>
        <v/>
      </c>
      <c r="R120" s="137"/>
      <c r="S120" s="137"/>
      <c r="T120" s="12" t="e">
        <f t="shared" si="39"/>
        <v>#VALUE!</v>
      </c>
      <c r="U120" s="13" t="e">
        <f t="shared" si="40"/>
        <v>#VALUE!</v>
      </c>
      <c r="V120" s="13"/>
      <c r="W120" s="8">
        <f t="shared" si="41"/>
        <v>9.0359999999999996</v>
      </c>
      <c r="X120" s="8">
        <f t="shared" si="42"/>
        <v>-184.49199999999999</v>
      </c>
      <c r="Y120"/>
      <c r="Z120" t="e">
        <f>IF(D120="M",IF(AC120&lt;78,LMS!$D$5*AC120^3+LMS!$E$5*AC120^2+LMS!$F$5*AC120+LMS!$G$5,IF(AC120&lt;150,LMS!$D$6*AC120^3+LMS!$E$6*AC120^2+LMS!$F$6*AC120+LMS!$G$6,LMS!$D$7*AC120^3+LMS!$E$7*AC120^2+LMS!$F$7*AC120+LMS!$G$7)),IF(AC120&lt;69,LMS!$D$9*AC120^3+LMS!$E$9*AC120^2+LMS!$F$9*AC120+LMS!$G$9,IF(AC120&lt;150,LMS!$D$10*AC120^3+LMS!$E$10*AC120^2+LMS!$F$10*AC120+LMS!$G$10,LMS!$D$11*AC120^3+LMS!$E$11*AC120^2+LMS!$F$11*AC120+LMS!$G$11)))</f>
        <v>#VALUE!</v>
      </c>
      <c r="AA120" t="e">
        <f>IF(D120="M",(IF(AC120&lt;2.5,LMS!$D$21*AC120^3+LMS!$E$21*AC120^2+LMS!$F$21*AC120+LMS!$G$21,IF(AC120&lt;9.5,LMS!$D$22*AC120^3+LMS!$E$22*AC120^2+LMS!$F$22*AC120+LMS!$G$22,IF(AC120&lt;26.75,LMS!$D$23*AC120^3+LMS!$E$23*AC120^2+LMS!$F$23*AC120+LMS!$G$23,IF(AC120&lt;90,LMS!$D$24*AC120^3+LMS!$E$24*AC120^2+LMS!$F$24*AC120+LMS!$G$24,LMS!$D$25*AC120^3+LMS!$E$25*AC120^2+LMS!$F$25*AC120+LMS!$G$25))))),(IF(AC120&lt;2.5,LMS!$D$27*AC120^3+LMS!$E$27*AC120^2+LMS!$F$27*AC120+LMS!$G$27,IF(AC120&lt;9.5,LMS!$D$28*AC120^3+LMS!$E$28*AC120^2+LMS!$F$28*AC120+LMS!$G$28,IF(AC120&lt;26.75,LMS!$D$29*AC120^3+LMS!$E$29*AC120^2+LMS!$F$29*AC120+LMS!$G$29,IF(AC120&lt;90,LMS!$D$30*AC120^3+LMS!$E$30*AC120^2+LMS!$F$30*AC120+LMS!$G$30,IF(AC120&lt;150,LMS!$D$31*AC120^3+LMS!$E$31*AC120^2+LMS!$F$31*AC120+LMS!$G$31,LMS!$D$32*AC120^3+LMS!$E$32*AC120^2+LMS!$F$32*AC120+LMS!$G$32)))))))</f>
        <v>#VALUE!</v>
      </c>
      <c r="AB120" t="e">
        <f>IF(D120="M",(IF(AC120&lt;90,LMS!$D$14*AC120^3+LMS!$E$14*AC120^2+LMS!$F$14*AC120+LMS!$G$14,LMS!$D$15*AC120^3+LMS!$E$15*AC120^2+LMS!$F$15*AC120+LMS!$G$15)),(IF(AC120&lt;90,LMS!$D$17*AC120^3+LMS!$E$17*AC120^2+LMS!$F$17*AC120+LMS!$G$17,LMS!$D$18*AC120^3+LMS!$E$18*AC120^2+LMS!$F$18*AC120+LMS!$G$18)))</f>
        <v>#VALUE!</v>
      </c>
      <c r="AC120" s="7" t="e">
        <f t="shared" si="43"/>
        <v>#VALUE!</v>
      </c>
    </row>
    <row r="121" spans="2:29" s="7" customFormat="1">
      <c r="B121" s="119"/>
      <c r="C121" s="119"/>
      <c r="D121" s="119"/>
      <c r="E121" s="31"/>
      <c r="F121" s="31"/>
      <c r="G121" s="120"/>
      <c r="H121" s="120"/>
      <c r="I121" s="11" t="str">
        <f t="shared" si="30"/>
        <v/>
      </c>
      <c r="J121" s="2" t="str">
        <f t="shared" si="31"/>
        <v/>
      </c>
      <c r="K121" s="2" t="str">
        <f t="shared" si="32"/>
        <v/>
      </c>
      <c r="L121" s="2" t="str">
        <f t="shared" si="33"/>
        <v/>
      </c>
      <c r="M121" s="2" t="str">
        <f t="shared" si="34"/>
        <v/>
      </c>
      <c r="N121" s="2" t="str">
        <f t="shared" si="35"/>
        <v/>
      </c>
      <c r="O121" s="11" t="str">
        <f t="shared" si="36"/>
        <v/>
      </c>
      <c r="P121" s="11" t="str">
        <f t="shared" si="37"/>
        <v/>
      </c>
      <c r="Q121" s="11" t="str">
        <f t="shared" si="38"/>
        <v/>
      </c>
      <c r="R121" s="137"/>
      <c r="S121" s="137"/>
      <c r="T121" s="12" t="e">
        <f t="shared" si="39"/>
        <v>#VALUE!</v>
      </c>
      <c r="U121" s="13" t="e">
        <f t="shared" si="40"/>
        <v>#VALUE!</v>
      </c>
      <c r="V121" s="13"/>
      <c r="W121" s="8">
        <f t="shared" si="41"/>
        <v>9.0359999999999996</v>
      </c>
      <c r="X121" s="8">
        <f t="shared" si="42"/>
        <v>-184.49199999999999</v>
      </c>
      <c r="Y121"/>
      <c r="Z121" t="e">
        <f>IF(D121="M",IF(AC121&lt;78,LMS!$D$5*AC121^3+LMS!$E$5*AC121^2+LMS!$F$5*AC121+LMS!$G$5,IF(AC121&lt;150,LMS!$D$6*AC121^3+LMS!$E$6*AC121^2+LMS!$F$6*AC121+LMS!$G$6,LMS!$D$7*AC121^3+LMS!$E$7*AC121^2+LMS!$F$7*AC121+LMS!$G$7)),IF(AC121&lt;69,LMS!$D$9*AC121^3+LMS!$E$9*AC121^2+LMS!$F$9*AC121+LMS!$G$9,IF(AC121&lt;150,LMS!$D$10*AC121^3+LMS!$E$10*AC121^2+LMS!$F$10*AC121+LMS!$G$10,LMS!$D$11*AC121^3+LMS!$E$11*AC121^2+LMS!$F$11*AC121+LMS!$G$11)))</f>
        <v>#VALUE!</v>
      </c>
      <c r="AA121" t="e">
        <f>IF(D121="M",(IF(AC121&lt;2.5,LMS!$D$21*AC121^3+LMS!$E$21*AC121^2+LMS!$F$21*AC121+LMS!$G$21,IF(AC121&lt;9.5,LMS!$D$22*AC121^3+LMS!$E$22*AC121^2+LMS!$F$22*AC121+LMS!$G$22,IF(AC121&lt;26.75,LMS!$D$23*AC121^3+LMS!$E$23*AC121^2+LMS!$F$23*AC121+LMS!$G$23,IF(AC121&lt;90,LMS!$D$24*AC121^3+LMS!$E$24*AC121^2+LMS!$F$24*AC121+LMS!$G$24,LMS!$D$25*AC121^3+LMS!$E$25*AC121^2+LMS!$F$25*AC121+LMS!$G$25))))),(IF(AC121&lt;2.5,LMS!$D$27*AC121^3+LMS!$E$27*AC121^2+LMS!$F$27*AC121+LMS!$G$27,IF(AC121&lt;9.5,LMS!$D$28*AC121^3+LMS!$E$28*AC121^2+LMS!$F$28*AC121+LMS!$G$28,IF(AC121&lt;26.75,LMS!$D$29*AC121^3+LMS!$E$29*AC121^2+LMS!$F$29*AC121+LMS!$G$29,IF(AC121&lt;90,LMS!$D$30*AC121^3+LMS!$E$30*AC121^2+LMS!$F$30*AC121+LMS!$G$30,IF(AC121&lt;150,LMS!$D$31*AC121^3+LMS!$E$31*AC121^2+LMS!$F$31*AC121+LMS!$G$31,LMS!$D$32*AC121^3+LMS!$E$32*AC121^2+LMS!$F$32*AC121+LMS!$G$32)))))))</f>
        <v>#VALUE!</v>
      </c>
      <c r="AB121" t="e">
        <f>IF(D121="M",(IF(AC121&lt;90,LMS!$D$14*AC121^3+LMS!$E$14*AC121^2+LMS!$F$14*AC121+LMS!$G$14,LMS!$D$15*AC121^3+LMS!$E$15*AC121^2+LMS!$F$15*AC121+LMS!$G$15)),(IF(AC121&lt;90,LMS!$D$17*AC121^3+LMS!$E$17*AC121^2+LMS!$F$17*AC121+LMS!$G$17,LMS!$D$18*AC121^3+LMS!$E$18*AC121^2+LMS!$F$18*AC121+LMS!$G$18)))</f>
        <v>#VALUE!</v>
      </c>
      <c r="AC121" s="7" t="e">
        <f t="shared" si="43"/>
        <v>#VALUE!</v>
      </c>
    </row>
    <row r="122" spans="2:29" s="7" customFormat="1">
      <c r="B122" s="119"/>
      <c r="C122" s="119"/>
      <c r="D122" s="119"/>
      <c r="E122" s="31"/>
      <c r="F122" s="31"/>
      <c r="G122" s="120"/>
      <c r="H122" s="120"/>
      <c r="I122" s="11" t="str">
        <f t="shared" si="30"/>
        <v/>
      </c>
      <c r="J122" s="2" t="str">
        <f t="shared" si="31"/>
        <v/>
      </c>
      <c r="K122" s="2" t="str">
        <f t="shared" si="32"/>
        <v/>
      </c>
      <c r="L122" s="2" t="str">
        <f t="shared" si="33"/>
        <v/>
      </c>
      <c r="M122" s="2" t="str">
        <f t="shared" si="34"/>
        <v/>
      </c>
      <c r="N122" s="2" t="str">
        <f t="shared" si="35"/>
        <v/>
      </c>
      <c r="O122" s="11" t="str">
        <f t="shared" si="36"/>
        <v/>
      </c>
      <c r="P122" s="11" t="str">
        <f t="shared" si="37"/>
        <v/>
      </c>
      <c r="Q122" s="11" t="str">
        <f t="shared" si="38"/>
        <v/>
      </c>
      <c r="R122" s="137"/>
      <c r="S122" s="137"/>
      <c r="T122" s="12" t="e">
        <f t="shared" si="39"/>
        <v>#VALUE!</v>
      </c>
      <c r="U122" s="13" t="e">
        <f t="shared" si="40"/>
        <v>#VALUE!</v>
      </c>
      <c r="V122" s="13"/>
      <c r="W122" s="8">
        <f t="shared" si="41"/>
        <v>9.0359999999999996</v>
      </c>
      <c r="X122" s="8">
        <f t="shared" si="42"/>
        <v>-184.49199999999999</v>
      </c>
      <c r="Y122"/>
      <c r="Z122" t="e">
        <f>IF(D122="M",IF(AC122&lt;78,LMS!$D$5*AC122^3+LMS!$E$5*AC122^2+LMS!$F$5*AC122+LMS!$G$5,IF(AC122&lt;150,LMS!$D$6*AC122^3+LMS!$E$6*AC122^2+LMS!$F$6*AC122+LMS!$G$6,LMS!$D$7*AC122^3+LMS!$E$7*AC122^2+LMS!$F$7*AC122+LMS!$G$7)),IF(AC122&lt;69,LMS!$D$9*AC122^3+LMS!$E$9*AC122^2+LMS!$F$9*AC122+LMS!$G$9,IF(AC122&lt;150,LMS!$D$10*AC122^3+LMS!$E$10*AC122^2+LMS!$F$10*AC122+LMS!$G$10,LMS!$D$11*AC122^3+LMS!$E$11*AC122^2+LMS!$F$11*AC122+LMS!$G$11)))</f>
        <v>#VALUE!</v>
      </c>
      <c r="AA122" t="e">
        <f>IF(D122="M",(IF(AC122&lt;2.5,LMS!$D$21*AC122^3+LMS!$E$21*AC122^2+LMS!$F$21*AC122+LMS!$G$21,IF(AC122&lt;9.5,LMS!$D$22*AC122^3+LMS!$E$22*AC122^2+LMS!$F$22*AC122+LMS!$G$22,IF(AC122&lt;26.75,LMS!$D$23*AC122^3+LMS!$E$23*AC122^2+LMS!$F$23*AC122+LMS!$G$23,IF(AC122&lt;90,LMS!$D$24*AC122^3+LMS!$E$24*AC122^2+LMS!$F$24*AC122+LMS!$G$24,LMS!$D$25*AC122^3+LMS!$E$25*AC122^2+LMS!$F$25*AC122+LMS!$G$25))))),(IF(AC122&lt;2.5,LMS!$D$27*AC122^3+LMS!$E$27*AC122^2+LMS!$F$27*AC122+LMS!$G$27,IF(AC122&lt;9.5,LMS!$D$28*AC122^3+LMS!$E$28*AC122^2+LMS!$F$28*AC122+LMS!$G$28,IF(AC122&lt;26.75,LMS!$D$29*AC122^3+LMS!$E$29*AC122^2+LMS!$F$29*AC122+LMS!$G$29,IF(AC122&lt;90,LMS!$D$30*AC122^3+LMS!$E$30*AC122^2+LMS!$F$30*AC122+LMS!$G$30,IF(AC122&lt;150,LMS!$D$31*AC122^3+LMS!$E$31*AC122^2+LMS!$F$31*AC122+LMS!$G$31,LMS!$D$32*AC122^3+LMS!$E$32*AC122^2+LMS!$F$32*AC122+LMS!$G$32)))))))</f>
        <v>#VALUE!</v>
      </c>
      <c r="AB122" t="e">
        <f>IF(D122="M",(IF(AC122&lt;90,LMS!$D$14*AC122^3+LMS!$E$14*AC122^2+LMS!$F$14*AC122+LMS!$G$14,LMS!$D$15*AC122^3+LMS!$E$15*AC122^2+LMS!$F$15*AC122+LMS!$G$15)),(IF(AC122&lt;90,LMS!$D$17*AC122^3+LMS!$E$17*AC122^2+LMS!$F$17*AC122+LMS!$G$17,LMS!$D$18*AC122^3+LMS!$E$18*AC122^2+LMS!$F$18*AC122+LMS!$G$18)))</f>
        <v>#VALUE!</v>
      </c>
      <c r="AC122" s="7" t="e">
        <f t="shared" si="43"/>
        <v>#VALUE!</v>
      </c>
    </row>
    <row r="123" spans="2:29" s="7" customFormat="1">
      <c r="B123" s="119"/>
      <c r="C123" s="119"/>
      <c r="D123" s="119"/>
      <c r="E123" s="31"/>
      <c r="F123" s="31"/>
      <c r="G123" s="120"/>
      <c r="H123" s="120"/>
      <c r="I123" s="11" t="str">
        <f t="shared" si="30"/>
        <v/>
      </c>
      <c r="J123" s="2" t="str">
        <f t="shared" si="31"/>
        <v/>
      </c>
      <c r="K123" s="2" t="str">
        <f t="shared" si="32"/>
        <v/>
      </c>
      <c r="L123" s="2" t="str">
        <f t="shared" si="33"/>
        <v/>
      </c>
      <c r="M123" s="2" t="str">
        <f t="shared" si="34"/>
        <v/>
      </c>
      <c r="N123" s="2" t="str">
        <f t="shared" si="35"/>
        <v/>
      </c>
      <c r="O123" s="11" t="str">
        <f t="shared" si="36"/>
        <v/>
      </c>
      <c r="P123" s="11" t="str">
        <f t="shared" si="37"/>
        <v/>
      </c>
      <c r="Q123" s="11" t="str">
        <f t="shared" si="38"/>
        <v/>
      </c>
      <c r="R123" s="137"/>
      <c r="S123" s="137"/>
      <c r="T123" s="12" t="e">
        <f t="shared" si="39"/>
        <v>#VALUE!</v>
      </c>
      <c r="U123" s="13" t="e">
        <f t="shared" si="40"/>
        <v>#VALUE!</v>
      </c>
      <c r="V123" s="13"/>
      <c r="W123" s="8">
        <f t="shared" si="41"/>
        <v>9.0359999999999996</v>
      </c>
      <c r="X123" s="8">
        <f t="shared" si="42"/>
        <v>-184.49199999999999</v>
      </c>
      <c r="Y123"/>
      <c r="Z123" t="e">
        <f>IF(D123="M",IF(AC123&lt;78,LMS!$D$5*AC123^3+LMS!$E$5*AC123^2+LMS!$F$5*AC123+LMS!$G$5,IF(AC123&lt;150,LMS!$D$6*AC123^3+LMS!$E$6*AC123^2+LMS!$F$6*AC123+LMS!$G$6,LMS!$D$7*AC123^3+LMS!$E$7*AC123^2+LMS!$F$7*AC123+LMS!$G$7)),IF(AC123&lt;69,LMS!$D$9*AC123^3+LMS!$E$9*AC123^2+LMS!$F$9*AC123+LMS!$G$9,IF(AC123&lt;150,LMS!$D$10*AC123^3+LMS!$E$10*AC123^2+LMS!$F$10*AC123+LMS!$G$10,LMS!$D$11*AC123^3+LMS!$E$11*AC123^2+LMS!$F$11*AC123+LMS!$G$11)))</f>
        <v>#VALUE!</v>
      </c>
      <c r="AA123" t="e">
        <f>IF(D123="M",(IF(AC123&lt;2.5,LMS!$D$21*AC123^3+LMS!$E$21*AC123^2+LMS!$F$21*AC123+LMS!$G$21,IF(AC123&lt;9.5,LMS!$D$22*AC123^3+LMS!$E$22*AC123^2+LMS!$F$22*AC123+LMS!$G$22,IF(AC123&lt;26.75,LMS!$D$23*AC123^3+LMS!$E$23*AC123^2+LMS!$F$23*AC123+LMS!$G$23,IF(AC123&lt;90,LMS!$D$24*AC123^3+LMS!$E$24*AC123^2+LMS!$F$24*AC123+LMS!$G$24,LMS!$D$25*AC123^3+LMS!$E$25*AC123^2+LMS!$F$25*AC123+LMS!$G$25))))),(IF(AC123&lt;2.5,LMS!$D$27*AC123^3+LMS!$E$27*AC123^2+LMS!$F$27*AC123+LMS!$G$27,IF(AC123&lt;9.5,LMS!$D$28*AC123^3+LMS!$E$28*AC123^2+LMS!$F$28*AC123+LMS!$G$28,IF(AC123&lt;26.75,LMS!$D$29*AC123^3+LMS!$E$29*AC123^2+LMS!$F$29*AC123+LMS!$G$29,IF(AC123&lt;90,LMS!$D$30*AC123^3+LMS!$E$30*AC123^2+LMS!$F$30*AC123+LMS!$G$30,IF(AC123&lt;150,LMS!$D$31*AC123^3+LMS!$E$31*AC123^2+LMS!$F$31*AC123+LMS!$G$31,LMS!$D$32*AC123^3+LMS!$E$32*AC123^2+LMS!$F$32*AC123+LMS!$G$32)))))))</f>
        <v>#VALUE!</v>
      </c>
      <c r="AB123" t="e">
        <f>IF(D123="M",(IF(AC123&lt;90,LMS!$D$14*AC123^3+LMS!$E$14*AC123^2+LMS!$F$14*AC123+LMS!$G$14,LMS!$D$15*AC123^3+LMS!$E$15*AC123^2+LMS!$F$15*AC123+LMS!$G$15)),(IF(AC123&lt;90,LMS!$D$17*AC123^3+LMS!$E$17*AC123^2+LMS!$F$17*AC123+LMS!$G$17,LMS!$D$18*AC123^3+LMS!$E$18*AC123^2+LMS!$F$18*AC123+LMS!$G$18)))</f>
        <v>#VALUE!</v>
      </c>
      <c r="AC123" s="7" t="e">
        <f t="shared" si="43"/>
        <v>#VALUE!</v>
      </c>
    </row>
    <row r="124" spans="2:29" s="7" customFormat="1">
      <c r="B124" s="119"/>
      <c r="C124" s="119"/>
      <c r="D124" s="119"/>
      <c r="E124" s="31"/>
      <c r="F124" s="31"/>
      <c r="G124" s="120"/>
      <c r="H124" s="120"/>
      <c r="I124" s="11" t="str">
        <f t="shared" si="30"/>
        <v/>
      </c>
      <c r="J124" s="2" t="str">
        <f t="shared" si="31"/>
        <v/>
      </c>
      <c r="K124" s="2" t="str">
        <f t="shared" si="32"/>
        <v/>
      </c>
      <c r="L124" s="2" t="str">
        <f t="shared" si="33"/>
        <v/>
      </c>
      <c r="M124" s="2" t="str">
        <f t="shared" si="34"/>
        <v/>
      </c>
      <c r="N124" s="2" t="str">
        <f t="shared" si="35"/>
        <v/>
      </c>
      <c r="O124" s="11" t="str">
        <f t="shared" si="36"/>
        <v/>
      </c>
      <c r="P124" s="11" t="str">
        <f t="shared" si="37"/>
        <v/>
      </c>
      <c r="Q124" s="11" t="str">
        <f t="shared" si="38"/>
        <v/>
      </c>
      <c r="R124" s="137"/>
      <c r="S124" s="137"/>
      <c r="T124" s="12" t="e">
        <f t="shared" si="39"/>
        <v>#VALUE!</v>
      </c>
      <c r="U124" s="13" t="e">
        <f t="shared" si="40"/>
        <v>#VALUE!</v>
      </c>
      <c r="V124" s="13"/>
      <c r="W124" s="8">
        <f t="shared" si="41"/>
        <v>9.0359999999999996</v>
      </c>
      <c r="X124" s="8">
        <f t="shared" si="42"/>
        <v>-184.49199999999999</v>
      </c>
      <c r="Y124"/>
      <c r="Z124" t="e">
        <f>IF(D124="M",IF(AC124&lt;78,LMS!$D$5*AC124^3+LMS!$E$5*AC124^2+LMS!$F$5*AC124+LMS!$G$5,IF(AC124&lt;150,LMS!$D$6*AC124^3+LMS!$E$6*AC124^2+LMS!$F$6*AC124+LMS!$G$6,LMS!$D$7*AC124^3+LMS!$E$7*AC124^2+LMS!$F$7*AC124+LMS!$G$7)),IF(AC124&lt;69,LMS!$D$9*AC124^3+LMS!$E$9*AC124^2+LMS!$F$9*AC124+LMS!$G$9,IF(AC124&lt;150,LMS!$D$10*AC124^3+LMS!$E$10*AC124^2+LMS!$F$10*AC124+LMS!$G$10,LMS!$D$11*AC124^3+LMS!$E$11*AC124^2+LMS!$F$11*AC124+LMS!$G$11)))</f>
        <v>#VALUE!</v>
      </c>
      <c r="AA124" t="e">
        <f>IF(D124="M",(IF(AC124&lt;2.5,LMS!$D$21*AC124^3+LMS!$E$21*AC124^2+LMS!$F$21*AC124+LMS!$G$21,IF(AC124&lt;9.5,LMS!$D$22*AC124^3+LMS!$E$22*AC124^2+LMS!$F$22*AC124+LMS!$G$22,IF(AC124&lt;26.75,LMS!$D$23*AC124^3+LMS!$E$23*AC124^2+LMS!$F$23*AC124+LMS!$G$23,IF(AC124&lt;90,LMS!$D$24*AC124^3+LMS!$E$24*AC124^2+LMS!$F$24*AC124+LMS!$G$24,LMS!$D$25*AC124^3+LMS!$E$25*AC124^2+LMS!$F$25*AC124+LMS!$G$25))))),(IF(AC124&lt;2.5,LMS!$D$27*AC124^3+LMS!$E$27*AC124^2+LMS!$F$27*AC124+LMS!$G$27,IF(AC124&lt;9.5,LMS!$D$28*AC124^3+LMS!$E$28*AC124^2+LMS!$F$28*AC124+LMS!$G$28,IF(AC124&lt;26.75,LMS!$D$29*AC124^3+LMS!$E$29*AC124^2+LMS!$F$29*AC124+LMS!$G$29,IF(AC124&lt;90,LMS!$D$30*AC124^3+LMS!$E$30*AC124^2+LMS!$F$30*AC124+LMS!$G$30,IF(AC124&lt;150,LMS!$D$31*AC124^3+LMS!$E$31*AC124^2+LMS!$F$31*AC124+LMS!$G$31,LMS!$D$32*AC124^3+LMS!$E$32*AC124^2+LMS!$F$32*AC124+LMS!$G$32)))))))</f>
        <v>#VALUE!</v>
      </c>
      <c r="AB124" t="e">
        <f>IF(D124="M",(IF(AC124&lt;90,LMS!$D$14*AC124^3+LMS!$E$14*AC124^2+LMS!$F$14*AC124+LMS!$G$14,LMS!$D$15*AC124^3+LMS!$E$15*AC124^2+LMS!$F$15*AC124+LMS!$G$15)),(IF(AC124&lt;90,LMS!$D$17*AC124^3+LMS!$E$17*AC124^2+LMS!$F$17*AC124+LMS!$G$17,LMS!$D$18*AC124^3+LMS!$E$18*AC124^2+LMS!$F$18*AC124+LMS!$G$18)))</f>
        <v>#VALUE!</v>
      </c>
      <c r="AC124" s="7" t="e">
        <f t="shared" si="43"/>
        <v>#VALUE!</v>
      </c>
    </row>
    <row r="125" spans="2:29" s="7" customFormat="1">
      <c r="B125" s="119"/>
      <c r="C125" s="119"/>
      <c r="D125" s="119"/>
      <c r="E125" s="31"/>
      <c r="F125" s="31"/>
      <c r="G125" s="120"/>
      <c r="H125" s="120"/>
      <c r="I125" s="11" t="str">
        <f t="shared" ref="I125:I188" si="44">IF(COUNTA(D125,E125,F125,G125,H125)=5,IF(P125&gt;17.583,"*",(G125-(INDEX(IF(D125="F",Hfemalemean,Hmalemean),U125+1,INT(P125)+1))))/(INDEX(IF(D125="F",Hfemalesd,Hmalesd),U125+1,INT(P125)+1)),"")</f>
        <v/>
      </c>
      <c r="J125" s="2" t="str">
        <f t="shared" ref="J125:J188" si="45">IF(COUNTA(D125,E125,F125,G125,H125)=5,IF(P125&lt;1,"*",IF(P125&gt;=6,"*",IF(G125&gt;=120,"*",IF(G125&lt;70,"*",(H125-W125)/W125*100)))),"")</f>
        <v/>
      </c>
      <c r="K125" s="2" t="str">
        <f t="shared" ref="K125:K188" si="46">IF(COUNTA(D125,E125,F125,G125,H125)&lt;5,"",IF(P125&lt;6,"*",IF(P125&gt;=17.583,"*",(H125-G125*INDEX(IF(D125="F",muratafemale,muratamale),INT(P125)-4,1)-INDEX(IF(D125="F",muratafemale,muratamale),INT(P125)-4,2))/(G125*INDEX(IF(D125="F",muratafemale,muratamale),INT(P125)-4,1)+INDEX(IF(D125="F",muratafemale,muratamale),INT(P125)-4,2))*100)))</f>
        <v/>
      </c>
      <c r="L125" s="2" t="str">
        <f t="shared" ref="L125:L188" si="47">IF(COUNTA(D125,E125,F125,G125,H125)=5,IF(G125&gt;=IF(D125="M",181,174),"*",IF(G125&lt;101,"*",IF(P125&lt;6,"*",IF(P125&gt;=17.583,"*",(H125-X125)/X125*100)))),"")</f>
        <v/>
      </c>
      <c r="M125" s="2" t="str">
        <f t="shared" ref="M125:M188" si="48">IF(COUNTA(D125,E125,F125,G125,H125)=5,H125/G125^2*10000,"")</f>
        <v/>
      </c>
      <c r="N125" s="2" t="str">
        <f t="shared" ref="N125:N188" si="49">IF(COUNTA(D125,E125,F125,G125,H125)=5,IF(P125&gt;17.583,"*",NORMSDIST(((M125/AA125)^(Z125)-1)/Z125/AB125)*100),"")</f>
        <v/>
      </c>
      <c r="O125" s="11" t="str">
        <f t="shared" ref="O125:O188" si="50">IF(COUNTA(D125,E125,F125,G125,H125)=5,IF(P125&gt;17.583,"*",((M125/AA125)^(Z125)-1)/Z125/AB125),"")</f>
        <v/>
      </c>
      <c r="P125" s="11" t="str">
        <f t="shared" ref="P125:P188" si="51">IF(COUNTA(D125,E125,F125,G125,H125)=5,(F125-E125)/365.25,"")</f>
        <v/>
      </c>
      <c r="Q125" s="11" t="str">
        <f t="shared" ref="Q125:Q188" si="52">IF(I125="","",IF(T125&lt;10,"0","")&amp;T125&amp;"歳"&amp;IF(U125&lt;10,"0","")&amp;U125&amp;"か月")</f>
        <v/>
      </c>
      <c r="R125" s="137"/>
      <c r="S125" s="137"/>
      <c r="T125" s="12" t="e">
        <f t="shared" ref="T125:T188" si="53">INT(P125)</f>
        <v>#VALUE!</v>
      </c>
      <c r="U125" s="13" t="e">
        <f t="shared" ref="U125:U188" si="54">INT((P125-INT(P125))*12)</f>
        <v>#VALUE!</v>
      </c>
      <c r="V125" s="13"/>
      <c r="W125" s="8">
        <f t="shared" ref="W125:W188" si="55">IF(D125="M",2.06*10^-3*G125^2-0.1166*G125+6.5273,2.49*10^-3*G125^2-0.1858*G125+9.036)</f>
        <v>9.0359999999999996</v>
      </c>
      <c r="X125" s="8">
        <f t="shared" ref="X125:X188" si="56">((G125/100)^3*INDEX(itoOI,IF(D125="M",0,3)+IF(G125&lt;140,1,IF(G125&lt;=149,2,3)),1)+(G125/100)^2*INDEX(itoOI,IF(D125="M",0,3)+IF(G125&lt;140,1,IF(G125&lt;=149,2,3)),2)+(G125/100)*INDEX(itoOI,IF(D125="M",0,3)+IF(G125&lt;140,1,IF(G125&lt;=149,2,3)),3)+INDEX(itoOI,IF(D125="M",0,3)+IF(G125&lt;140,1,IF(G125&lt;=149,2,3)),4))</f>
        <v>-184.49199999999999</v>
      </c>
      <c r="Y125"/>
      <c r="Z125" t="e">
        <f>IF(D125="M",IF(AC125&lt;78,LMS!$D$5*AC125^3+LMS!$E$5*AC125^2+LMS!$F$5*AC125+LMS!$G$5,IF(AC125&lt;150,LMS!$D$6*AC125^3+LMS!$E$6*AC125^2+LMS!$F$6*AC125+LMS!$G$6,LMS!$D$7*AC125^3+LMS!$E$7*AC125^2+LMS!$F$7*AC125+LMS!$G$7)),IF(AC125&lt;69,LMS!$D$9*AC125^3+LMS!$E$9*AC125^2+LMS!$F$9*AC125+LMS!$G$9,IF(AC125&lt;150,LMS!$D$10*AC125^3+LMS!$E$10*AC125^2+LMS!$F$10*AC125+LMS!$G$10,LMS!$D$11*AC125^3+LMS!$E$11*AC125^2+LMS!$F$11*AC125+LMS!$G$11)))</f>
        <v>#VALUE!</v>
      </c>
      <c r="AA125" t="e">
        <f>IF(D125="M",(IF(AC125&lt;2.5,LMS!$D$21*AC125^3+LMS!$E$21*AC125^2+LMS!$F$21*AC125+LMS!$G$21,IF(AC125&lt;9.5,LMS!$D$22*AC125^3+LMS!$E$22*AC125^2+LMS!$F$22*AC125+LMS!$G$22,IF(AC125&lt;26.75,LMS!$D$23*AC125^3+LMS!$E$23*AC125^2+LMS!$F$23*AC125+LMS!$G$23,IF(AC125&lt;90,LMS!$D$24*AC125^3+LMS!$E$24*AC125^2+LMS!$F$24*AC125+LMS!$G$24,LMS!$D$25*AC125^3+LMS!$E$25*AC125^2+LMS!$F$25*AC125+LMS!$G$25))))),(IF(AC125&lt;2.5,LMS!$D$27*AC125^3+LMS!$E$27*AC125^2+LMS!$F$27*AC125+LMS!$G$27,IF(AC125&lt;9.5,LMS!$D$28*AC125^3+LMS!$E$28*AC125^2+LMS!$F$28*AC125+LMS!$G$28,IF(AC125&lt;26.75,LMS!$D$29*AC125^3+LMS!$E$29*AC125^2+LMS!$F$29*AC125+LMS!$G$29,IF(AC125&lt;90,LMS!$D$30*AC125^3+LMS!$E$30*AC125^2+LMS!$F$30*AC125+LMS!$G$30,IF(AC125&lt;150,LMS!$D$31*AC125^3+LMS!$E$31*AC125^2+LMS!$F$31*AC125+LMS!$G$31,LMS!$D$32*AC125^3+LMS!$E$32*AC125^2+LMS!$F$32*AC125+LMS!$G$32)))))))</f>
        <v>#VALUE!</v>
      </c>
      <c r="AB125" t="e">
        <f>IF(D125="M",(IF(AC125&lt;90,LMS!$D$14*AC125^3+LMS!$E$14*AC125^2+LMS!$F$14*AC125+LMS!$G$14,LMS!$D$15*AC125^3+LMS!$E$15*AC125^2+LMS!$F$15*AC125+LMS!$G$15)),(IF(AC125&lt;90,LMS!$D$17*AC125^3+LMS!$E$17*AC125^2+LMS!$F$17*AC125+LMS!$G$17,LMS!$D$18*AC125^3+LMS!$E$18*AC125^2+LMS!$F$18*AC125+LMS!$G$18)))</f>
        <v>#VALUE!</v>
      </c>
      <c r="AC125" s="7" t="e">
        <f t="shared" ref="AC125:AC188" si="57">P125*365.25/30.4375</f>
        <v>#VALUE!</v>
      </c>
    </row>
    <row r="126" spans="2:29" s="7" customFormat="1">
      <c r="B126" s="119"/>
      <c r="C126" s="119"/>
      <c r="D126" s="119"/>
      <c r="E126" s="31"/>
      <c r="F126" s="31"/>
      <c r="G126" s="120"/>
      <c r="H126" s="120"/>
      <c r="I126" s="11" t="str">
        <f t="shared" si="44"/>
        <v/>
      </c>
      <c r="J126" s="2" t="str">
        <f t="shared" si="45"/>
        <v/>
      </c>
      <c r="K126" s="2" t="str">
        <f t="shared" si="46"/>
        <v/>
      </c>
      <c r="L126" s="2" t="str">
        <f t="shared" si="47"/>
        <v/>
      </c>
      <c r="M126" s="2" t="str">
        <f t="shared" si="48"/>
        <v/>
      </c>
      <c r="N126" s="2" t="str">
        <f t="shared" si="49"/>
        <v/>
      </c>
      <c r="O126" s="11" t="str">
        <f t="shared" si="50"/>
        <v/>
      </c>
      <c r="P126" s="11" t="str">
        <f t="shared" si="51"/>
        <v/>
      </c>
      <c r="Q126" s="11" t="str">
        <f t="shared" si="52"/>
        <v/>
      </c>
      <c r="R126" s="137"/>
      <c r="S126" s="137"/>
      <c r="T126" s="12" t="e">
        <f t="shared" si="53"/>
        <v>#VALUE!</v>
      </c>
      <c r="U126" s="13" t="e">
        <f t="shared" si="54"/>
        <v>#VALUE!</v>
      </c>
      <c r="V126" s="13"/>
      <c r="W126" s="8">
        <f t="shared" si="55"/>
        <v>9.0359999999999996</v>
      </c>
      <c r="X126" s="8">
        <f t="shared" si="56"/>
        <v>-184.49199999999999</v>
      </c>
      <c r="Y126"/>
      <c r="Z126" t="e">
        <f>IF(D126="M",IF(AC126&lt;78,LMS!$D$5*AC126^3+LMS!$E$5*AC126^2+LMS!$F$5*AC126+LMS!$G$5,IF(AC126&lt;150,LMS!$D$6*AC126^3+LMS!$E$6*AC126^2+LMS!$F$6*AC126+LMS!$G$6,LMS!$D$7*AC126^3+LMS!$E$7*AC126^2+LMS!$F$7*AC126+LMS!$G$7)),IF(AC126&lt;69,LMS!$D$9*AC126^3+LMS!$E$9*AC126^2+LMS!$F$9*AC126+LMS!$G$9,IF(AC126&lt;150,LMS!$D$10*AC126^3+LMS!$E$10*AC126^2+LMS!$F$10*AC126+LMS!$G$10,LMS!$D$11*AC126^3+LMS!$E$11*AC126^2+LMS!$F$11*AC126+LMS!$G$11)))</f>
        <v>#VALUE!</v>
      </c>
      <c r="AA126" t="e">
        <f>IF(D126="M",(IF(AC126&lt;2.5,LMS!$D$21*AC126^3+LMS!$E$21*AC126^2+LMS!$F$21*AC126+LMS!$G$21,IF(AC126&lt;9.5,LMS!$D$22*AC126^3+LMS!$E$22*AC126^2+LMS!$F$22*AC126+LMS!$G$22,IF(AC126&lt;26.75,LMS!$D$23*AC126^3+LMS!$E$23*AC126^2+LMS!$F$23*AC126+LMS!$G$23,IF(AC126&lt;90,LMS!$D$24*AC126^3+LMS!$E$24*AC126^2+LMS!$F$24*AC126+LMS!$G$24,LMS!$D$25*AC126^3+LMS!$E$25*AC126^2+LMS!$F$25*AC126+LMS!$G$25))))),(IF(AC126&lt;2.5,LMS!$D$27*AC126^3+LMS!$E$27*AC126^2+LMS!$F$27*AC126+LMS!$G$27,IF(AC126&lt;9.5,LMS!$D$28*AC126^3+LMS!$E$28*AC126^2+LMS!$F$28*AC126+LMS!$G$28,IF(AC126&lt;26.75,LMS!$D$29*AC126^3+LMS!$E$29*AC126^2+LMS!$F$29*AC126+LMS!$G$29,IF(AC126&lt;90,LMS!$D$30*AC126^3+LMS!$E$30*AC126^2+LMS!$F$30*AC126+LMS!$G$30,IF(AC126&lt;150,LMS!$D$31*AC126^3+LMS!$E$31*AC126^2+LMS!$F$31*AC126+LMS!$G$31,LMS!$D$32*AC126^3+LMS!$E$32*AC126^2+LMS!$F$32*AC126+LMS!$G$32)))))))</f>
        <v>#VALUE!</v>
      </c>
      <c r="AB126" t="e">
        <f>IF(D126="M",(IF(AC126&lt;90,LMS!$D$14*AC126^3+LMS!$E$14*AC126^2+LMS!$F$14*AC126+LMS!$G$14,LMS!$D$15*AC126^3+LMS!$E$15*AC126^2+LMS!$F$15*AC126+LMS!$G$15)),(IF(AC126&lt;90,LMS!$D$17*AC126^3+LMS!$E$17*AC126^2+LMS!$F$17*AC126+LMS!$G$17,LMS!$D$18*AC126^3+LMS!$E$18*AC126^2+LMS!$F$18*AC126+LMS!$G$18)))</f>
        <v>#VALUE!</v>
      </c>
      <c r="AC126" s="7" t="e">
        <f t="shared" si="57"/>
        <v>#VALUE!</v>
      </c>
    </row>
    <row r="127" spans="2:29" s="7" customFormat="1">
      <c r="B127" s="119"/>
      <c r="C127" s="119"/>
      <c r="D127" s="119"/>
      <c r="E127" s="31"/>
      <c r="F127" s="31"/>
      <c r="G127" s="120"/>
      <c r="H127" s="120"/>
      <c r="I127" s="11" t="str">
        <f t="shared" si="44"/>
        <v/>
      </c>
      <c r="J127" s="2" t="str">
        <f t="shared" si="45"/>
        <v/>
      </c>
      <c r="K127" s="2" t="str">
        <f t="shared" si="46"/>
        <v/>
      </c>
      <c r="L127" s="2" t="str">
        <f t="shared" si="47"/>
        <v/>
      </c>
      <c r="M127" s="2" t="str">
        <f t="shared" si="48"/>
        <v/>
      </c>
      <c r="N127" s="2" t="str">
        <f t="shared" si="49"/>
        <v/>
      </c>
      <c r="O127" s="11" t="str">
        <f t="shared" si="50"/>
        <v/>
      </c>
      <c r="P127" s="11" t="str">
        <f t="shared" si="51"/>
        <v/>
      </c>
      <c r="Q127" s="11" t="str">
        <f t="shared" si="52"/>
        <v/>
      </c>
      <c r="R127" s="137"/>
      <c r="S127" s="137"/>
      <c r="T127" s="12" t="e">
        <f t="shared" si="53"/>
        <v>#VALUE!</v>
      </c>
      <c r="U127" s="13" t="e">
        <f t="shared" si="54"/>
        <v>#VALUE!</v>
      </c>
      <c r="V127" s="13"/>
      <c r="W127" s="8">
        <f t="shared" si="55"/>
        <v>9.0359999999999996</v>
      </c>
      <c r="X127" s="8">
        <f t="shared" si="56"/>
        <v>-184.49199999999999</v>
      </c>
      <c r="Y127"/>
      <c r="Z127" t="e">
        <f>IF(D127="M",IF(AC127&lt;78,LMS!$D$5*AC127^3+LMS!$E$5*AC127^2+LMS!$F$5*AC127+LMS!$G$5,IF(AC127&lt;150,LMS!$D$6*AC127^3+LMS!$E$6*AC127^2+LMS!$F$6*AC127+LMS!$G$6,LMS!$D$7*AC127^3+LMS!$E$7*AC127^2+LMS!$F$7*AC127+LMS!$G$7)),IF(AC127&lt;69,LMS!$D$9*AC127^3+LMS!$E$9*AC127^2+LMS!$F$9*AC127+LMS!$G$9,IF(AC127&lt;150,LMS!$D$10*AC127^3+LMS!$E$10*AC127^2+LMS!$F$10*AC127+LMS!$G$10,LMS!$D$11*AC127^3+LMS!$E$11*AC127^2+LMS!$F$11*AC127+LMS!$G$11)))</f>
        <v>#VALUE!</v>
      </c>
      <c r="AA127" t="e">
        <f>IF(D127="M",(IF(AC127&lt;2.5,LMS!$D$21*AC127^3+LMS!$E$21*AC127^2+LMS!$F$21*AC127+LMS!$G$21,IF(AC127&lt;9.5,LMS!$D$22*AC127^3+LMS!$E$22*AC127^2+LMS!$F$22*AC127+LMS!$G$22,IF(AC127&lt;26.75,LMS!$D$23*AC127^3+LMS!$E$23*AC127^2+LMS!$F$23*AC127+LMS!$G$23,IF(AC127&lt;90,LMS!$D$24*AC127^3+LMS!$E$24*AC127^2+LMS!$F$24*AC127+LMS!$G$24,LMS!$D$25*AC127^3+LMS!$E$25*AC127^2+LMS!$F$25*AC127+LMS!$G$25))))),(IF(AC127&lt;2.5,LMS!$D$27*AC127^3+LMS!$E$27*AC127^2+LMS!$F$27*AC127+LMS!$G$27,IF(AC127&lt;9.5,LMS!$D$28*AC127^3+LMS!$E$28*AC127^2+LMS!$F$28*AC127+LMS!$G$28,IF(AC127&lt;26.75,LMS!$D$29*AC127^3+LMS!$E$29*AC127^2+LMS!$F$29*AC127+LMS!$G$29,IF(AC127&lt;90,LMS!$D$30*AC127^3+LMS!$E$30*AC127^2+LMS!$F$30*AC127+LMS!$G$30,IF(AC127&lt;150,LMS!$D$31*AC127^3+LMS!$E$31*AC127^2+LMS!$F$31*AC127+LMS!$G$31,LMS!$D$32*AC127^3+LMS!$E$32*AC127^2+LMS!$F$32*AC127+LMS!$G$32)))))))</f>
        <v>#VALUE!</v>
      </c>
      <c r="AB127" t="e">
        <f>IF(D127="M",(IF(AC127&lt;90,LMS!$D$14*AC127^3+LMS!$E$14*AC127^2+LMS!$F$14*AC127+LMS!$G$14,LMS!$D$15*AC127^3+LMS!$E$15*AC127^2+LMS!$F$15*AC127+LMS!$G$15)),(IF(AC127&lt;90,LMS!$D$17*AC127^3+LMS!$E$17*AC127^2+LMS!$F$17*AC127+LMS!$G$17,LMS!$D$18*AC127^3+LMS!$E$18*AC127^2+LMS!$F$18*AC127+LMS!$G$18)))</f>
        <v>#VALUE!</v>
      </c>
      <c r="AC127" s="7" t="e">
        <f t="shared" si="57"/>
        <v>#VALUE!</v>
      </c>
    </row>
    <row r="128" spans="2:29" s="7" customFormat="1">
      <c r="B128" s="119"/>
      <c r="C128" s="119"/>
      <c r="D128" s="119"/>
      <c r="E128" s="31"/>
      <c r="F128" s="31"/>
      <c r="G128" s="120"/>
      <c r="H128" s="120"/>
      <c r="I128" s="11" t="str">
        <f t="shared" si="44"/>
        <v/>
      </c>
      <c r="J128" s="2" t="str">
        <f t="shared" si="45"/>
        <v/>
      </c>
      <c r="K128" s="2" t="str">
        <f t="shared" si="46"/>
        <v/>
      </c>
      <c r="L128" s="2" t="str">
        <f t="shared" si="47"/>
        <v/>
      </c>
      <c r="M128" s="2" t="str">
        <f t="shared" si="48"/>
        <v/>
      </c>
      <c r="N128" s="2" t="str">
        <f t="shared" si="49"/>
        <v/>
      </c>
      <c r="O128" s="11" t="str">
        <f t="shared" si="50"/>
        <v/>
      </c>
      <c r="P128" s="11" t="str">
        <f t="shared" si="51"/>
        <v/>
      </c>
      <c r="Q128" s="11" t="str">
        <f t="shared" si="52"/>
        <v/>
      </c>
      <c r="R128" s="137"/>
      <c r="S128" s="137"/>
      <c r="T128" s="12" t="e">
        <f t="shared" si="53"/>
        <v>#VALUE!</v>
      </c>
      <c r="U128" s="13" t="e">
        <f t="shared" si="54"/>
        <v>#VALUE!</v>
      </c>
      <c r="V128" s="13"/>
      <c r="W128" s="8">
        <f t="shared" si="55"/>
        <v>9.0359999999999996</v>
      </c>
      <c r="X128" s="8">
        <f t="shared" si="56"/>
        <v>-184.49199999999999</v>
      </c>
      <c r="Y128"/>
      <c r="Z128" t="e">
        <f>IF(D128="M",IF(AC128&lt;78,LMS!$D$5*AC128^3+LMS!$E$5*AC128^2+LMS!$F$5*AC128+LMS!$G$5,IF(AC128&lt;150,LMS!$D$6*AC128^3+LMS!$E$6*AC128^2+LMS!$F$6*AC128+LMS!$G$6,LMS!$D$7*AC128^3+LMS!$E$7*AC128^2+LMS!$F$7*AC128+LMS!$G$7)),IF(AC128&lt;69,LMS!$D$9*AC128^3+LMS!$E$9*AC128^2+LMS!$F$9*AC128+LMS!$G$9,IF(AC128&lt;150,LMS!$D$10*AC128^3+LMS!$E$10*AC128^2+LMS!$F$10*AC128+LMS!$G$10,LMS!$D$11*AC128^3+LMS!$E$11*AC128^2+LMS!$F$11*AC128+LMS!$G$11)))</f>
        <v>#VALUE!</v>
      </c>
      <c r="AA128" t="e">
        <f>IF(D128="M",(IF(AC128&lt;2.5,LMS!$D$21*AC128^3+LMS!$E$21*AC128^2+LMS!$F$21*AC128+LMS!$G$21,IF(AC128&lt;9.5,LMS!$D$22*AC128^3+LMS!$E$22*AC128^2+LMS!$F$22*AC128+LMS!$G$22,IF(AC128&lt;26.75,LMS!$D$23*AC128^3+LMS!$E$23*AC128^2+LMS!$F$23*AC128+LMS!$G$23,IF(AC128&lt;90,LMS!$D$24*AC128^3+LMS!$E$24*AC128^2+LMS!$F$24*AC128+LMS!$G$24,LMS!$D$25*AC128^3+LMS!$E$25*AC128^2+LMS!$F$25*AC128+LMS!$G$25))))),(IF(AC128&lt;2.5,LMS!$D$27*AC128^3+LMS!$E$27*AC128^2+LMS!$F$27*AC128+LMS!$G$27,IF(AC128&lt;9.5,LMS!$D$28*AC128^3+LMS!$E$28*AC128^2+LMS!$F$28*AC128+LMS!$G$28,IF(AC128&lt;26.75,LMS!$D$29*AC128^3+LMS!$E$29*AC128^2+LMS!$F$29*AC128+LMS!$G$29,IF(AC128&lt;90,LMS!$D$30*AC128^3+LMS!$E$30*AC128^2+LMS!$F$30*AC128+LMS!$G$30,IF(AC128&lt;150,LMS!$D$31*AC128^3+LMS!$E$31*AC128^2+LMS!$F$31*AC128+LMS!$G$31,LMS!$D$32*AC128^3+LMS!$E$32*AC128^2+LMS!$F$32*AC128+LMS!$G$32)))))))</f>
        <v>#VALUE!</v>
      </c>
      <c r="AB128" t="e">
        <f>IF(D128="M",(IF(AC128&lt;90,LMS!$D$14*AC128^3+LMS!$E$14*AC128^2+LMS!$F$14*AC128+LMS!$G$14,LMS!$D$15*AC128^3+LMS!$E$15*AC128^2+LMS!$F$15*AC128+LMS!$G$15)),(IF(AC128&lt;90,LMS!$D$17*AC128^3+LMS!$E$17*AC128^2+LMS!$F$17*AC128+LMS!$G$17,LMS!$D$18*AC128^3+LMS!$E$18*AC128^2+LMS!$F$18*AC128+LMS!$G$18)))</f>
        <v>#VALUE!</v>
      </c>
      <c r="AC128" s="7" t="e">
        <f t="shared" si="57"/>
        <v>#VALUE!</v>
      </c>
    </row>
    <row r="129" spans="2:29" s="7" customFormat="1">
      <c r="B129" s="119"/>
      <c r="C129" s="119"/>
      <c r="D129" s="119"/>
      <c r="E129" s="31"/>
      <c r="F129" s="31"/>
      <c r="G129" s="120"/>
      <c r="H129" s="120"/>
      <c r="I129" s="11" t="str">
        <f t="shared" si="44"/>
        <v/>
      </c>
      <c r="J129" s="2" t="str">
        <f t="shared" si="45"/>
        <v/>
      </c>
      <c r="K129" s="2" t="str">
        <f t="shared" si="46"/>
        <v/>
      </c>
      <c r="L129" s="2" t="str">
        <f t="shared" si="47"/>
        <v/>
      </c>
      <c r="M129" s="2" t="str">
        <f t="shared" si="48"/>
        <v/>
      </c>
      <c r="N129" s="2" t="str">
        <f t="shared" si="49"/>
        <v/>
      </c>
      <c r="O129" s="11" t="str">
        <f t="shared" si="50"/>
        <v/>
      </c>
      <c r="P129" s="11" t="str">
        <f t="shared" si="51"/>
        <v/>
      </c>
      <c r="Q129" s="11" t="str">
        <f t="shared" si="52"/>
        <v/>
      </c>
      <c r="R129" s="137"/>
      <c r="S129" s="137"/>
      <c r="T129" s="12" t="e">
        <f t="shared" si="53"/>
        <v>#VALUE!</v>
      </c>
      <c r="U129" s="13" t="e">
        <f t="shared" si="54"/>
        <v>#VALUE!</v>
      </c>
      <c r="V129" s="13"/>
      <c r="W129" s="8">
        <f t="shared" si="55"/>
        <v>9.0359999999999996</v>
      </c>
      <c r="X129" s="8">
        <f t="shared" si="56"/>
        <v>-184.49199999999999</v>
      </c>
      <c r="Y129"/>
      <c r="Z129" t="e">
        <f>IF(D129="M",IF(AC129&lt;78,LMS!$D$5*AC129^3+LMS!$E$5*AC129^2+LMS!$F$5*AC129+LMS!$G$5,IF(AC129&lt;150,LMS!$D$6*AC129^3+LMS!$E$6*AC129^2+LMS!$F$6*AC129+LMS!$G$6,LMS!$D$7*AC129^3+LMS!$E$7*AC129^2+LMS!$F$7*AC129+LMS!$G$7)),IF(AC129&lt;69,LMS!$D$9*AC129^3+LMS!$E$9*AC129^2+LMS!$F$9*AC129+LMS!$G$9,IF(AC129&lt;150,LMS!$D$10*AC129^3+LMS!$E$10*AC129^2+LMS!$F$10*AC129+LMS!$G$10,LMS!$D$11*AC129^3+LMS!$E$11*AC129^2+LMS!$F$11*AC129+LMS!$G$11)))</f>
        <v>#VALUE!</v>
      </c>
      <c r="AA129" t="e">
        <f>IF(D129="M",(IF(AC129&lt;2.5,LMS!$D$21*AC129^3+LMS!$E$21*AC129^2+LMS!$F$21*AC129+LMS!$G$21,IF(AC129&lt;9.5,LMS!$D$22*AC129^3+LMS!$E$22*AC129^2+LMS!$F$22*AC129+LMS!$G$22,IF(AC129&lt;26.75,LMS!$D$23*AC129^3+LMS!$E$23*AC129^2+LMS!$F$23*AC129+LMS!$G$23,IF(AC129&lt;90,LMS!$D$24*AC129^3+LMS!$E$24*AC129^2+LMS!$F$24*AC129+LMS!$G$24,LMS!$D$25*AC129^3+LMS!$E$25*AC129^2+LMS!$F$25*AC129+LMS!$G$25))))),(IF(AC129&lt;2.5,LMS!$D$27*AC129^3+LMS!$E$27*AC129^2+LMS!$F$27*AC129+LMS!$G$27,IF(AC129&lt;9.5,LMS!$D$28*AC129^3+LMS!$E$28*AC129^2+LMS!$F$28*AC129+LMS!$G$28,IF(AC129&lt;26.75,LMS!$D$29*AC129^3+LMS!$E$29*AC129^2+LMS!$F$29*AC129+LMS!$G$29,IF(AC129&lt;90,LMS!$D$30*AC129^3+LMS!$E$30*AC129^2+LMS!$F$30*AC129+LMS!$G$30,IF(AC129&lt;150,LMS!$D$31*AC129^3+LMS!$E$31*AC129^2+LMS!$F$31*AC129+LMS!$G$31,LMS!$D$32*AC129^3+LMS!$E$32*AC129^2+LMS!$F$32*AC129+LMS!$G$32)))))))</f>
        <v>#VALUE!</v>
      </c>
      <c r="AB129" t="e">
        <f>IF(D129="M",(IF(AC129&lt;90,LMS!$D$14*AC129^3+LMS!$E$14*AC129^2+LMS!$F$14*AC129+LMS!$G$14,LMS!$D$15*AC129^3+LMS!$E$15*AC129^2+LMS!$F$15*AC129+LMS!$G$15)),(IF(AC129&lt;90,LMS!$D$17*AC129^3+LMS!$E$17*AC129^2+LMS!$F$17*AC129+LMS!$G$17,LMS!$D$18*AC129^3+LMS!$E$18*AC129^2+LMS!$F$18*AC129+LMS!$G$18)))</f>
        <v>#VALUE!</v>
      </c>
      <c r="AC129" s="7" t="e">
        <f t="shared" si="57"/>
        <v>#VALUE!</v>
      </c>
    </row>
    <row r="130" spans="2:29" s="7" customFormat="1">
      <c r="B130" s="119"/>
      <c r="C130" s="119"/>
      <c r="D130" s="119"/>
      <c r="E130" s="31"/>
      <c r="F130" s="31"/>
      <c r="G130" s="120"/>
      <c r="H130" s="120"/>
      <c r="I130" s="11" t="str">
        <f t="shared" si="44"/>
        <v/>
      </c>
      <c r="J130" s="2" t="str">
        <f t="shared" si="45"/>
        <v/>
      </c>
      <c r="K130" s="2" t="str">
        <f t="shared" si="46"/>
        <v/>
      </c>
      <c r="L130" s="2" t="str">
        <f t="shared" si="47"/>
        <v/>
      </c>
      <c r="M130" s="2" t="str">
        <f t="shared" si="48"/>
        <v/>
      </c>
      <c r="N130" s="2" t="str">
        <f t="shared" si="49"/>
        <v/>
      </c>
      <c r="O130" s="11" t="str">
        <f t="shared" si="50"/>
        <v/>
      </c>
      <c r="P130" s="11" t="str">
        <f t="shared" si="51"/>
        <v/>
      </c>
      <c r="Q130" s="11" t="str">
        <f t="shared" si="52"/>
        <v/>
      </c>
      <c r="R130" s="137"/>
      <c r="S130" s="137"/>
      <c r="T130" s="12" t="e">
        <f t="shared" si="53"/>
        <v>#VALUE!</v>
      </c>
      <c r="U130" s="13" t="e">
        <f t="shared" si="54"/>
        <v>#VALUE!</v>
      </c>
      <c r="V130" s="13"/>
      <c r="W130" s="8">
        <f t="shared" si="55"/>
        <v>9.0359999999999996</v>
      </c>
      <c r="X130" s="8">
        <f t="shared" si="56"/>
        <v>-184.49199999999999</v>
      </c>
      <c r="Y130"/>
      <c r="Z130" t="e">
        <f>IF(D130="M",IF(AC130&lt;78,LMS!$D$5*AC130^3+LMS!$E$5*AC130^2+LMS!$F$5*AC130+LMS!$G$5,IF(AC130&lt;150,LMS!$D$6*AC130^3+LMS!$E$6*AC130^2+LMS!$F$6*AC130+LMS!$G$6,LMS!$D$7*AC130^3+LMS!$E$7*AC130^2+LMS!$F$7*AC130+LMS!$G$7)),IF(AC130&lt;69,LMS!$D$9*AC130^3+LMS!$E$9*AC130^2+LMS!$F$9*AC130+LMS!$G$9,IF(AC130&lt;150,LMS!$D$10*AC130^3+LMS!$E$10*AC130^2+LMS!$F$10*AC130+LMS!$G$10,LMS!$D$11*AC130^3+LMS!$E$11*AC130^2+LMS!$F$11*AC130+LMS!$G$11)))</f>
        <v>#VALUE!</v>
      </c>
      <c r="AA130" t="e">
        <f>IF(D130="M",(IF(AC130&lt;2.5,LMS!$D$21*AC130^3+LMS!$E$21*AC130^2+LMS!$F$21*AC130+LMS!$G$21,IF(AC130&lt;9.5,LMS!$D$22*AC130^3+LMS!$E$22*AC130^2+LMS!$F$22*AC130+LMS!$G$22,IF(AC130&lt;26.75,LMS!$D$23*AC130^3+LMS!$E$23*AC130^2+LMS!$F$23*AC130+LMS!$G$23,IF(AC130&lt;90,LMS!$D$24*AC130^3+LMS!$E$24*AC130^2+LMS!$F$24*AC130+LMS!$G$24,LMS!$D$25*AC130^3+LMS!$E$25*AC130^2+LMS!$F$25*AC130+LMS!$G$25))))),(IF(AC130&lt;2.5,LMS!$D$27*AC130^3+LMS!$E$27*AC130^2+LMS!$F$27*AC130+LMS!$G$27,IF(AC130&lt;9.5,LMS!$D$28*AC130^3+LMS!$E$28*AC130^2+LMS!$F$28*AC130+LMS!$G$28,IF(AC130&lt;26.75,LMS!$D$29*AC130^3+LMS!$E$29*AC130^2+LMS!$F$29*AC130+LMS!$G$29,IF(AC130&lt;90,LMS!$D$30*AC130^3+LMS!$E$30*AC130^2+LMS!$F$30*AC130+LMS!$G$30,IF(AC130&lt;150,LMS!$D$31*AC130^3+LMS!$E$31*AC130^2+LMS!$F$31*AC130+LMS!$G$31,LMS!$D$32*AC130^3+LMS!$E$32*AC130^2+LMS!$F$32*AC130+LMS!$G$32)))))))</f>
        <v>#VALUE!</v>
      </c>
      <c r="AB130" t="e">
        <f>IF(D130="M",(IF(AC130&lt;90,LMS!$D$14*AC130^3+LMS!$E$14*AC130^2+LMS!$F$14*AC130+LMS!$G$14,LMS!$D$15*AC130^3+LMS!$E$15*AC130^2+LMS!$F$15*AC130+LMS!$G$15)),(IF(AC130&lt;90,LMS!$D$17*AC130^3+LMS!$E$17*AC130^2+LMS!$F$17*AC130+LMS!$G$17,LMS!$D$18*AC130^3+LMS!$E$18*AC130^2+LMS!$F$18*AC130+LMS!$G$18)))</f>
        <v>#VALUE!</v>
      </c>
      <c r="AC130" s="7" t="e">
        <f t="shared" si="57"/>
        <v>#VALUE!</v>
      </c>
    </row>
    <row r="131" spans="2:29" s="7" customFormat="1">
      <c r="B131" s="119"/>
      <c r="C131" s="119"/>
      <c r="D131" s="119"/>
      <c r="E131" s="31"/>
      <c r="F131" s="31"/>
      <c r="G131" s="120"/>
      <c r="H131" s="120"/>
      <c r="I131" s="11" t="str">
        <f t="shared" si="44"/>
        <v/>
      </c>
      <c r="J131" s="2" t="str">
        <f t="shared" si="45"/>
        <v/>
      </c>
      <c r="K131" s="2" t="str">
        <f t="shared" si="46"/>
        <v/>
      </c>
      <c r="L131" s="2" t="str">
        <f t="shared" si="47"/>
        <v/>
      </c>
      <c r="M131" s="2" t="str">
        <f t="shared" si="48"/>
        <v/>
      </c>
      <c r="N131" s="2" t="str">
        <f t="shared" si="49"/>
        <v/>
      </c>
      <c r="O131" s="11" t="str">
        <f t="shared" si="50"/>
        <v/>
      </c>
      <c r="P131" s="11" t="str">
        <f t="shared" si="51"/>
        <v/>
      </c>
      <c r="Q131" s="11" t="str">
        <f t="shared" si="52"/>
        <v/>
      </c>
      <c r="R131" s="137"/>
      <c r="S131" s="137"/>
      <c r="T131" s="12" t="e">
        <f t="shared" si="53"/>
        <v>#VALUE!</v>
      </c>
      <c r="U131" s="13" t="e">
        <f t="shared" si="54"/>
        <v>#VALUE!</v>
      </c>
      <c r="V131" s="13"/>
      <c r="W131" s="8">
        <f t="shared" si="55"/>
        <v>9.0359999999999996</v>
      </c>
      <c r="X131" s="8">
        <f t="shared" si="56"/>
        <v>-184.49199999999999</v>
      </c>
      <c r="Y131"/>
      <c r="Z131" t="e">
        <f>IF(D131="M",IF(AC131&lt;78,LMS!$D$5*AC131^3+LMS!$E$5*AC131^2+LMS!$F$5*AC131+LMS!$G$5,IF(AC131&lt;150,LMS!$D$6*AC131^3+LMS!$E$6*AC131^2+LMS!$F$6*AC131+LMS!$G$6,LMS!$D$7*AC131^3+LMS!$E$7*AC131^2+LMS!$F$7*AC131+LMS!$G$7)),IF(AC131&lt;69,LMS!$D$9*AC131^3+LMS!$E$9*AC131^2+LMS!$F$9*AC131+LMS!$G$9,IF(AC131&lt;150,LMS!$D$10*AC131^3+LMS!$E$10*AC131^2+LMS!$F$10*AC131+LMS!$G$10,LMS!$D$11*AC131^3+LMS!$E$11*AC131^2+LMS!$F$11*AC131+LMS!$G$11)))</f>
        <v>#VALUE!</v>
      </c>
      <c r="AA131" t="e">
        <f>IF(D131="M",(IF(AC131&lt;2.5,LMS!$D$21*AC131^3+LMS!$E$21*AC131^2+LMS!$F$21*AC131+LMS!$G$21,IF(AC131&lt;9.5,LMS!$D$22*AC131^3+LMS!$E$22*AC131^2+LMS!$F$22*AC131+LMS!$G$22,IF(AC131&lt;26.75,LMS!$D$23*AC131^3+LMS!$E$23*AC131^2+LMS!$F$23*AC131+LMS!$G$23,IF(AC131&lt;90,LMS!$D$24*AC131^3+LMS!$E$24*AC131^2+LMS!$F$24*AC131+LMS!$G$24,LMS!$D$25*AC131^3+LMS!$E$25*AC131^2+LMS!$F$25*AC131+LMS!$G$25))))),(IF(AC131&lt;2.5,LMS!$D$27*AC131^3+LMS!$E$27*AC131^2+LMS!$F$27*AC131+LMS!$G$27,IF(AC131&lt;9.5,LMS!$D$28*AC131^3+LMS!$E$28*AC131^2+LMS!$F$28*AC131+LMS!$G$28,IF(AC131&lt;26.75,LMS!$D$29*AC131^3+LMS!$E$29*AC131^2+LMS!$F$29*AC131+LMS!$G$29,IF(AC131&lt;90,LMS!$D$30*AC131^3+LMS!$E$30*AC131^2+LMS!$F$30*AC131+LMS!$G$30,IF(AC131&lt;150,LMS!$D$31*AC131^3+LMS!$E$31*AC131^2+LMS!$F$31*AC131+LMS!$G$31,LMS!$D$32*AC131^3+LMS!$E$32*AC131^2+LMS!$F$32*AC131+LMS!$G$32)))))))</f>
        <v>#VALUE!</v>
      </c>
      <c r="AB131" t="e">
        <f>IF(D131="M",(IF(AC131&lt;90,LMS!$D$14*AC131^3+LMS!$E$14*AC131^2+LMS!$F$14*AC131+LMS!$G$14,LMS!$D$15*AC131^3+LMS!$E$15*AC131^2+LMS!$F$15*AC131+LMS!$G$15)),(IF(AC131&lt;90,LMS!$D$17*AC131^3+LMS!$E$17*AC131^2+LMS!$F$17*AC131+LMS!$G$17,LMS!$D$18*AC131^3+LMS!$E$18*AC131^2+LMS!$F$18*AC131+LMS!$G$18)))</f>
        <v>#VALUE!</v>
      </c>
      <c r="AC131" s="7" t="e">
        <f t="shared" si="57"/>
        <v>#VALUE!</v>
      </c>
    </row>
    <row r="132" spans="2:29" s="7" customFormat="1">
      <c r="B132" s="119"/>
      <c r="C132" s="119"/>
      <c r="D132" s="119"/>
      <c r="E132" s="31"/>
      <c r="F132" s="31"/>
      <c r="G132" s="120"/>
      <c r="H132" s="120"/>
      <c r="I132" s="11" t="str">
        <f t="shared" si="44"/>
        <v/>
      </c>
      <c r="J132" s="2" t="str">
        <f t="shared" si="45"/>
        <v/>
      </c>
      <c r="K132" s="2" t="str">
        <f t="shared" si="46"/>
        <v/>
      </c>
      <c r="L132" s="2" t="str">
        <f t="shared" si="47"/>
        <v/>
      </c>
      <c r="M132" s="2" t="str">
        <f t="shared" si="48"/>
        <v/>
      </c>
      <c r="N132" s="2" t="str">
        <f t="shared" si="49"/>
        <v/>
      </c>
      <c r="O132" s="11" t="str">
        <f t="shared" si="50"/>
        <v/>
      </c>
      <c r="P132" s="11" t="str">
        <f t="shared" si="51"/>
        <v/>
      </c>
      <c r="Q132" s="11" t="str">
        <f t="shared" si="52"/>
        <v/>
      </c>
      <c r="R132" s="137"/>
      <c r="S132" s="137"/>
      <c r="T132" s="12" t="e">
        <f t="shared" si="53"/>
        <v>#VALUE!</v>
      </c>
      <c r="U132" s="13" t="e">
        <f t="shared" si="54"/>
        <v>#VALUE!</v>
      </c>
      <c r="V132" s="13"/>
      <c r="W132" s="8">
        <f t="shared" si="55"/>
        <v>9.0359999999999996</v>
      </c>
      <c r="X132" s="8">
        <f t="shared" si="56"/>
        <v>-184.49199999999999</v>
      </c>
      <c r="Y132"/>
      <c r="Z132" t="e">
        <f>IF(D132="M",IF(AC132&lt;78,LMS!$D$5*AC132^3+LMS!$E$5*AC132^2+LMS!$F$5*AC132+LMS!$G$5,IF(AC132&lt;150,LMS!$D$6*AC132^3+LMS!$E$6*AC132^2+LMS!$F$6*AC132+LMS!$G$6,LMS!$D$7*AC132^3+LMS!$E$7*AC132^2+LMS!$F$7*AC132+LMS!$G$7)),IF(AC132&lt;69,LMS!$D$9*AC132^3+LMS!$E$9*AC132^2+LMS!$F$9*AC132+LMS!$G$9,IF(AC132&lt;150,LMS!$D$10*AC132^3+LMS!$E$10*AC132^2+LMS!$F$10*AC132+LMS!$G$10,LMS!$D$11*AC132^3+LMS!$E$11*AC132^2+LMS!$F$11*AC132+LMS!$G$11)))</f>
        <v>#VALUE!</v>
      </c>
      <c r="AA132" t="e">
        <f>IF(D132="M",(IF(AC132&lt;2.5,LMS!$D$21*AC132^3+LMS!$E$21*AC132^2+LMS!$F$21*AC132+LMS!$G$21,IF(AC132&lt;9.5,LMS!$D$22*AC132^3+LMS!$E$22*AC132^2+LMS!$F$22*AC132+LMS!$G$22,IF(AC132&lt;26.75,LMS!$D$23*AC132^3+LMS!$E$23*AC132^2+LMS!$F$23*AC132+LMS!$G$23,IF(AC132&lt;90,LMS!$D$24*AC132^3+LMS!$E$24*AC132^2+LMS!$F$24*AC132+LMS!$G$24,LMS!$D$25*AC132^3+LMS!$E$25*AC132^2+LMS!$F$25*AC132+LMS!$G$25))))),(IF(AC132&lt;2.5,LMS!$D$27*AC132^3+LMS!$E$27*AC132^2+LMS!$F$27*AC132+LMS!$G$27,IF(AC132&lt;9.5,LMS!$D$28*AC132^3+LMS!$E$28*AC132^2+LMS!$F$28*AC132+LMS!$G$28,IF(AC132&lt;26.75,LMS!$D$29*AC132^3+LMS!$E$29*AC132^2+LMS!$F$29*AC132+LMS!$G$29,IF(AC132&lt;90,LMS!$D$30*AC132^3+LMS!$E$30*AC132^2+LMS!$F$30*AC132+LMS!$G$30,IF(AC132&lt;150,LMS!$D$31*AC132^3+LMS!$E$31*AC132^2+LMS!$F$31*AC132+LMS!$G$31,LMS!$D$32*AC132^3+LMS!$E$32*AC132^2+LMS!$F$32*AC132+LMS!$G$32)))))))</f>
        <v>#VALUE!</v>
      </c>
      <c r="AB132" t="e">
        <f>IF(D132="M",(IF(AC132&lt;90,LMS!$D$14*AC132^3+LMS!$E$14*AC132^2+LMS!$F$14*AC132+LMS!$G$14,LMS!$D$15*AC132^3+LMS!$E$15*AC132^2+LMS!$F$15*AC132+LMS!$G$15)),(IF(AC132&lt;90,LMS!$D$17*AC132^3+LMS!$E$17*AC132^2+LMS!$F$17*AC132+LMS!$G$17,LMS!$D$18*AC132^3+LMS!$E$18*AC132^2+LMS!$F$18*AC132+LMS!$G$18)))</f>
        <v>#VALUE!</v>
      </c>
      <c r="AC132" s="7" t="e">
        <f t="shared" si="57"/>
        <v>#VALUE!</v>
      </c>
    </row>
    <row r="133" spans="2:29" s="7" customFormat="1">
      <c r="B133" s="119"/>
      <c r="C133" s="119"/>
      <c r="D133" s="119"/>
      <c r="E133" s="31"/>
      <c r="F133" s="31"/>
      <c r="G133" s="120"/>
      <c r="H133" s="120"/>
      <c r="I133" s="11" t="str">
        <f t="shared" si="44"/>
        <v/>
      </c>
      <c r="J133" s="2" t="str">
        <f t="shared" si="45"/>
        <v/>
      </c>
      <c r="K133" s="2" t="str">
        <f t="shared" si="46"/>
        <v/>
      </c>
      <c r="L133" s="2" t="str">
        <f t="shared" si="47"/>
        <v/>
      </c>
      <c r="M133" s="2" t="str">
        <f t="shared" si="48"/>
        <v/>
      </c>
      <c r="N133" s="2" t="str">
        <f t="shared" si="49"/>
        <v/>
      </c>
      <c r="O133" s="11" t="str">
        <f t="shared" si="50"/>
        <v/>
      </c>
      <c r="P133" s="11" t="str">
        <f t="shared" si="51"/>
        <v/>
      </c>
      <c r="Q133" s="11" t="str">
        <f t="shared" si="52"/>
        <v/>
      </c>
      <c r="R133" s="137"/>
      <c r="S133" s="137"/>
      <c r="T133" s="12" t="e">
        <f t="shared" si="53"/>
        <v>#VALUE!</v>
      </c>
      <c r="U133" s="13" t="e">
        <f t="shared" si="54"/>
        <v>#VALUE!</v>
      </c>
      <c r="V133" s="13"/>
      <c r="W133" s="8">
        <f t="shared" si="55"/>
        <v>9.0359999999999996</v>
      </c>
      <c r="X133" s="8">
        <f t="shared" si="56"/>
        <v>-184.49199999999999</v>
      </c>
      <c r="Y133"/>
      <c r="Z133" t="e">
        <f>IF(D133="M",IF(AC133&lt;78,LMS!$D$5*AC133^3+LMS!$E$5*AC133^2+LMS!$F$5*AC133+LMS!$G$5,IF(AC133&lt;150,LMS!$D$6*AC133^3+LMS!$E$6*AC133^2+LMS!$F$6*AC133+LMS!$G$6,LMS!$D$7*AC133^3+LMS!$E$7*AC133^2+LMS!$F$7*AC133+LMS!$G$7)),IF(AC133&lt;69,LMS!$D$9*AC133^3+LMS!$E$9*AC133^2+LMS!$F$9*AC133+LMS!$G$9,IF(AC133&lt;150,LMS!$D$10*AC133^3+LMS!$E$10*AC133^2+LMS!$F$10*AC133+LMS!$G$10,LMS!$D$11*AC133^3+LMS!$E$11*AC133^2+LMS!$F$11*AC133+LMS!$G$11)))</f>
        <v>#VALUE!</v>
      </c>
      <c r="AA133" t="e">
        <f>IF(D133="M",(IF(AC133&lt;2.5,LMS!$D$21*AC133^3+LMS!$E$21*AC133^2+LMS!$F$21*AC133+LMS!$G$21,IF(AC133&lt;9.5,LMS!$D$22*AC133^3+LMS!$E$22*AC133^2+LMS!$F$22*AC133+LMS!$G$22,IF(AC133&lt;26.75,LMS!$D$23*AC133^3+LMS!$E$23*AC133^2+LMS!$F$23*AC133+LMS!$G$23,IF(AC133&lt;90,LMS!$D$24*AC133^3+LMS!$E$24*AC133^2+LMS!$F$24*AC133+LMS!$G$24,LMS!$D$25*AC133^3+LMS!$E$25*AC133^2+LMS!$F$25*AC133+LMS!$G$25))))),(IF(AC133&lt;2.5,LMS!$D$27*AC133^3+LMS!$E$27*AC133^2+LMS!$F$27*AC133+LMS!$G$27,IF(AC133&lt;9.5,LMS!$D$28*AC133^3+LMS!$E$28*AC133^2+LMS!$F$28*AC133+LMS!$G$28,IF(AC133&lt;26.75,LMS!$D$29*AC133^3+LMS!$E$29*AC133^2+LMS!$F$29*AC133+LMS!$G$29,IF(AC133&lt;90,LMS!$D$30*AC133^3+LMS!$E$30*AC133^2+LMS!$F$30*AC133+LMS!$G$30,IF(AC133&lt;150,LMS!$D$31*AC133^3+LMS!$E$31*AC133^2+LMS!$F$31*AC133+LMS!$G$31,LMS!$D$32*AC133^3+LMS!$E$32*AC133^2+LMS!$F$32*AC133+LMS!$G$32)))))))</f>
        <v>#VALUE!</v>
      </c>
      <c r="AB133" t="e">
        <f>IF(D133="M",(IF(AC133&lt;90,LMS!$D$14*AC133^3+LMS!$E$14*AC133^2+LMS!$F$14*AC133+LMS!$G$14,LMS!$D$15*AC133^3+LMS!$E$15*AC133^2+LMS!$F$15*AC133+LMS!$G$15)),(IF(AC133&lt;90,LMS!$D$17*AC133^3+LMS!$E$17*AC133^2+LMS!$F$17*AC133+LMS!$G$17,LMS!$D$18*AC133^3+LMS!$E$18*AC133^2+LMS!$F$18*AC133+LMS!$G$18)))</f>
        <v>#VALUE!</v>
      </c>
      <c r="AC133" s="7" t="e">
        <f t="shared" si="57"/>
        <v>#VALUE!</v>
      </c>
    </row>
    <row r="134" spans="2:29" s="7" customFormat="1">
      <c r="B134" s="119"/>
      <c r="C134" s="119"/>
      <c r="D134" s="119"/>
      <c r="E134" s="31"/>
      <c r="F134" s="31"/>
      <c r="G134" s="120"/>
      <c r="H134" s="120"/>
      <c r="I134" s="11" t="str">
        <f t="shared" si="44"/>
        <v/>
      </c>
      <c r="J134" s="2" t="str">
        <f t="shared" si="45"/>
        <v/>
      </c>
      <c r="K134" s="2" t="str">
        <f t="shared" si="46"/>
        <v/>
      </c>
      <c r="L134" s="2" t="str">
        <f t="shared" si="47"/>
        <v/>
      </c>
      <c r="M134" s="2" t="str">
        <f t="shared" si="48"/>
        <v/>
      </c>
      <c r="N134" s="2" t="str">
        <f t="shared" si="49"/>
        <v/>
      </c>
      <c r="O134" s="11" t="str">
        <f t="shared" si="50"/>
        <v/>
      </c>
      <c r="P134" s="11" t="str">
        <f t="shared" si="51"/>
        <v/>
      </c>
      <c r="Q134" s="11" t="str">
        <f t="shared" si="52"/>
        <v/>
      </c>
      <c r="R134" s="137"/>
      <c r="S134" s="137"/>
      <c r="T134" s="12" t="e">
        <f t="shared" si="53"/>
        <v>#VALUE!</v>
      </c>
      <c r="U134" s="13" t="e">
        <f t="shared" si="54"/>
        <v>#VALUE!</v>
      </c>
      <c r="V134" s="13"/>
      <c r="W134" s="8">
        <f t="shared" si="55"/>
        <v>9.0359999999999996</v>
      </c>
      <c r="X134" s="8">
        <f t="shared" si="56"/>
        <v>-184.49199999999999</v>
      </c>
      <c r="Y134"/>
      <c r="Z134" t="e">
        <f>IF(D134="M",IF(AC134&lt;78,LMS!$D$5*AC134^3+LMS!$E$5*AC134^2+LMS!$F$5*AC134+LMS!$G$5,IF(AC134&lt;150,LMS!$D$6*AC134^3+LMS!$E$6*AC134^2+LMS!$F$6*AC134+LMS!$G$6,LMS!$D$7*AC134^3+LMS!$E$7*AC134^2+LMS!$F$7*AC134+LMS!$G$7)),IF(AC134&lt;69,LMS!$D$9*AC134^3+LMS!$E$9*AC134^2+LMS!$F$9*AC134+LMS!$G$9,IF(AC134&lt;150,LMS!$D$10*AC134^3+LMS!$E$10*AC134^2+LMS!$F$10*AC134+LMS!$G$10,LMS!$D$11*AC134^3+LMS!$E$11*AC134^2+LMS!$F$11*AC134+LMS!$G$11)))</f>
        <v>#VALUE!</v>
      </c>
      <c r="AA134" t="e">
        <f>IF(D134="M",(IF(AC134&lt;2.5,LMS!$D$21*AC134^3+LMS!$E$21*AC134^2+LMS!$F$21*AC134+LMS!$G$21,IF(AC134&lt;9.5,LMS!$D$22*AC134^3+LMS!$E$22*AC134^2+LMS!$F$22*AC134+LMS!$G$22,IF(AC134&lt;26.75,LMS!$D$23*AC134^3+LMS!$E$23*AC134^2+LMS!$F$23*AC134+LMS!$G$23,IF(AC134&lt;90,LMS!$D$24*AC134^3+LMS!$E$24*AC134^2+LMS!$F$24*AC134+LMS!$G$24,LMS!$D$25*AC134^3+LMS!$E$25*AC134^2+LMS!$F$25*AC134+LMS!$G$25))))),(IF(AC134&lt;2.5,LMS!$D$27*AC134^3+LMS!$E$27*AC134^2+LMS!$F$27*AC134+LMS!$G$27,IF(AC134&lt;9.5,LMS!$D$28*AC134^3+LMS!$E$28*AC134^2+LMS!$F$28*AC134+LMS!$G$28,IF(AC134&lt;26.75,LMS!$D$29*AC134^3+LMS!$E$29*AC134^2+LMS!$F$29*AC134+LMS!$G$29,IF(AC134&lt;90,LMS!$D$30*AC134^3+LMS!$E$30*AC134^2+LMS!$F$30*AC134+LMS!$G$30,IF(AC134&lt;150,LMS!$D$31*AC134^3+LMS!$E$31*AC134^2+LMS!$F$31*AC134+LMS!$G$31,LMS!$D$32*AC134^3+LMS!$E$32*AC134^2+LMS!$F$32*AC134+LMS!$G$32)))))))</f>
        <v>#VALUE!</v>
      </c>
      <c r="AB134" t="e">
        <f>IF(D134="M",(IF(AC134&lt;90,LMS!$D$14*AC134^3+LMS!$E$14*AC134^2+LMS!$F$14*AC134+LMS!$G$14,LMS!$D$15*AC134^3+LMS!$E$15*AC134^2+LMS!$F$15*AC134+LMS!$G$15)),(IF(AC134&lt;90,LMS!$D$17*AC134^3+LMS!$E$17*AC134^2+LMS!$F$17*AC134+LMS!$G$17,LMS!$D$18*AC134^3+LMS!$E$18*AC134^2+LMS!$F$18*AC134+LMS!$G$18)))</f>
        <v>#VALUE!</v>
      </c>
      <c r="AC134" s="7" t="e">
        <f t="shared" si="57"/>
        <v>#VALUE!</v>
      </c>
    </row>
    <row r="135" spans="2:29" s="7" customFormat="1">
      <c r="B135" s="119"/>
      <c r="C135" s="119"/>
      <c r="D135" s="119"/>
      <c r="E135" s="31"/>
      <c r="F135" s="31"/>
      <c r="G135" s="120"/>
      <c r="H135" s="120"/>
      <c r="I135" s="11" t="str">
        <f t="shared" si="44"/>
        <v/>
      </c>
      <c r="J135" s="2" t="str">
        <f t="shared" si="45"/>
        <v/>
      </c>
      <c r="K135" s="2" t="str">
        <f t="shared" si="46"/>
        <v/>
      </c>
      <c r="L135" s="2" t="str">
        <f t="shared" si="47"/>
        <v/>
      </c>
      <c r="M135" s="2" t="str">
        <f t="shared" si="48"/>
        <v/>
      </c>
      <c r="N135" s="2" t="str">
        <f t="shared" si="49"/>
        <v/>
      </c>
      <c r="O135" s="11" t="str">
        <f t="shared" si="50"/>
        <v/>
      </c>
      <c r="P135" s="11" t="str">
        <f t="shared" si="51"/>
        <v/>
      </c>
      <c r="Q135" s="11" t="str">
        <f t="shared" si="52"/>
        <v/>
      </c>
      <c r="R135" s="137"/>
      <c r="S135" s="137"/>
      <c r="T135" s="12" t="e">
        <f t="shared" si="53"/>
        <v>#VALUE!</v>
      </c>
      <c r="U135" s="13" t="e">
        <f t="shared" si="54"/>
        <v>#VALUE!</v>
      </c>
      <c r="V135" s="13"/>
      <c r="W135" s="8">
        <f t="shared" si="55"/>
        <v>9.0359999999999996</v>
      </c>
      <c r="X135" s="8">
        <f t="shared" si="56"/>
        <v>-184.49199999999999</v>
      </c>
      <c r="Y135"/>
      <c r="Z135" t="e">
        <f>IF(D135="M",IF(AC135&lt;78,LMS!$D$5*AC135^3+LMS!$E$5*AC135^2+LMS!$F$5*AC135+LMS!$G$5,IF(AC135&lt;150,LMS!$D$6*AC135^3+LMS!$E$6*AC135^2+LMS!$F$6*AC135+LMS!$G$6,LMS!$D$7*AC135^3+LMS!$E$7*AC135^2+LMS!$F$7*AC135+LMS!$G$7)),IF(AC135&lt;69,LMS!$D$9*AC135^3+LMS!$E$9*AC135^2+LMS!$F$9*AC135+LMS!$G$9,IF(AC135&lt;150,LMS!$D$10*AC135^3+LMS!$E$10*AC135^2+LMS!$F$10*AC135+LMS!$G$10,LMS!$D$11*AC135^3+LMS!$E$11*AC135^2+LMS!$F$11*AC135+LMS!$G$11)))</f>
        <v>#VALUE!</v>
      </c>
      <c r="AA135" t="e">
        <f>IF(D135="M",(IF(AC135&lt;2.5,LMS!$D$21*AC135^3+LMS!$E$21*AC135^2+LMS!$F$21*AC135+LMS!$G$21,IF(AC135&lt;9.5,LMS!$D$22*AC135^3+LMS!$E$22*AC135^2+LMS!$F$22*AC135+LMS!$G$22,IF(AC135&lt;26.75,LMS!$D$23*AC135^3+LMS!$E$23*AC135^2+LMS!$F$23*AC135+LMS!$G$23,IF(AC135&lt;90,LMS!$D$24*AC135^3+LMS!$E$24*AC135^2+LMS!$F$24*AC135+LMS!$G$24,LMS!$D$25*AC135^3+LMS!$E$25*AC135^2+LMS!$F$25*AC135+LMS!$G$25))))),(IF(AC135&lt;2.5,LMS!$D$27*AC135^3+LMS!$E$27*AC135^2+LMS!$F$27*AC135+LMS!$G$27,IF(AC135&lt;9.5,LMS!$D$28*AC135^3+LMS!$E$28*AC135^2+LMS!$F$28*AC135+LMS!$G$28,IF(AC135&lt;26.75,LMS!$D$29*AC135^3+LMS!$E$29*AC135^2+LMS!$F$29*AC135+LMS!$G$29,IF(AC135&lt;90,LMS!$D$30*AC135^3+LMS!$E$30*AC135^2+LMS!$F$30*AC135+LMS!$G$30,IF(AC135&lt;150,LMS!$D$31*AC135^3+LMS!$E$31*AC135^2+LMS!$F$31*AC135+LMS!$G$31,LMS!$D$32*AC135^3+LMS!$E$32*AC135^2+LMS!$F$32*AC135+LMS!$G$32)))))))</f>
        <v>#VALUE!</v>
      </c>
      <c r="AB135" t="e">
        <f>IF(D135="M",(IF(AC135&lt;90,LMS!$D$14*AC135^3+LMS!$E$14*AC135^2+LMS!$F$14*AC135+LMS!$G$14,LMS!$D$15*AC135^3+LMS!$E$15*AC135^2+LMS!$F$15*AC135+LMS!$G$15)),(IF(AC135&lt;90,LMS!$D$17*AC135^3+LMS!$E$17*AC135^2+LMS!$F$17*AC135+LMS!$G$17,LMS!$D$18*AC135^3+LMS!$E$18*AC135^2+LMS!$F$18*AC135+LMS!$G$18)))</f>
        <v>#VALUE!</v>
      </c>
      <c r="AC135" s="7" t="e">
        <f t="shared" si="57"/>
        <v>#VALUE!</v>
      </c>
    </row>
    <row r="136" spans="2:29" s="7" customFormat="1">
      <c r="B136" s="119"/>
      <c r="C136" s="119"/>
      <c r="D136" s="119"/>
      <c r="E136" s="31"/>
      <c r="F136" s="31"/>
      <c r="G136" s="120"/>
      <c r="H136" s="120"/>
      <c r="I136" s="11" t="str">
        <f t="shared" si="44"/>
        <v/>
      </c>
      <c r="J136" s="2" t="str">
        <f t="shared" si="45"/>
        <v/>
      </c>
      <c r="K136" s="2" t="str">
        <f t="shared" si="46"/>
        <v/>
      </c>
      <c r="L136" s="2" t="str">
        <f t="shared" si="47"/>
        <v/>
      </c>
      <c r="M136" s="2" t="str">
        <f t="shared" si="48"/>
        <v/>
      </c>
      <c r="N136" s="2" t="str">
        <f t="shared" si="49"/>
        <v/>
      </c>
      <c r="O136" s="11" t="str">
        <f t="shared" si="50"/>
        <v/>
      </c>
      <c r="P136" s="11" t="str">
        <f t="shared" si="51"/>
        <v/>
      </c>
      <c r="Q136" s="11" t="str">
        <f t="shared" si="52"/>
        <v/>
      </c>
      <c r="R136" s="137"/>
      <c r="S136" s="137"/>
      <c r="T136" s="12" t="e">
        <f t="shared" si="53"/>
        <v>#VALUE!</v>
      </c>
      <c r="U136" s="13" t="e">
        <f t="shared" si="54"/>
        <v>#VALUE!</v>
      </c>
      <c r="V136" s="13"/>
      <c r="W136" s="8">
        <f t="shared" si="55"/>
        <v>9.0359999999999996</v>
      </c>
      <c r="X136" s="8">
        <f t="shared" si="56"/>
        <v>-184.49199999999999</v>
      </c>
      <c r="Y136"/>
      <c r="Z136" t="e">
        <f>IF(D136="M",IF(AC136&lt;78,LMS!$D$5*AC136^3+LMS!$E$5*AC136^2+LMS!$F$5*AC136+LMS!$G$5,IF(AC136&lt;150,LMS!$D$6*AC136^3+LMS!$E$6*AC136^2+LMS!$F$6*AC136+LMS!$G$6,LMS!$D$7*AC136^3+LMS!$E$7*AC136^2+LMS!$F$7*AC136+LMS!$G$7)),IF(AC136&lt;69,LMS!$D$9*AC136^3+LMS!$E$9*AC136^2+LMS!$F$9*AC136+LMS!$G$9,IF(AC136&lt;150,LMS!$D$10*AC136^3+LMS!$E$10*AC136^2+LMS!$F$10*AC136+LMS!$G$10,LMS!$D$11*AC136^3+LMS!$E$11*AC136^2+LMS!$F$11*AC136+LMS!$G$11)))</f>
        <v>#VALUE!</v>
      </c>
      <c r="AA136" t="e">
        <f>IF(D136="M",(IF(AC136&lt;2.5,LMS!$D$21*AC136^3+LMS!$E$21*AC136^2+LMS!$F$21*AC136+LMS!$G$21,IF(AC136&lt;9.5,LMS!$D$22*AC136^3+LMS!$E$22*AC136^2+LMS!$F$22*AC136+LMS!$G$22,IF(AC136&lt;26.75,LMS!$D$23*AC136^3+LMS!$E$23*AC136^2+LMS!$F$23*AC136+LMS!$G$23,IF(AC136&lt;90,LMS!$D$24*AC136^3+LMS!$E$24*AC136^2+LMS!$F$24*AC136+LMS!$G$24,LMS!$D$25*AC136^3+LMS!$E$25*AC136^2+LMS!$F$25*AC136+LMS!$G$25))))),(IF(AC136&lt;2.5,LMS!$D$27*AC136^3+LMS!$E$27*AC136^2+LMS!$F$27*AC136+LMS!$G$27,IF(AC136&lt;9.5,LMS!$D$28*AC136^3+LMS!$E$28*AC136^2+LMS!$F$28*AC136+LMS!$G$28,IF(AC136&lt;26.75,LMS!$D$29*AC136^3+LMS!$E$29*AC136^2+LMS!$F$29*AC136+LMS!$G$29,IF(AC136&lt;90,LMS!$D$30*AC136^3+LMS!$E$30*AC136^2+LMS!$F$30*AC136+LMS!$G$30,IF(AC136&lt;150,LMS!$D$31*AC136^3+LMS!$E$31*AC136^2+LMS!$F$31*AC136+LMS!$G$31,LMS!$D$32*AC136^3+LMS!$E$32*AC136^2+LMS!$F$32*AC136+LMS!$G$32)))))))</f>
        <v>#VALUE!</v>
      </c>
      <c r="AB136" t="e">
        <f>IF(D136="M",(IF(AC136&lt;90,LMS!$D$14*AC136^3+LMS!$E$14*AC136^2+LMS!$F$14*AC136+LMS!$G$14,LMS!$D$15*AC136^3+LMS!$E$15*AC136^2+LMS!$F$15*AC136+LMS!$G$15)),(IF(AC136&lt;90,LMS!$D$17*AC136^3+LMS!$E$17*AC136^2+LMS!$F$17*AC136+LMS!$G$17,LMS!$D$18*AC136^3+LMS!$E$18*AC136^2+LMS!$F$18*AC136+LMS!$G$18)))</f>
        <v>#VALUE!</v>
      </c>
      <c r="AC136" s="7" t="e">
        <f t="shared" si="57"/>
        <v>#VALUE!</v>
      </c>
    </row>
    <row r="137" spans="2:29" s="7" customFormat="1">
      <c r="B137" s="119"/>
      <c r="C137" s="119"/>
      <c r="D137" s="119"/>
      <c r="E137" s="31"/>
      <c r="F137" s="31"/>
      <c r="G137" s="120"/>
      <c r="H137" s="120"/>
      <c r="I137" s="11" t="str">
        <f t="shared" si="44"/>
        <v/>
      </c>
      <c r="J137" s="2" t="str">
        <f t="shared" si="45"/>
        <v/>
      </c>
      <c r="K137" s="2" t="str">
        <f t="shared" si="46"/>
        <v/>
      </c>
      <c r="L137" s="2" t="str">
        <f t="shared" si="47"/>
        <v/>
      </c>
      <c r="M137" s="2" t="str">
        <f t="shared" si="48"/>
        <v/>
      </c>
      <c r="N137" s="2" t="str">
        <f t="shared" si="49"/>
        <v/>
      </c>
      <c r="O137" s="11" t="str">
        <f t="shared" si="50"/>
        <v/>
      </c>
      <c r="P137" s="11" t="str">
        <f t="shared" si="51"/>
        <v/>
      </c>
      <c r="Q137" s="11" t="str">
        <f t="shared" si="52"/>
        <v/>
      </c>
      <c r="R137" s="137"/>
      <c r="S137" s="137"/>
      <c r="T137" s="12" t="e">
        <f t="shared" si="53"/>
        <v>#VALUE!</v>
      </c>
      <c r="U137" s="13" t="e">
        <f t="shared" si="54"/>
        <v>#VALUE!</v>
      </c>
      <c r="V137" s="13"/>
      <c r="W137" s="8">
        <f t="shared" si="55"/>
        <v>9.0359999999999996</v>
      </c>
      <c r="X137" s="8">
        <f t="shared" si="56"/>
        <v>-184.49199999999999</v>
      </c>
      <c r="Y137"/>
      <c r="Z137" t="e">
        <f>IF(D137="M",IF(AC137&lt;78,LMS!$D$5*AC137^3+LMS!$E$5*AC137^2+LMS!$F$5*AC137+LMS!$G$5,IF(AC137&lt;150,LMS!$D$6*AC137^3+LMS!$E$6*AC137^2+LMS!$F$6*AC137+LMS!$G$6,LMS!$D$7*AC137^3+LMS!$E$7*AC137^2+LMS!$F$7*AC137+LMS!$G$7)),IF(AC137&lt;69,LMS!$D$9*AC137^3+LMS!$E$9*AC137^2+LMS!$F$9*AC137+LMS!$G$9,IF(AC137&lt;150,LMS!$D$10*AC137^3+LMS!$E$10*AC137^2+LMS!$F$10*AC137+LMS!$G$10,LMS!$D$11*AC137^3+LMS!$E$11*AC137^2+LMS!$F$11*AC137+LMS!$G$11)))</f>
        <v>#VALUE!</v>
      </c>
      <c r="AA137" t="e">
        <f>IF(D137="M",(IF(AC137&lt;2.5,LMS!$D$21*AC137^3+LMS!$E$21*AC137^2+LMS!$F$21*AC137+LMS!$G$21,IF(AC137&lt;9.5,LMS!$D$22*AC137^3+LMS!$E$22*AC137^2+LMS!$F$22*AC137+LMS!$G$22,IF(AC137&lt;26.75,LMS!$D$23*AC137^3+LMS!$E$23*AC137^2+LMS!$F$23*AC137+LMS!$G$23,IF(AC137&lt;90,LMS!$D$24*AC137^3+LMS!$E$24*AC137^2+LMS!$F$24*AC137+LMS!$G$24,LMS!$D$25*AC137^3+LMS!$E$25*AC137^2+LMS!$F$25*AC137+LMS!$G$25))))),(IF(AC137&lt;2.5,LMS!$D$27*AC137^3+LMS!$E$27*AC137^2+LMS!$F$27*AC137+LMS!$G$27,IF(AC137&lt;9.5,LMS!$D$28*AC137^3+LMS!$E$28*AC137^2+LMS!$F$28*AC137+LMS!$G$28,IF(AC137&lt;26.75,LMS!$D$29*AC137^3+LMS!$E$29*AC137^2+LMS!$F$29*AC137+LMS!$G$29,IF(AC137&lt;90,LMS!$D$30*AC137^3+LMS!$E$30*AC137^2+LMS!$F$30*AC137+LMS!$G$30,IF(AC137&lt;150,LMS!$D$31*AC137^3+LMS!$E$31*AC137^2+LMS!$F$31*AC137+LMS!$G$31,LMS!$D$32*AC137^3+LMS!$E$32*AC137^2+LMS!$F$32*AC137+LMS!$G$32)))))))</f>
        <v>#VALUE!</v>
      </c>
      <c r="AB137" t="e">
        <f>IF(D137="M",(IF(AC137&lt;90,LMS!$D$14*AC137^3+LMS!$E$14*AC137^2+LMS!$F$14*AC137+LMS!$G$14,LMS!$D$15*AC137^3+LMS!$E$15*AC137^2+LMS!$F$15*AC137+LMS!$G$15)),(IF(AC137&lt;90,LMS!$D$17*AC137^3+LMS!$E$17*AC137^2+LMS!$F$17*AC137+LMS!$G$17,LMS!$D$18*AC137^3+LMS!$E$18*AC137^2+LMS!$F$18*AC137+LMS!$G$18)))</f>
        <v>#VALUE!</v>
      </c>
      <c r="AC137" s="7" t="e">
        <f t="shared" si="57"/>
        <v>#VALUE!</v>
      </c>
    </row>
    <row r="138" spans="2:29" s="7" customFormat="1">
      <c r="B138" s="119"/>
      <c r="C138" s="119"/>
      <c r="D138" s="119"/>
      <c r="E138" s="31"/>
      <c r="F138" s="31"/>
      <c r="G138" s="120"/>
      <c r="H138" s="120"/>
      <c r="I138" s="11" t="str">
        <f t="shared" si="44"/>
        <v/>
      </c>
      <c r="J138" s="2" t="str">
        <f t="shared" si="45"/>
        <v/>
      </c>
      <c r="K138" s="2" t="str">
        <f t="shared" si="46"/>
        <v/>
      </c>
      <c r="L138" s="2" t="str">
        <f t="shared" si="47"/>
        <v/>
      </c>
      <c r="M138" s="2" t="str">
        <f t="shared" si="48"/>
        <v/>
      </c>
      <c r="N138" s="2" t="str">
        <f t="shared" si="49"/>
        <v/>
      </c>
      <c r="O138" s="11" t="str">
        <f t="shared" si="50"/>
        <v/>
      </c>
      <c r="P138" s="11" t="str">
        <f t="shared" si="51"/>
        <v/>
      </c>
      <c r="Q138" s="11" t="str">
        <f t="shared" si="52"/>
        <v/>
      </c>
      <c r="R138" s="137"/>
      <c r="S138" s="137"/>
      <c r="T138" s="12" t="e">
        <f t="shared" si="53"/>
        <v>#VALUE!</v>
      </c>
      <c r="U138" s="13" t="e">
        <f t="shared" si="54"/>
        <v>#VALUE!</v>
      </c>
      <c r="V138" s="13"/>
      <c r="W138" s="8">
        <f t="shared" si="55"/>
        <v>9.0359999999999996</v>
      </c>
      <c r="X138" s="8">
        <f t="shared" si="56"/>
        <v>-184.49199999999999</v>
      </c>
      <c r="Y138"/>
      <c r="Z138" t="e">
        <f>IF(D138="M",IF(AC138&lt;78,LMS!$D$5*AC138^3+LMS!$E$5*AC138^2+LMS!$F$5*AC138+LMS!$G$5,IF(AC138&lt;150,LMS!$D$6*AC138^3+LMS!$E$6*AC138^2+LMS!$F$6*AC138+LMS!$G$6,LMS!$D$7*AC138^3+LMS!$E$7*AC138^2+LMS!$F$7*AC138+LMS!$G$7)),IF(AC138&lt;69,LMS!$D$9*AC138^3+LMS!$E$9*AC138^2+LMS!$F$9*AC138+LMS!$G$9,IF(AC138&lt;150,LMS!$D$10*AC138^3+LMS!$E$10*AC138^2+LMS!$F$10*AC138+LMS!$G$10,LMS!$D$11*AC138^3+LMS!$E$11*AC138^2+LMS!$F$11*AC138+LMS!$G$11)))</f>
        <v>#VALUE!</v>
      </c>
      <c r="AA138" t="e">
        <f>IF(D138="M",(IF(AC138&lt;2.5,LMS!$D$21*AC138^3+LMS!$E$21*AC138^2+LMS!$F$21*AC138+LMS!$G$21,IF(AC138&lt;9.5,LMS!$D$22*AC138^3+LMS!$E$22*AC138^2+LMS!$F$22*AC138+LMS!$G$22,IF(AC138&lt;26.75,LMS!$D$23*AC138^3+LMS!$E$23*AC138^2+LMS!$F$23*AC138+LMS!$G$23,IF(AC138&lt;90,LMS!$D$24*AC138^3+LMS!$E$24*AC138^2+LMS!$F$24*AC138+LMS!$G$24,LMS!$D$25*AC138^3+LMS!$E$25*AC138^2+LMS!$F$25*AC138+LMS!$G$25))))),(IF(AC138&lt;2.5,LMS!$D$27*AC138^3+LMS!$E$27*AC138^2+LMS!$F$27*AC138+LMS!$G$27,IF(AC138&lt;9.5,LMS!$D$28*AC138^3+LMS!$E$28*AC138^2+LMS!$F$28*AC138+LMS!$G$28,IF(AC138&lt;26.75,LMS!$D$29*AC138^3+LMS!$E$29*AC138^2+LMS!$F$29*AC138+LMS!$G$29,IF(AC138&lt;90,LMS!$D$30*AC138^3+LMS!$E$30*AC138^2+LMS!$F$30*AC138+LMS!$G$30,IF(AC138&lt;150,LMS!$D$31*AC138^3+LMS!$E$31*AC138^2+LMS!$F$31*AC138+LMS!$G$31,LMS!$D$32*AC138^3+LMS!$E$32*AC138^2+LMS!$F$32*AC138+LMS!$G$32)))))))</f>
        <v>#VALUE!</v>
      </c>
      <c r="AB138" t="e">
        <f>IF(D138="M",(IF(AC138&lt;90,LMS!$D$14*AC138^3+LMS!$E$14*AC138^2+LMS!$F$14*AC138+LMS!$G$14,LMS!$D$15*AC138^3+LMS!$E$15*AC138^2+LMS!$F$15*AC138+LMS!$G$15)),(IF(AC138&lt;90,LMS!$D$17*AC138^3+LMS!$E$17*AC138^2+LMS!$F$17*AC138+LMS!$G$17,LMS!$D$18*AC138^3+LMS!$E$18*AC138^2+LMS!$F$18*AC138+LMS!$G$18)))</f>
        <v>#VALUE!</v>
      </c>
      <c r="AC138" s="7" t="e">
        <f t="shared" si="57"/>
        <v>#VALUE!</v>
      </c>
    </row>
    <row r="139" spans="2:29" s="7" customFormat="1">
      <c r="B139" s="119"/>
      <c r="C139" s="119"/>
      <c r="D139" s="119"/>
      <c r="E139" s="31"/>
      <c r="F139" s="31"/>
      <c r="G139" s="120"/>
      <c r="H139" s="120"/>
      <c r="I139" s="11" t="str">
        <f t="shared" si="44"/>
        <v/>
      </c>
      <c r="J139" s="2" t="str">
        <f t="shared" si="45"/>
        <v/>
      </c>
      <c r="K139" s="2" t="str">
        <f t="shared" si="46"/>
        <v/>
      </c>
      <c r="L139" s="2" t="str">
        <f t="shared" si="47"/>
        <v/>
      </c>
      <c r="M139" s="2" t="str">
        <f t="shared" si="48"/>
        <v/>
      </c>
      <c r="N139" s="2" t="str">
        <f t="shared" si="49"/>
        <v/>
      </c>
      <c r="O139" s="11" t="str">
        <f t="shared" si="50"/>
        <v/>
      </c>
      <c r="P139" s="11" t="str">
        <f t="shared" si="51"/>
        <v/>
      </c>
      <c r="Q139" s="11" t="str">
        <f t="shared" si="52"/>
        <v/>
      </c>
      <c r="R139" s="137"/>
      <c r="S139" s="137"/>
      <c r="T139" s="12" t="e">
        <f t="shared" si="53"/>
        <v>#VALUE!</v>
      </c>
      <c r="U139" s="13" t="e">
        <f t="shared" si="54"/>
        <v>#VALUE!</v>
      </c>
      <c r="V139" s="13"/>
      <c r="W139" s="8">
        <f t="shared" si="55"/>
        <v>9.0359999999999996</v>
      </c>
      <c r="X139" s="8">
        <f t="shared" si="56"/>
        <v>-184.49199999999999</v>
      </c>
      <c r="Y139"/>
      <c r="Z139" t="e">
        <f>IF(D139="M",IF(AC139&lt;78,LMS!$D$5*AC139^3+LMS!$E$5*AC139^2+LMS!$F$5*AC139+LMS!$G$5,IF(AC139&lt;150,LMS!$D$6*AC139^3+LMS!$E$6*AC139^2+LMS!$F$6*AC139+LMS!$G$6,LMS!$D$7*AC139^3+LMS!$E$7*AC139^2+LMS!$F$7*AC139+LMS!$G$7)),IF(AC139&lt;69,LMS!$D$9*AC139^3+LMS!$E$9*AC139^2+LMS!$F$9*AC139+LMS!$G$9,IF(AC139&lt;150,LMS!$D$10*AC139^3+LMS!$E$10*AC139^2+LMS!$F$10*AC139+LMS!$G$10,LMS!$D$11*AC139^3+LMS!$E$11*AC139^2+LMS!$F$11*AC139+LMS!$G$11)))</f>
        <v>#VALUE!</v>
      </c>
      <c r="AA139" t="e">
        <f>IF(D139="M",(IF(AC139&lt;2.5,LMS!$D$21*AC139^3+LMS!$E$21*AC139^2+LMS!$F$21*AC139+LMS!$G$21,IF(AC139&lt;9.5,LMS!$D$22*AC139^3+LMS!$E$22*AC139^2+LMS!$F$22*AC139+LMS!$G$22,IF(AC139&lt;26.75,LMS!$D$23*AC139^3+LMS!$E$23*AC139^2+LMS!$F$23*AC139+LMS!$G$23,IF(AC139&lt;90,LMS!$D$24*AC139^3+LMS!$E$24*AC139^2+LMS!$F$24*AC139+LMS!$G$24,LMS!$D$25*AC139^3+LMS!$E$25*AC139^2+LMS!$F$25*AC139+LMS!$G$25))))),(IF(AC139&lt;2.5,LMS!$D$27*AC139^3+LMS!$E$27*AC139^2+LMS!$F$27*AC139+LMS!$G$27,IF(AC139&lt;9.5,LMS!$D$28*AC139^3+LMS!$E$28*AC139^2+LMS!$F$28*AC139+LMS!$G$28,IF(AC139&lt;26.75,LMS!$D$29*AC139^3+LMS!$E$29*AC139^2+LMS!$F$29*AC139+LMS!$G$29,IF(AC139&lt;90,LMS!$D$30*AC139^3+LMS!$E$30*AC139^2+LMS!$F$30*AC139+LMS!$G$30,IF(AC139&lt;150,LMS!$D$31*AC139^3+LMS!$E$31*AC139^2+LMS!$F$31*AC139+LMS!$G$31,LMS!$D$32*AC139^3+LMS!$E$32*AC139^2+LMS!$F$32*AC139+LMS!$G$32)))))))</f>
        <v>#VALUE!</v>
      </c>
      <c r="AB139" t="e">
        <f>IF(D139="M",(IF(AC139&lt;90,LMS!$D$14*AC139^3+LMS!$E$14*AC139^2+LMS!$F$14*AC139+LMS!$G$14,LMS!$D$15*AC139^3+LMS!$E$15*AC139^2+LMS!$F$15*AC139+LMS!$G$15)),(IF(AC139&lt;90,LMS!$D$17*AC139^3+LMS!$E$17*AC139^2+LMS!$F$17*AC139+LMS!$G$17,LMS!$D$18*AC139^3+LMS!$E$18*AC139^2+LMS!$F$18*AC139+LMS!$G$18)))</f>
        <v>#VALUE!</v>
      </c>
      <c r="AC139" s="7" t="e">
        <f t="shared" si="57"/>
        <v>#VALUE!</v>
      </c>
    </row>
    <row r="140" spans="2:29" s="7" customFormat="1">
      <c r="B140" s="119"/>
      <c r="C140" s="119"/>
      <c r="D140" s="119"/>
      <c r="E140" s="31"/>
      <c r="F140" s="31"/>
      <c r="G140" s="120"/>
      <c r="H140" s="120"/>
      <c r="I140" s="11" t="str">
        <f t="shared" si="44"/>
        <v/>
      </c>
      <c r="J140" s="2" t="str">
        <f t="shared" si="45"/>
        <v/>
      </c>
      <c r="K140" s="2" t="str">
        <f t="shared" si="46"/>
        <v/>
      </c>
      <c r="L140" s="2" t="str">
        <f t="shared" si="47"/>
        <v/>
      </c>
      <c r="M140" s="2" t="str">
        <f t="shared" si="48"/>
        <v/>
      </c>
      <c r="N140" s="2" t="str">
        <f t="shared" si="49"/>
        <v/>
      </c>
      <c r="O140" s="11" t="str">
        <f t="shared" si="50"/>
        <v/>
      </c>
      <c r="P140" s="11" t="str">
        <f t="shared" si="51"/>
        <v/>
      </c>
      <c r="Q140" s="11" t="str">
        <f t="shared" si="52"/>
        <v/>
      </c>
      <c r="R140" s="137"/>
      <c r="S140" s="137"/>
      <c r="T140" s="12" t="e">
        <f t="shared" si="53"/>
        <v>#VALUE!</v>
      </c>
      <c r="U140" s="13" t="e">
        <f t="shared" si="54"/>
        <v>#VALUE!</v>
      </c>
      <c r="V140" s="13"/>
      <c r="W140" s="8">
        <f t="shared" si="55"/>
        <v>9.0359999999999996</v>
      </c>
      <c r="X140" s="8">
        <f t="shared" si="56"/>
        <v>-184.49199999999999</v>
      </c>
      <c r="Y140"/>
      <c r="Z140" t="e">
        <f>IF(D140="M",IF(AC140&lt;78,LMS!$D$5*AC140^3+LMS!$E$5*AC140^2+LMS!$F$5*AC140+LMS!$G$5,IF(AC140&lt;150,LMS!$D$6*AC140^3+LMS!$E$6*AC140^2+LMS!$F$6*AC140+LMS!$G$6,LMS!$D$7*AC140^3+LMS!$E$7*AC140^2+LMS!$F$7*AC140+LMS!$G$7)),IF(AC140&lt;69,LMS!$D$9*AC140^3+LMS!$E$9*AC140^2+LMS!$F$9*AC140+LMS!$G$9,IF(AC140&lt;150,LMS!$D$10*AC140^3+LMS!$E$10*AC140^2+LMS!$F$10*AC140+LMS!$G$10,LMS!$D$11*AC140^3+LMS!$E$11*AC140^2+LMS!$F$11*AC140+LMS!$G$11)))</f>
        <v>#VALUE!</v>
      </c>
      <c r="AA140" t="e">
        <f>IF(D140="M",(IF(AC140&lt;2.5,LMS!$D$21*AC140^3+LMS!$E$21*AC140^2+LMS!$F$21*AC140+LMS!$G$21,IF(AC140&lt;9.5,LMS!$D$22*AC140^3+LMS!$E$22*AC140^2+LMS!$F$22*AC140+LMS!$G$22,IF(AC140&lt;26.75,LMS!$D$23*AC140^3+LMS!$E$23*AC140^2+LMS!$F$23*AC140+LMS!$G$23,IF(AC140&lt;90,LMS!$D$24*AC140^3+LMS!$E$24*AC140^2+LMS!$F$24*AC140+LMS!$G$24,LMS!$D$25*AC140^3+LMS!$E$25*AC140^2+LMS!$F$25*AC140+LMS!$G$25))))),(IF(AC140&lt;2.5,LMS!$D$27*AC140^3+LMS!$E$27*AC140^2+LMS!$F$27*AC140+LMS!$G$27,IF(AC140&lt;9.5,LMS!$D$28*AC140^3+LMS!$E$28*AC140^2+LMS!$F$28*AC140+LMS!$G$28,IF(AC140&lt;26.75,LMS!$D$29*AC140^3+LMS!$E$29*AC140^2+LMS!$F$29*AC140+LMS!$G$29,IF(AC140&lt;90,LMS!$D$30*AC140^3+LMS!$E$30*AC140^2+LMS!$F$30*AC140+LMS!$G$30,IF(AC140&lt;150,LMS!$D$31*AC140^3+LMS!$E$31*AC140^2+LMS!$F$31*AC140+LMS!$G$31,LMS!$D$32*AC140^3+LMS!$E$32*AC140^2+LMS!$F$32*AC140+LMS!$G$32)))))))</f>
        <v>#VALUE!</v>
      </c>
      <c r="AB140" t="e">
        <f>IF(D140="M",(IF(AC140&lt;90,LMS!$D$14*AC140^3+LMS!$E$14*AC140^2+LMS!$F$14*AC140+LMS!$G$14,LMS!$D$15*AC140^3+LMS!$E$15*AC140^2+LMS!$F$15*AC140+LMS!$G$15)),(IF(AC140&lt;90,LMS!$D$17*AC140^3+LMS!$E$17*AC140^2+LMS!$F$17*AC140+LMS!$G$17,LMS!$D$18*AC140^3+LMS!$E$18*AC140^2+LMS!$F$18*AC140+LMS!$G$18)))</f>
        <v>#VALUE!</v>
      </c>
      <c r="AC140" s="7" t="e">
        <f t="shared" si="57"/>
        <v>#VALUE!</v>
      </c>
    </row>
    <row r="141" spans="2:29" s="7" customFormat="1">
      <c r="B141" s="119"/>
      <c r="C141" s="119"/>
      <c r="D141" s="119"/>
      <c r="E141" s="31"/>
      <c r="F141" s="31"/>
      <c r="G141" s="120"/>
      <c r="H141" s="120"/>
      <c r="I141" s="11" t="str">
        <f t="shared" si="44"/>
        <v/>
      </c>
      <c r="J141" s="2" t="str">
        <f t="shared" si="45"/>
        <v/>
      </c>
      <c r="K141" s="2" t="str">
        <f t="shared" si="46"/>
        <v/>
      </c>
      <c r="L141" s="2" t="str">
        <f t="shared" si="47"/>
        <v/>
      </c>
      <c r="M141" s="2" t="str">
        <f t="shared" si="48"/>
        <v/>
      </c>
      <c r="N141" s="2" t="str">
        <f t="shared" si="49"/>
        <v/>
      </c>
      <c r="O141" s="11" t="str">
        <f t="shared" si="50"/>
        <v/>
      </c>
      <c r="P141" s="11" t="str">
        <f t="shared" si="51"/>
        <v/>
      </c>
      <c r="Q141" s="11" t="str">
        <f t="shared" si="52"/>
        <v/>
      </c>
      <c r="R141" s="137"/>
      <c r="S141" s="137"/>
      <c r="T141" s="12" t="e">
        <f t="shared" si="53"/>
        <v>#VALUE!</v>
      </c>
      <c r="U141" s="13" t="e">
        <f t="shared" si="54"/>
        <v>#VALUE!</v>
      </c>
      <c r="V141" s="13"/>
      <c r="W141" s="8">
        <f t="shared" si="55"/>
        <v>9.0359999999999996</v>
      </c>
      <c r="X141" s="8">
        <f t="shared" si="56"/>
        <v>-184.49199999999999</v>
      </c>
      <c r="Y141"/>
      <c r="Z141" t="e">
        <f>IF(D141="M",IF(AC141&lt;78,LMS!$D$5*AC141^3+LMS!$E$5*AC141^2+LMS!$F$5*AC141+LMS!$G$5,IF(AC141&lt;150,LMS!$D$6*AC141^3+LMS!$E$6*AC141^2+LMS!$F$6*AC141+LMS!$G$6,LMS!$D$7*AC141^3+LMS!$E$7*AC141^2+LMS!$F$7*AC141+LMS!$G$7)),IF(AC141&lt;69,LMS!$D$9*AC141^3+LMS!$E$9*AC141^2+LMS!$F$9*AC141+LMS!$G$9,IF(AC141&lt;150,LMS!$D$10*AC141^3+LMS!$E$10*AC141^2+LMS!$F$10*AC141+LMS!$G$10,LMS!$D$11*AC141^3+LMS!$E$11*AC141^2+LMS!$F$11*AC141+LMS!$G$11)))</f>
        <v>#VALUE!</v>
      </c>
      <c r="AA141" t="e">
        <f>IF(D141="M",(IF(AC141&lt;2.5,LMS!$D$21*AC141^3+LMS!$E$21*AC141^2+LMS!$F$21*AC141+LMS!$G$21,IF(AC141&lt;9.5,LMS!$D$22*AC141^3+LMS!$E$22*AC141^2+LMS!$F$22*AC141+LMS!$G$22,IF(AC141&lt;26.75,LMS!$D$23*AC141^3+LMS!$E$23*AC141^2+LMS!$F$23*AC141+LMS!$G$23,IF(AC141&lt;90,LMS!$D$24*AC141^3+LMS!$E$24*AC141^2+LMS!$F$24*AC141+LMS!$G$24,LMS!$D$25*AC141^3+LMS!$E$25*AC141^2+LMS!$F$25*AC141+LMS!$G$25))))),(IF(AC141&lt;2.5,LMS!$D$27*AC141^3+LMS!$E$27*AC141^2+LMS!$F$27*AC141+LMS!$G$27,IF(AC141&lt;9.5,LMS!$D$28*AC141^3+LMS!$E$28*AC141^2+LMS!$F$28*AC141+LMS!$G$28,IF(AC141&lt;26.75,LMS!$D$29*AC141^3+LMS!$E$29*AC141^2+LMS!$F$29*AC141+LMS!$G$29,IF(AC141&lt;90,LMS!$D$30*AC141^3+LMS!$E$30*AC141^2+LMS!$F$30*AC141+LMS!$G$30,IF(AC141&lt;150,LMS!$D$31*AC141^3+LMS!$E$31*AC141^2+LMS!$F$31*AC141+LMS!$G$31,LMS!$D$32*AC141^3+LMS!$E$32*AC141^2+LMS!$F$32*AC141+LMS!$G$32)))))))</f>
        <v>#VALUE!</v>
      </c>
      <c r="AB141" t="e">
        <f>IF(D141="M",(IF(AC141&lt;90,LMS!$D$14*AC141^3+LMS!$E$14*AC141^2+LMS!$F$14*AC141+LMS!$G$14,LMS!$D$15*AC141^3+LMS!$E$15*AC141^2+LMS!$F$15*AC141+LMS!$G$15)),(IF(AC141&lt;90,LMS!$D$17*AC141^3+LMS!$E$17*AC141^2+LMS!$F$17*AC141+LMS!$G$17,LMS!$D$18*AC141^3+LMS!$E$18*AC141^2+LMS!$F$18*AC141+LMS!$G$18)))</f>
        <v>#VALUE!</v>
      </c>
      <c r="AC141" s="7" t="e">
        <f t="shared" si="57"/>
        <v>#VALUE!</v>
      </c>
    </row>
    <row r="142" spans="2:29" s="7" customFormat="1">
      <c r="B142" s="119"/>
      <c r="C142" s="119"/>
      <c r="D142" s="119"/>
      <c r="E142" s="31"/>
      <c r="F142" s="31"/>
      <c r="G142" s="120"/>
      <c r="H142" s="120"/>
      <c r="I142" s="11" t="str">
        <f t="shared" si="44"/>
        <v/>
      </c>
      <c r="J142" s="2" t="str">
        <f t="shared" si="45"/>
        <v/>
      </c>
      <c r="K142" s="2" t="str">
        <f t="shared" si="46"/>
        <v/>
      </c>
      <c r="L142" s="2" t="str">
        <f t="shared" si="47"/>
        <v/>
      </c>
      <c r="M142" s="2" t="str">
        <f t="shared" si="48"/>
        <v/>
      </c>
      <c r="N142" s="2" t="str">
        <f t="shared" si="49"/>
        <v/>
      </c>
      <c r="O142" s="11" t="str">
        <f t="shared" si="50"/>
        <v/>
      </c>
      <c r="P142" s="11" t="str">
        <f t="shared" si="51"/>
        <v/>
      </c>
      <c r="Q142" s="11" t="str">
        <f t="shared" si="52"/>
        <v/>
      </c>
      <c r="R142" s="137"/>
      <c r="S142" s="137"/>
      <c r="T142" s="12" t="e">
        <f t="shared" si="53"/>
        <v>#VALUE!</v>
      </c>
      <c r="U142" s="13" t="e">
        <f t="shared" si="54"/>
        <v>#VALUE!</v>
      </c>
      <c r="V142" s="13"/>
      <c r="W142" s="8">
        <f t="shared" si="55"/>
        <v>9.0359999999999996</v>
      </c>
      <c r="X142" s="8">
        <f t="shared" si="56"/>
        <v>-184.49199999999999</v>
      </c>
      <c r="Y142"/>
      <c r="Z142" t="e">
        <f>IF(D142="M",IF(AC142&lt;78,LMS!$D$5*AC142^3+LMS!$E$5*AC142^2+LMS!$F$5*AC142+LMS!$G$5,IF(AC142&lt;150,LMS!$D$6*AC142^3+LMS!$E$6*AC142^2+LMS!$F$6*AC142+LMS!$G$6,LMS!$D$7*AC142^3+LMS!$E$7*AC142^2+LMS!$F$7*AC142+LMS!$G$7)),IF(AC142&lt;69,LMS!$D$9*AC142^3+LMS!$E$9*AC142^2+LMS!$F$9*AC142+LMS!$G$9,IF(AC142&lt;150,LMS!$D$10*AC142^3+LMS!$E$10*AC142^2+LMS!$F$10*AC142+LMS!$G$10,LMS!$D$11*AC142^3+LMS!$E$11*AC142^2+LMS!$F$11*AC142+LMS!$G$11)))</f>
        <v>#VALUE!</v>
      </c>
      <c r="AA142" t="e">
        <f>IF(D142="M",(IF(AC142&lt;2.5,LMS!$D$21*AC142^3+LMS!$E$21*AC142^2+LMS!$F$21*AC142+LMS!$G$21,IF(AC142&lt;9.5,LMS!$D$22*AC142^3+LMS!$E$22*AC142^2+LMS!$F$22*AC142+LMS!$G$22,IF(AC142&lt;26.75,LMS!$D$23*AC142^3+LMS!$E$23*AC142^2+LMS!$F$23*AC142+LMS!$G$23,IF(AC142&lt;90,LMS!$D$24*AC142^3+LMS!$E$24*AC142^2+LMS!$F$24*AC142+LMS!$G$24,LMS!$D$25*AC142^3+LMS!$E$25*AC142^2+LMS!$F$25*AC142+LMS!$G$25))))),(IF(AC142&lt;2.5,LMS!$D$27*AC142^3+LMS!$E$27*AC142^2+LMS!$F$27*AC142+LMS!$G$27,IF(AC142&lt;9.5,LMS!$D$28*AC142^3+LMS!$E$28*AC142^2+LMS!$F$28*AC142+LMS!$G$28,IF(AC142&lt;26.75,LMS!$D$29*AC142^3+LMS!$E$29*AC142^2+LMS!$F$29*AC142+LMS!$G$29,IF(AC142&lt;90,LMS!$D$30*AC142^3+LMS!$E$30*AC142^2+LMS!$F$30*AC142+LMS!$G$30,IF(AC142&lt;150,LMS!$D$31*AC142^3+LMS!$E$31*AC142^2+LMS!$F$31*AC142+LMS!$G$31,LMS!$D$32*AC142^3+LMS!$E$32*AC142^2+LMS!$F$32*AC142+LMS!$G$32)))))))</f>
        <v>#VALUE!</v>
      </c>
      <c r="AB142" t="e">
        <f>IF(D142="M",(IF(AC142&lt;90,LMS!$D$14*AC142^3+LMS!$E$14*AC142^2+LMS!$F$14*AC142+LMS!$G$14,LMS!$D$15*AC142^3+LMS!$E$15*AC142^2+LMS!$F$15*AC142+LMS!$G$15)),(IF(AC142&lt;90,LMS!$D$17*AC142^3+LMS!$E$17*AC142^2+LMS!$F$17*AC142+LMS!$G$17,LMS!$D$18*AC142^3+LMS!$E$18*AC142^2+LMS!$F$18*AC142+LMS!$G$18)))</f>
        <v>#VALUE!</v>
      </c>
      <c r="AC142" s="7" t="e">
        <f t="shared" si="57"/>
        <v>#VALUE!</v>
      </c>
    </row>
    <row r="143" spans="2:29" s="7" customFormat="1">
      <c r="B143" s="119"/>
      <c r="C143" s="119"/>
      <c r="D143" s="119"/>
      <c r="E143" s="31"/>
      <c r="F143" s="31"/>
      <c r="G143" s="120"/>
      <c r="H143" s="120"/>
      <c r="I143" s="11" t="str">
        <f t="shared" si="44"/>
        <v/>
      </c>
      <c r="J143" s="2" t="str">
        <f t="shared" si="45"/>
        <v/>
      </c>
      <c r="K143" s="2" t="str">
        <f t="shared" si="46"/>
        <v/>
      </c>
      <c r="L143" s="2" t="str">
        <f t="shared" si="47"/>
        <v/>
      </c>
      <c r="M143" s="2" t="str">
        <f t="shared" si="48"/>
        <v/>
      </c>
      <c r="N143" s="2" t="str">
        <f t="shared" si="49"/>
        <v/>
      </c>
      <c r="O143" s="11" t="str">
        <f t="shared" si="50"/>
        <v/>
      </c>
      <c r="P143" s="11" t="str">
        <f t="shared" si="51"/>
        <v/>
      </c>
      <c r="Q143" s="11" t="str">
        <f t="shared" si="52"/>
        <v/>
      </c>
      <c r="R143" s="137"/>
      <c r="S143" s="137"/>
      <c r="T143" s="12" t="e">
        <f t="shared" si="53"/>
        <v>#VALUE!</v>
      </c>
      <c r="U143" s="13" t="e">
        <f t="shared" si="54"/>
        <v>#VALUE!</v>
      </c>
      <c r="V143" s="13"/>
      <c r="W143" s="8">
        <f t="shared" si="55"/>
        <v>9.0359999999999996</v>
      </c>
      <c r="X143" s="8">
        <f t="shared" si="56"/>
        <v>-184.49199999999999</v>
      </c>
      <c r="Y143"/>
      <c r="Z143" t="e">
        <f>IF(D143="M",IF(AC143&lt;78,LMS!$D$5*AC143^3+LMS!$E$5*AC143^2+LMS!$F$5*AC143+LMS!$G$5,IF(AC143&lt;150,LMS!$D$6*AC143^3+LMS!$E$6*AC143^2+LMS!$F$6*AC143+LMS!$G$6,LMS!$D$7*AC143^3+LMS!$E$7*AC143^2+LMS!$F$7*AC143+LMS!$G$7)),IF(AC143&lt;69,LMS!$D$9*AC143^3+LMS!$E$9*AC143^2+LMS!$F$9*AC143+LMS!$G$9,IF(AC143&lt;150,LMS!$D$10*AC143^3+LMS!$E$10*AC143^2+LMS!$F$10*AC143+LMS!$G$10,LMS!$D$11*AC143^3+LMS!$E$11*AC143^2+LMS!$F$11*AC143+LMS!$G$11)))</f>
        <v>#VALUE!</v>
      </c>
      <c r="AA143" t="e">
        <f>IF(D143="M",(IF(AC143&lt;2.5,LMS!$D$21*AC143^3+LMS!$E$21*AC143^2+LMS!$F$21*AC143+LMS!$G$21,IF(AC143&lt;9.5,LMS!$D$22*AC143^3+LMS!$E$22*AC143^2+LMS!$F$22*AC143+LMS!$G$22,IF(AC143&lt;26.75,LMS!$D$23*AC143^3+LMS!$E$23*AC143^2+LMS!$F$23*AC143+LMS!$G$23,IF(AC143&lt;90,LMS!$D$24*AC143^3+LMS!$E$24*AC143^2+LMS!$F$24*AC143+LMS!$G$24,LMS!$D$25*AC143^3+LMS!$E$25*AC143^2+LMS!$F$25*AC143+LMS!$G$25))))),(IF(AC143&lt;2.5,LMS!$D$27*AC143^3+LMS!$E$27*AC143^2+LMS!$F$27*AC143+LMS!$G$27,IF(AC143&lt;9.5,LMS!$D$28*AC143^3+LMS!$E$28*AC143^2+LMS!$F$28*AC143+LMS!$G$28,IF(AC143&lt;26.75,LMS!$D$29*AC143^3+LMS!$E$29*AC143^2+LMS!$F$29*AC143+LMS!$G$29,IF(AC143&lt;90,LMS!$D$30*AC143^3+LMS!$E$30*AC143^2+LMS!$F$30*AC143+LMS!$G$30,IF(AC143&lt;150,LMS!$D$31*AC143^3+LMS!$E$31*AC143^2+LMS!$F$31*AC143+LMS!$G$31,LMS!$D$32*AC143^3+LMS!$E$32*AC143^2+LMS!$F$32*AC143+LMS!$G$32)))))))</f>
        <v>#VALUE!</v>
      </c>
      <c r="AB143" t="e">
        <f>IF(D143="M",(IF(AC143&lt;90,LMS!$D$14*AC143^3+LMS!$E$14*AC143^2+LMS!$F$14*AC143+LMS!$G$14,LMS!$D$15*AC143^3+LMS!$E$15*AC143^2+LMS!$F$15*AC143+LMS!$G$15)),(IF(AC143&lt;90,LMS!$D$17*AC143^3+LMS!$E$17*AC143^2+LMS!$F$17*AC143+LMS!$G$17,LMS!$D$18*AC143^3+LMS!$E$18*AC143^2+LMS!$F$18*AC143+LMS!$G$18)))</f>
        <v>#VALUE!</v>
      </c>
      <c r="AC143" s="7" t="e">
        <f t="shared" si="57"/>
        <v>#VALUE!</v>
      </c>
    </row>
    <row r="144" spans="2:29" s="7" customFormat="1">
      <c r="B144" s="119"/>
      <c r="C144" s="119"/>
      <c r="D144" s="119"/>
      <c r="E144" s="31"/>
      <c r="F144" s="31"/>
      <c r="G144" s="120"/>
      <c r="H144" s="120"/>
      <c r="I144" s="11" t="str">
        <f t="shared" si="44"/>
        <v/>
      </c>
      <c r="J144" s="2" t="str">
        <f t="shared" si="45"/>
        <v/>
      </c>
      <c r="K144" s="2" t="str">
        <f t="shared" si="46"/>
        <v/>
      </c>
      <c r="L144" s="2" t="str">
        <f t="shared" si="47"/>
        <v/>
      </c>
      <c r="M144" s="2" t="str">
        <f t="shared" si="48"/>
        <v/>
      </c>
      <c r="N144" s="2" t="str">
        <f t="shared" si="49"/>
        <v/>
      </c>
      <c r="O144" s="11" t="str">
        <f t="shared" si="50"/>
        <v/>
      </c>
      <c r="P144" s="11" t="str">
        <f t="shared" si="51"/>
        <v/>
      </c>
      <c r="Q144" s="11" t="str">
        <f t="shared" si="52"/>
        <v/>
      </c>
      <c r="R144" s="137"/>
      <c r="S144" s="137"/>
      <c r="T144" s="12" t="e">
        <f t="shared" si="53"/>
        <v>#VALUE!</v>
      </c>
      <c r="U144" s="13" t="e">
        <f t="shared" si="54"/>
        <v>#VALUE!</v>
      </c>
      <c r="V144" s="13"/>
      <c r="W144" s="8">
        <f t="shared" si="55"/>
        <v>9.0359999999999996</v>
      </c>
      <c r="X144" s="8">
        <f t="shared" si="56"/>
        <v>-184.49199999999999</v>
      </c>
      <c r="Y144"/>
      <c r="Z144" t="e">
        <f>IF(D144="M",IF(AC144&lt;78,LMS!$D$5*AC144^3+LMS!$E$5*AC144^2+LMS!$F$5*AC144+LMS!$G$5,IF(AC144&lt;150,LMS!$D$6*AC144^3+LMS!$E$6*AC144^2+LMS!$F$6*AC144+LMS!$G$6,LMS!$D$7*AC144^3+LMS!$E$7*AC144^2+LMS!$F$7*AC144+LMS!$G$7)),IF(AC144&lt;69,LMS!$D$9*AC144^3+LMS!$E$9*AC144^2+LMS!$F$9*AC144+LMS!$G$9,IF(AC144&lt;150,LMS!$D$10*AC144^3+LMS!$E$10*AC144^2+LMS!$F$10*AC144+LMS!$G$10,LMS!$D$11*AC144^3+LMS!$E$11*AC144^2+LMS!$F$11*AC144+LMS!$G$11)))</f>
        <v>#VALUE!</v>
      </c>
      <c r="AA144" t="e">
        <f>IF(D144="M",(IF(AC144&lt;2.5,LMS!$D$21*AC144^3+LMS!$E$21*AC144^2+LMS!$F$21*AC144+LMS!$G$21,IF(AC144&lt;9.5,LMS!$D$22*AC144^3+LMS!$E$22*AC144^2+LMS!$F$22*AC144+LMS!$G$22,IF(AC144&lt;26.75,LMS!$D$23*AC144^3+LMS!$E$23*AC144^2+LMS!$F$23*AC144+LMS!$G$23,IF(AC144&lt;90,LMS!$D$24*AC144^3+LMS!$E$24*AC144^2+LMS!$F$24*AC144+LMS!$G$24,LMS!$D$25*AC144^3+LMS!$E$25*AC144^2+LMS!$F$25*AC144+LMS!$G$25))))),(IF(AC144&lt;2.5,LMS!$D$27*AC144^3+LMS!$E$27*AC144^2+LMS!$F$27*AC144+LMS!$G$27,IF(AC144&lt;9.5,LMS!$D$28*AC144^3+LMS!$E$28*AC144^2+LMS!$F$28*AC144+LMS!$G$28,IF(AC144&lt;26.75,LMS!$D$29*AC144^3+LMS!$E$29*AC144^2+LMS!$F$29*AC144+LMS!$G$29,IF(AC144&lt;90,LMS!$D$30*AC144^3+LMS!$E$30*AC144^2+LMS!$F$30*AC144+LMS!$G$30,IF(AC144&lt;150,LMS!$D$31*AC144^3+LMS!$E$31*AC144^2+LMS!$F$31*AC144+LMS!$G$31,LMS!$D$32*AC144^3+LMS!$E$32*AC144^2+LMS!$F$32*AC144+LMS!$G$32)))))))</f>
        <v>#VALUE!</v>
      </c>
      <c r="AB144" t="e">
        <f>IF(D144="M",(IF(AC144&lt;90,LMS!$D$14*AC144^3+LMS!$E$14*AC144^2+LMS!$F$14*AC144+LMS!$G$14,LMS!$D$15*AC144^3+LMS!$E$15*AC144^2+LMS!$F$15*AC144+LMS!$G$15)),(IF(AC144&lt;90,LMS!$D$17*AC144^3+LMS!$E$17*AC144^2+LMS!$F$17*AC144+LMS!$G$17,LMS!$D$18*AC144^3+LMS!$E$18*AC144^2+LMS!$F$18*AC144+LMS!$G$18)))</f>
        <v>#VALUE!</v>
      </c>
      <c r="AC144" s="7" t="e">
        <f t="shared" si="57"/>
        <v>#VALUE!</v>
      </c>
    </row>
    <row r="145" spans="2:29" s="7" customFormat="1">
      <c r="B145" s="119"/>
      <c r="C145" s="119"/>
      <c r="D145" s="119"/>
      <c r="E145" s="31"/>
      <c r="F145" s="31"/>
      <c r="G145" s="120"/>
      <c r="H145" s="120"/>
      <c r="I145" s="11" t="str">
        <f t="shared" si="44"/>
        <v/>
      </c>
      <c r="J145" s="2" t="str">
        <f t="shared" si="45"/>
        <v/>
      </c>
      <c r="K145" s="2" t="str">
        <f t="shared" si="46"/>
        <v/>
      </c>
      <c r="L145" s="2" t="str">
        <f t="shared" si="47"/>
        <v/>
      </c>
      <c r="M145" s="2" t="str">
        <f t="shared" si="48"/>
        <v/>
      </c>
      <c r="N145" s="2" t="str">
        <f t="shared" si="49"/>
        <v/>
      </c>
      <c r="O145" s="11" t="str">
        <f t="shared" si="50"/>
        <v/>
      </c>
      <c r="P145" s="11" t="str">
        <f t="shared" si="51"/>
        <v/>
      </c>
      <c r="Q145" s="11" t="str">
        <f t="shared" si="52"/>
        <v/>
      </c>
      <c r="R145" s="137"/>
      <c r="S145" s="137"/>
      <c r="T145" s="12" t="e">
        <f t="shared" si="53"/>
        <v>#VALUE!</v>
      </c>
      <c r="U145" s="13" t="e">
        <f t="shared" si="54"/>
        <v>#VALUE!</v>
      </c>
      <c r="V145" s="13"/>
      <c r="W145" s="8">
        <f t="shared" si="55"/>
        <v>9.0359999999999996</v>
      </c>
      <c r="X145" s="8">
        <f t="shared" si="56"/>
        <v>-184.49199999999999</v>
      </c>
      <c r="Y145"/>
      <c r="Z145" t="e">
        <f>IF(D145="M",IF(AC145&lt;78,LMS!$D$5*AC145^3+LMS!$E$5*AC145^2+LMS!$F$5*AC145+LMS!$G$5,IF(AC145&lt;150,LMS!$D$6*AC145^3+LMS!$E$6*AC145^2+LMS!$F$6*AC145+LMS!$G$6,LMS!$D$7*AC145^3+LMS!$E$7*AC145^2+LMS!$F$7*AC145+LMS!$G$7)),IF(AC145&lt;69,LMS!$D$9*AC145^3+LMS!$E$9*AC145^2+LMS!$F$9*AC145+LMS!$G$9,IF(AC145&lt;150,LMS!$D$10*AC145^3+LMS!$E$10*AC145^2+LMS!$F$10*AC145+LMS!$G$10,LMS!$D$11*AC145^3+LMS!$E$11*AC145^2+LMS!$F$11*AC145+LMS!$G$11)))</f>
        <v>#VALUE!</v>
      </c>
      <c r="AA145" t="e">
        <f>IF(D145="M",(IF(AC145&lt;2.5,LMS!$D$21*AC145^3+LMS!$E$21*AC145^2+LMS!$F$21*AC145+LMS!$G$21,IF(AC145&lt;9.5,LMS!$D$22*AC145^3+LMS!$E$22*AC145^2+LMS!$F$22*AC145+LMS!$G$22,IF(AC145&lt;26.75,LMS!$D$23*AC145^3+LMS!$E$23*AC145^2+LMS!$F$23*AC145+LMS!$G$23,IF(AC145&lt;90,LMS!$D$24*AC145^3+LMS!$E$24*AC145^2+LMS!$F$24*AC145+LMS!$G$24,LMS!$D$25*AC145^3+LMS!$E$25*AC145^2+LMS!$F$25*AC145+LMS!$G$25))))),(IF(AC145&lt;2.5,LMS!$D$27*AC145^3+LMS!$E$27*AC145^2+LMS!$F$27*AC145+LMS!$G$27,IF(AC145&lt;9.5,LMS!$D$28*AC145^3+LMS!$E$28*AC145^2+LMS!$F$28*AC145+LMS!$G$28,IF(AC145&lt;26.75,LMS!$D$29*AC145^3+LMS!$E$29*AC145^2+LMS!$F$29*AC145+LMS!$G$29,IF(AC145&lt;90,LMS!$D$30*AC145^3+LMS!$E$30*AC145^2+LMS!$F$30*AC145+LMS!$G$30,IF(AC145&lt;150,LMS!$D$31*AC145^3+LMS!$E$31*AC145^2+LMS!$F$31*AC145+LMS!$G$31,LMS!$D$32*AC145^3+LMS!$E$32*AC145^2+LMS!$F$32*AC145+LMS!$G$32)))))))</f>
        <v>#VALUE!</v>
      </c>
      <c r="AB145" t="e">
        <f>IF(D145="M",(IF(AC145&lt;90,LMS!$D$14*AC145^3+LMS!$E$14*AC145^2+LMS!$F$14*AC145+LMS!$G$14,LMS!$D$15*AC145^3+LMS!$E$15*AC145^2+LMS!$F$15*AC145+LMS!$G$15)),(IF(AC145&lt;90,LMS!$D$17*AC145^3+LMS!$E$17*AC145^2+LMS!$F$17*AC145+LMS!$G$17,LMS!$D$18*AC145^3+LMS!$E$18*AC145^2+LMS!$F$18*AC145+LMS!$G$18)))</f>
        <v>#VALUE!</v>
      </c>
      <c r="AC145" s="7" t="e">
        <f t="shared" si="57"/>
        <v>#VALUE!</v>
      </c>
    </row>
    <row r="146" spans="2:29" s="7" customFormat="1">
      <c r="B146" s="119"/>
      <c r="C146" s="119"/>
      <c r="D146" s="119"/>
      <c r="E146" s="31"/>
      <c r="F146" s="31"/>
      <c r="G146" s="120"/>
      <c r="H146" s="120"/>
      <c r="I146" s="11" t="str">
        <f t="shared" si="44"/>
        <v/>
      </c>
      <c r="J146" s="2" t="str">
        <f t="shared" si="45"/>
        <v/>
      </c>
      <c r="K146" s="2" t="str">
        <f t="shared" si="46"/>
        <v/>
      </c>
      <c r="L146" s="2" t="str">
        <f t="shared" si="47"/>
        <v/>
      </c>
      <c r="M146" s="2" t="str">
        <f t="shared" si="48"/>
        <v/>
      </c>
      <c r="N146" s="2" t="str">
        <f t="shared" si="49"/>
        <v/>
      </c>
      <c r="O146" s="11" t="str">
        <f t="shared" si="50"/>
        <v/>
      </c>
      <c r="P146" s="11" t="str">
        <f t="shared" si="51"/>
        <v/>
      </c>
      <c r="Q146" s="11" t="str">
        <f t="shared" si="52"/>
        <v/>
      </c>
      <c r="R146" s="137"/>
      <c r="S146" s="137"/>
      <c r="T146" s="12" t="e">
        <f t="shared" si="53"/>
        <v>#VALUE!</v>
      </c>
      <c r="U146" s="13" t="e">
        <f t="shared" si="54"/>
        <v>#VALUE!</v>
      </c>
      <c r="V146" s="13"/>
      <c r="W146" s="8">
        <f t="shared" si="55"/>
        <v>9.0359999999999996</v>
      </c>
      <c r="X146" s="8">
        <f t="shared" si="56"/>
        <v>-184.49199999999999</v>
      </c>
      <c r="Y146"/>
      <c r="Z146" t="e">
        <f>IF(D146="M",IF(AC146&lt;78,LMS!$D$5*AC146^3+LMS!$E$5*AC146^2+LMS!$F$5*AC146+LMS!$G$5,IF(AC146&lt;150,LMS!$D$6*AC146^3+LMS!$E$6*AC146^2+LMS!$F$6*AC146+LMS!$G$6,LMS!$D$7*AC146^3+LMS!$E$7*AC146^2+LMS!$F$7*AC146+LMS!$G$7)),IF(AC146&lt;69,LMS!$D$9*AC146^3+LMS!$E$9*AC146^2+LMS!$F$9*AC146+LMS!$G$9,IF(AC146&lt;150,LMS!$D$10*AC146^3+LMS!$E$10*AC146^2+LMS!$F$10*AC146+LMS!$G$10,LMS!$D$11*AC146^3+LMS!$E$11*AC146^2+LMS!$F$11*AC146+LMS!$G$11)))</f>
        <v>#VALUE!</v>
      </c>
      <c r="AA146" t="e">
        <f>IF(D146="M",(IF(AC146&lt;2.5,LMS!$D$21*AC146^3+LMS!$E$21*AC146^2+LMS!$F$21*AC146+LMS!$G$21,IF(AC146&lt;9.5,LMS!$D$22*AC146^3+LMS!$E$22*AC146^2+LMS!$F$22*AC146+LMS!$G$22,IF(AC146&lt;26.75,LMS!$D$23*AC146^3+LMS!$E$23*AC146^2+LMS!$F$23*AC146+LMS!$G$23,IF(AC146&lt;90,LMS!$D$24*AC146^3+LMS!$E$24*AC146^2+LMS!$F$24*AC146+LMS!$G$24,LMS!$D$25*AC146^3+LMS!$E$25*AC146^2+LMS!$F$25*AC146+LMS!$G$25))))),(IF(AC146&lt;2.5,LMS!$D$27*AC146^3+LMS!$E$27*AC146^2+LMS!$F$27*AC146+LMS!$G$27,IF(AC146&lt;9.5,LMS!$D$28*AC146^3+LMS!$E$28*AC146^2+LMS!$F$28*AC146+LMS!$G$28,IF(AC146&lt;26.75,LMS!$D$29*AC146^3+LMS!$E$29*AC146^2+LMS!$F$29*AC146+LMS!$G$29,IF(AC146&lt;90,LMS!$D$30*AC146^3+LMS!$E$30*AC146^2+LMS!$F$30*AC146+LMS!$G$30,IF(AC146&lt;150,LMS!$D$31*AC146^3+LMS!$E$31*AC146^2+LMS!$F$31*AC146+LMS!$G$31,LMS!$D$32*AC146^3+LMS!$E$32*AC146^2+LMS!$F$32*AC146+LMS!$G$32)))))))</f>
        <v>#VALUE!</v>
      </c>
      <c r="AB146" t="e">
        <f>IF(D146="M",(IF(AC146&lt;90,LMS!$D$14*AC146^3+LMS!$E$14*AC146^2+LMS!$F$14*AC146+LMS!$G$14,LMS!$D$15*AC146^3+LMS!$E$15*AC146^2+LMS!$F$15*AC146+LMS!$G$15)),(IF(AC146&lt;90,LMS!$D$17*AC146^3+LMS!$E$17*AC146^2+LMS!$F$17*AC146+LMS!$G$17,LMS!$D$18*AC146^3+LMS!$E$18*AC146^2+LMS!$F$18*AC146+LMS!$G$18)))</f>
        <v>#VALUE!</v>
      </c>
      <c r="AC146" s="7" t="e">
        <f t="shared" si="57"/>
        <v>#VALUE!</v>
      </c>
    </row>
    <row r="147" spans="2:29" s="7" customFormat="1">
      <c r="B147" s="119"/>
      <c r="C147" s="119"/>
      <c r="D147" s="119"/>
      <c r="E147" s="31"/>
      <c r="F147" s="31"/>
      <c r="G147" s="120"/>
      <c r="H147" s="120"/>
      <c r="I147" s="11" t="str">
        <f t="shared" si="44"/>
        <v/>
      </c>
      <c r="J147" s="2" t="str">
        <f t="shared" si="45"/>
        <v/>
      </c>
      <c r="K147" s="2" t="str">
        <f t="shared" si="46"/>
        <v/>
      </c>
      <c r="L147" s="2" t="str">
        <f t="shared" si="47"/>
        <v/>
      </c>
      <c r="M147" s="2" t="str">
        <f t="shared" si="48"/>
        <v/>
      </c>
      <c r="N147" s="2" t="str">
        <f t="shared" si="49"/>
        <v/>
      </c>
      <c r="O147" s="11" t="str">
        <f t="shared" si="50"/>
        <v/>
      </c>
      <c r="P147" s="11" t="str">
        <f t="shared" si="51"/>
        <v/>
      </c>
      <c r="Q147" s="11" t="str">
        <f t="shared" si="52"/>
        <v/>
      </c>
      <c r="R147" s="137"/>
      <c r="S147" s="137"/>
      <c r="T147" s="12" t="e">
        <f t="shared" si="53"/>
        <v>#VALUE!</v>
      </c>
      <c r="U147" s="13" t="e">
        <f t="shared" si="54"/>
        <v>#VALUE!</v>
      </c>
      <c r="V147" s="13"/>
      <c r="W147" s="8">
        <f t="shared" si="55"/>
        <v>9.0359999999999996</v>
      </c>
      <c r="X147" s="8">
        <f t="shared" si="56"/>
        <v>-184.49199999999999</v>
      </c>
      <c r="Y147"/>
      <c r="Z147" t="e">
        <f>IF(D147="M",IF(AC147&lt;78,LMS!$D$5*AC147^3+LMS!$E$5*AC147^2+LMS!$F$5*AC147+LMS!$G$5,IF(AC147&lt;150,LMS!$D$6*AC147^3+LMS!$E$6*AC147^2+LMS!$F$6*AC147+LMS!$G$6,LMS!$D$7*AC147^3+LMS!$E$7*AC147^2+LMS!$F$7*AC147+LMS!$G$7)),IF(AC147&lt;69,LMS!$D$9*AC147^3+LMS!$E$9*AC147^2+LMS!$F$9*AC147+LMS!$G$9,IF(AC147&lt;150,LMS!$D$10*AC147^3+LMS!$E$10*AC147^2+LMS!$F$10*AC147+LMS!$G$10,LMS!$D$11*AC147^3+LMS!$E$11*AC147^2+LMS!$F$11*AC147+LMS!$G$11)))</f>
        <v>#VALUE!</v>
      </c>
      <c r="AA147" t="e">
        <f>IF(D147="M",(IF(AC147&lt;2.5,LMS!$D$21*AC147^3+LMS!$E$21*AC147^2+LMS!$F$21*AC147+LMS!$G$21,IF(AC147&lt;9.5,LMS!$D$22*AC147^3+LMS!$E$22*AC147^2+LMS!$F$22*AC147+LMS!$G$22,IF(AC147&lt;26.75,LMS!$D$23*AC147^3+LMS!$E$23*AC147^2+LMS!$F$23*AC147+LMS!$G$23,IF(AC147&lt;90,LMS!$D$24*AC147^3+LMS!$E$24*AC147^2+LMS!$F$24*AC147+LMS!$G$24,LMS!$D$25*AC147^3+LMS!$E$25*AC147^2+LMS!$F$25*AC147+LMS!$G$25))))),(IF(AC147&lt;2.5,LMS!$D$27*AC147^3+LMS!$E$27*AC147^2+LMS!$F$27*AC147+LMS!$G$27,IF(AC147&lt;9.5,LMS!$D$28*AC147^3+LMS!$E$28*AC147^2+LMS!$F$28*AC147+LMS!$G$28,IF(AC147&lt;26.75,LMS!$D$29*AC147^3+LMS!$E$29*AC147^2+LMS!$F$29*AC147+LMS!$G$29,IF(AC147&lt;90,LMS!$D$30*AC147^3+LMS!$E$30*AC147^2+LMS!$F$30*AC147+LMS!$G$30,IF(AC147&lt;150,LMS!$D$31*AC147^3+LMS!$E$31*AC147^2+LMS!$F$31*AC147+LMS!$G$31,LMS!$D$32*AC147^3+LMS!$E$32*AC147^2+LMS!$F$32*AC147+LMS!$G$32)))))))</f>
        <v>#VALUE!</v>
      </c>
      <c r="AB147" t="e">
        <f>IF(D147="M",(IF(AC147&lt;90,LMS!$D$14*AC147^3+LMS!$E$14*AC147^2+LMS!$F$14*AC147+LMS!$G$14,LMS!$D$15*AC147^3+LMS!$E$15*AC147^2+LMS!$F$15*AC147+LMS!$G$15)),(IF(AC147&lt;90,LMS!$D$17*AC147^3+LMS!$E$17*AC147^2+LMS!$F$17*AC147+LMS!$G$17,LMS!$D$18*AC147^3+LMS!$E$18*AC147^2+LMS!$F$18*AC147+LMS!$G$18)))</f>
        <v>#VALUE!</v>
      </c>
      <c r="AC147" s="7" t="e">
        <f t="shared" si="57"/>
        <v>#VALUE!</v>
      </c>
    </row>
    <row r="148" spans="2:29" s="7" customFormat="1">
      <c r="B148" s="119"/>
      <c r="C148" s="119"/>
      <c r="D148" s="119"/>
      <c r="E148" s="31"/>
      <c r="F148" s="31"/>
      <c r="G148" s="120"/>
      <c r="H148" s="120"/>
      <c r="I148" s="11" t="str">
        <f t="shared" si="44"/>
        <v/>
      </c>
      <c r="J148" s="2" t="str">
        <f t="shared" si="45"/>
        <v/>
      </c>
      <c r="K148" s="2" t="str">
        <f t="shared" si="46"/>
        <v/>
      </c>
      <c r="L148" s="2" t="str">
        <f t="shared" si="47"/>
        <v/>
      </c>
      <c r="M148" s="2" t="str">
        <f t="shared" si="48"/>
        <v/>
      </c>
      <c r="N148" s="2" t="str">
        <f t="shared" si="49"/>
        <v/>
      </c>
      <c r="O148" s="11" t="str">
        <f t="shared" si="50"/>
        <v/>
      </c>
      <c r="P148" s="11" t="str">
        <f t="shared" si="51"/>
        <v/>
      </c>
      <c r="Q148" s="11" t="str">
        <f t="shared" si="52"/>
        <v/>
      </c>
      <c r="R148" s="137"/>
      <c r="S148" s="137"/>
      <c r="T148" s="12" t="e">
        <f t="shared" si="53"/>
        <v>#VALUE!</v>
      </c>
      <c r="U148" s="13" t="e">
        <f t="shared" si="54"/>
        <v>#VALUE!</v>
      </c>
      <c r="V148" s="13"/>
      <c r="W148" s="8">
        <f t="shared" si="55"/>
        <v>9.0359999999999996</v>
      </c>
      <c r="X148" s="8">
        <f t="shared" si="56"/>
        <v>-184.49199999999999</v>
      </c>
      <c r="Y148"/>
      <c r="Z148" t="e">
        <f>IF(D148="M",IF(AC148&lt;78,LMS!$D$5*AC148^3+LMS!$E$5*AC148^2+LMS!$F$5*AC148+LMS!$G$5,IF(AC148&lt;150,LMS!$D$6*AC148^3+LMS!$E$6*AC148^2+LMS!$F$6*AC148+LMS!$G$6,LMS!$D$7*AC148^3+LMS!$E$7*AC148^2+LMS!$F$7*AC148+LMS!$G$7)),IF(AC148&lt;69,LMS!$D$9*AC148^3+LMS!$E$9*AC148^2+LMS!$F$9*AC148+LMS!$G$9,IF(AC148&lt;150,LMS!$D$10*AC148^3+LMS!$E$10*AC148^2+LMS!$F$10*AC148+LMS!$G$10,LMS!$D$11*AC148^3+LMS!$E$11*AC148^2+LMS!$F$11*AC148+LMS!$G$11)))</f>
        <v>#VALUE!</v>
      </c>
      <c r="AA148" t="e">
        <f>IF(D148="M",(IF(AC148&lt;2.5,LMS!$D$21*AC148^3+LMS!$E$21*AC148^2+LMS!$F$21*AC148+LMS!$G$21,IF(AC148&lt;9.5,LMS!$D$22*AC148^3+LMS!$E$22*AC148^2+LMS!$F$22*AC148+LMS!$G$22,IF(AC148&lt;26.75,LMS!$D$23*AC148^3+LMS!$E$23*AC148^2+LMS!$F$23*AC148+LMS!$G$23,IF(AC148&lt;90,LMS!$D$24*AC148^3+LMS!$E$24*AC148^2+LMS!$F$24*AC148+LMS!$G$24,LMS!$D$25*AC148^3+LMS!$E$25*AC148^2+LMS!$F$25*AC148+LMS!$G$25))))),(IF(AC148&lt;2.5,LMS!$D$27*AC148^3+LMS!$E$27*AC148^2+LMS!$F$27*AC148+LMS!$G$27,IF(AC148&lt;9.5,LMS!$D$28*AC148^3+LMS!$E$28*AC148^2+LMS!$F$28*AC148+LMS!$G$28,IF(AC148&lt;26.75,LMS!$D$29*AC148^3+LMS!$E$29*AC148^2+LMS!$F$29*AC148+LMS!$G$29,IF(AC148&lt;90,LMS!$D$30*AC148^3+LMS!$E$30*AC148^2+LMS!$F$30*AC148+LMS!$G$30,IF(AC148&lt;150,LMS!$D$31*AC148^3+LMS!$E$31*AC148^2+LMS!$F$31*AC148+LMS!$G$31,LMS!$D$32*AC148^3+LMS!$E$32*AC148^2+LMS!$F$32*AC148+LMS!$G$32)))))))</f>
        <v>#VALUE!</v>
      </c>
      <c r="AB148" t="e">
        <f>IF(D148="M",(IF(AC148&lt;90,LMS!$D$14*AC148^3+LMS!$E$14*AC148^2+LMS!$F$14*AC148+LMS!$G$14,LMS!$D$15*AC148^3+LMS!$E$15*AC148^2+LMS!$F$15*AC148+LMS!$G$15)),(IF(AC148&lt;90,LMS!$D$17*AC148^3+LMS!$E$17*AC148^2+LMS!$F$17*AC148+LMS!$G$17,LMS!$D$18*AC148^3+LMS!$E$18*AC148^2+LMS!$F$18*AC148+LMS!$G$18)))</f>
        <v>#VALUE!</v>
      </c>
      <c r="AC148" s="7" t="e">
        <f t="shared" si="57"/>
        <v>#VALUE!</v>
      </c>
    </row>
    <row r="149" spans="2:29" s="7" customFormat="1">
      <c r="B149" s="119"/>
      <c r="C149" s="119"/>
      <c r="D149" s="119"/>
      <c r="E149" s="31"/>
      <c r="F149" s="31"/>
      <c r="G149" s="120"/>
      <c r="H149" s="120"/>
      <c r="I149" s="11" t="str">
        <f t="shared" si="44"/>
        <v/>
      </c>
      <c r="J149" s="2" t="str">
        <f t="shared" si="45"/>
        <v/>
      </c>
      <c r="K149" s="2" t="str">
        <f t="shared" si="46"/>
        <v/>
      </c>
      <c r="L149" s="2" t="str">
        <f t="shared" si="47"/>
        <v/>
      </c>
      <c r="M149" s="2" t="str">
        <f t="shared" si="48"/>
        <v/>
      </c>
      <c r="N149" s="2" t="str">
        <f t="shared" si="49"/>
        <v/>
      </c>
      <c r="O149" s="11" t="str">
        <f t="shared" si="50"/>
        <v/>
      </c>
      <c r="P149" s="11" t="str">
        <f t="shared" si="51"/>
        <v/>
      </c>
      <c r="Q149" s="11" t="str">
        <f t="shared" si="52"/>
        <v/>
      </c>
      <c r="R149" s="137"/>
      <c r="S149" s="137"/>
      <c r="T149" s="12" t="e">
        <f t="shared" si="53"/>
        <v>#VALUE!</v>
      </c>
      <c r="U149" s="13" t="e">
        <f t="shared" si="54"/>
        <v>#VALUE!</v>
      </c>
      <c r="V149" s="13"/>
      <c r="W149" s="8">
        <f t="shared" si="55"/>
        <v>9.0359999999999996</v>
      </c>
      <c r="X149" s="8">
        <f t="shared" si="56"/>
        <v>-184.49199999999999</v>
      </c>
      <c r="Y149"/>
      <c r="Z149" t="e">
        <f>IF(D149="M",IF(AC149&lt;78,LMS!$D$5*AC149^3+LMS!$E$5*AC149^2+LMS!$F$5*AC149+LMS!$G$5,IF(AC149&lt;150,LMS!$D$6*AC149^3+LMS!$E$6*AC149^2+LMS!$F$6*AC149+LMS!$G$6,LMS!$D$7*AC149^3+LMS!$E$7*AC149^2+LMS!$F$7*AC149+LMS!$G$7)),IF(AC149&lt;69,LMS!$D$9*AC149^3+LMS!$E$9*AC149^2+LMS!$F$9*AC149+LMS!$G$9,IF(AC149&lt;150,LMS!$D$10*AC149^3+LMS!$E$10*AC149^2+LMS!$F$10*AC149+LMS!$G$10,LMS!$D$11*AC149^3+LMS!$E$11*AC149^2+LMS!$F$11*AC149+LMS!$G$11)))</f>
        <v>#VALUE!</v>
      </c>
      <c r="AA149" t="e">
        <f>IF(D149="M",(IF(AC149&lt;2.5,LMS!$D$21*AC149^3+LMS!$E$21*AC149^2+LMS!$F$21*AC149+LMS!$G$21,IF(AC149&lt;9.5,LMS!$D$22*AC149^3+LMS!$E$22*AC149^2+LMS!$F$22*AC149+LMS!$G$22,IF(AC149&lt;26.75,LMS!$D$23*AC149^3+LMS!$E$23*AC149^2+LMS!$F$23*AC149+LMS!$G$23,IF(AC149&lt;90,LMS!$D$24*AC149^3+LMS!$E$24*AC149^2+LMS!$F$24*AC149+LMS!$G$24,LMS!$D$25*AC149^3+LMS!$E$25*AC149^2+LMS!$F$25*AC149+LMS!$G$25))))),(IF(AC149&lt;2.5,LMS!$D$27*AC149^3+LMS!$E$27*AC149^2+LMS!$F$27*AC149+LMS!$G$27,IF(AC149&lt;9.5,LMS!$D$28*AC149^3+LMS!$E$28*AC149^2+LMS!$F$28*AC149+LMS!$G$28,IF(AC149&lt;26.75,LMS!$D$29*AC149^3+LMS!$E$29*AC149^2+LMS!$F$29*AC149+LMS!$G$29,IF(AC149&lt;90,LMS!$D$30*AC149^3+LMS!$E$30*AC149^2+LMS!$F$30*AC149+LMS!$G$30,IF(AC149&lt;150,LMS!$D$31*AC149^3+LMS!$E$31*AC149^2+LMS!$F$31*AC149+LMS!$G$31,LMS!$D$32*AC149^3+LMS!$E$32*AC149^2+LMS!$F$32*AC149+LMS!$G$32)))))))</f>
        <v>#VALUE!</v>
      </c>
      <c r="AB149" t="e">
        <f>IF(D149="M",(IF(AC149&lt;90,LMS!$D$14*AC149^3+LMS!$E$14*AC149^2+LMS!$F$14*AC149+LMS!$G$14,LMS!$D$15*AC149^3+LMS!$E$15*AC149^2+LMS!$F$15*AC149+LMS!$G$15)),(IF(AC149&lt;90,LMS!$D$17*AC149^3+LMS!$E$17*AC149^2+LMS!$F$17*AC149+LMS!$G$17,LMS!$D$18*AC149^3+LMS!$E$18*AC149^2+LMS!$F$18*AC149+LMS!$G$18)))</f>
        <v>#VALUE!</v>
      </c>
      <c r="AC149" s="7" t="e">
        <f t="shared" si="57"/>
        <v>#VALUE!</v>
      </c>
    </row>
    <row r="150" spans="2:29" s="7" customFormat="1">
      <c r="B150" s="119"/>
      <c r="C150" s="119"/>
      <c r="D150" s="119"/>
      <c r="E150" s="31"/>
      <c r="F150" s="31"/>
      <c r="G150" s="120"/>
      <c r="H150" s="120"/>
      <c r="I150" s="11" t="str">
        <f t="shared" si="44"/>
        <v/>
      </c>
      <c r="J150" s="2" t="str">
        <f t="shared" si="45"/>
        <v/>
      </c>
      <c r="K150" s="2" t="str">
        <f t="shared" si="46"/>
        <v/>
      </c>
      <c r="L150" s="2" t="str">
        <f t="shared" si="47"/>
        <v/>
      </c>
      <c r="M150" s="2" t="str">
        <f t="shared" si="48"/>
        <v/>
      </c>
      <c r="N150" s="2" t="str">
        <f t="shared" si="49"/>
        <v/>
      </c>
      <c r="O150" s="11" t="str">
        <f t="shared" si="50"/>
        <v/>
      </c>
      <c r="P150" s="11" t="str">
        <f t="shared" si="51"/>
        <v/>
      </c>
      <c r="Q150" s="11" t="str">
        <f t="shared" si="52"/>
        <v/>
      </c>
      <c r="R150" s="137"/>
      <c r="S150" s="137"/>
      <c r="T150" s="12" t="e">
        <f t="shared" si="53"/>
        <v>#VALUE!</v>
      </c>
      <c r="U150" s="13" t="e">
        <f t="shared" si="54"/>
        <v>#VALUE!</v>
      </c>
      <c r="V150" s="13"/>
      <c r="W150" s="8">
        <f t="shared" si="55"/>
        <v>9.0359999999999996</v>
      </c>
      <c r="X150" s="8">
        <f t="shared" si="56"/>
        <v>-184.49199999999999</v>
      </c>
      <c r="Y150"/>
      <c r="Z150" t="e">
        <f>IF(D150="M",IF(AC150&lt;78,LMS!$D$5*AC150^3+LMS!$E$5*AC150^2+LMS!$F$5*AC150+LMS!$G$5,IF(AC150&lt;150,LMS!$D$6*AC150^3+LMS!$E$6*AC150^2+LMS!$F$6*AC150+LMS!$G$6,LMS!$D$7*AC150^3+LMS!$E$7*AC150^2+LMS!$F$7*AC150+LMS!$G$7)),IF(AC150&lt;69,LMS!$D$9*AC150^3+LMS!$E$9*AC150^2+LMS!$F$9*AC150+LMS!$G$9,IF(AC150&lt;150,LMS!$D$10*AC150^3+LMS!$E$10*AC150^2+LMS!$F$10*AC150+LMS!$G$10,LMS!$D$11*AC150^3+LMS!$E$11*AC150^2+LMS!$F$11*AC150+LMS!$G$11)))</f>
        <v>#VALUE!</v>
      </c>
      <c r="AA150" t="e">
        <f>IF(D150="M",(IF(AC150&lt;2.5,LMS!$D$21*AC150^3+LMS!$E$21*AC150^2+LMS!$F$21*AC150+LMS!$G$21,IF(AC150&lt;9.5,LMS!$D$22*AC150^3+LMS!$E$22*AC150^2+LMS!$F$22*AC150+LMS!$G$22,IF(AC150&lt;26.75,LMS!$D$23*AC150^3+LMS!$E$23*AC150^2+LMS!$F$23*AC150+LMS!$G$23,IF(AC150&lt;90,LMS!$D$24*AC150^3+LMS!$E$24*AC150^2+LMS!$F$24*AC150+LMS!$G$24,LMS!$D$25*AC150^3+LMS!$E$25*AC150^2+LMS!$F$25*AC150+LMS!$G$25))))),(IF(AC150&lt;2.5,LMS!$D$27*AC150^3+LMS!$E$27*AC150^2+LMS!$F$27*AC150+LMS!$G$27,IF(AC150&lt;9.5,LMS!$D$28*AC150^3+LMS!$E$28*AC150^2+LMS!$F$28*AC150+LMS!$G$28,IF(AC150&lt;26.75,LMS!$D$29*AC150^3+LMS!$E$29*AC150^2+LMS!$F$29*AC150+LMS!$G$29,IF(AC150&lt;90,LMS!$D$30*AC150^3+LMS!$E$30*AC150^2+LMS!$F$30*AC150+LMS!$G$30,IF(AC150&lt;150,LMS!$D$31*AC150^3+LMS!$E$31*AC150^2+LMS!$F$31*AC150+LMS!$G$31,LMS!$D$32*AC150^3+LMS!$E$32*AC150^2+LMS!$F$32*AC150+LMS!$G$32)))))))</f>
        <v>#VALUE!</v>
      </c>
      <c r="AB150" t="e">
        <f>IF(D150="M",(IF(AC150&lt;90,LMS!$D$14*AC150^3+LMS!$E$14*AC150^2+LMS!$F$14*AC150+LMS!$G$14,LMS!$D$15*AC150^3+LMS!$E$15*AC150^2+LMS!$F$15*AC150+LMS!$G$15)),(IF(AC150&lt;90,LMS!$D$17*AC150^3+LMS!$E$17*AC150^2+LMS!$F$17*AC150+LMS!$G$17,LMS!$D$18*AC150^3+LMS!$E$18*AC150^2+LMS!$F$18*AC150+LMS!$G$18)))</f>
        <v>#VALUE!</v>
      </c>
      <c r="AC150" s="7" t="e">
        <f t="shared" si="57"/>
        <v>#VALUE!</v>
      </c>
    </row>
    <row r="151" spans="2:29" s="7" customFormat="1">
      <c r="B151" s="119"/>
      <c r="C151" s="119"/>
      <c r="D151" s="119"/>
      <c r="E151" s="31"/>
      <c r="F151" s="31"/>
      <c r="G151" s="120"/>
      <c r="H151" s="120"/>
      <c r="I151" s="11" t="str">
        <f t="shared" si="44"/>
        <v/>
      </c>
      <c r="J151" s="2" t="str">
        <f t="shared" si="45"/>
        <v/>
      </c>
      <c r="K151" s="2" t="str">
        <f t="shared" si="46"/>
        <v/>
      </c>
      <c r="L151" s="2" t="str">
        <f t="shared" si="47"/>
        <v/>
      </c>
      <c r="M151" s="2" t="str">
        <f t="shared" si="48"/>
        <v/>
      </c>
      <c r="N151" s="2" t="str">
        <f t="shared" si="49"/>
        <v/>
      </c>
      <c r="O151" s="11" t="str">
        <f t="shared" si="50"/>
        <v/>
      </c>
      <c r="P151" s="11" t="str">
        <f t="shared" si="51"/>
        <v/>
      </c>
      <c r="Q151" s="11" t="str">
        <f t="shared" si="52"/>
        <v/>
      </c>
      <c r="R151" s="137"/>
      <c r="S151" s="137"/>
      <c r="T151" s="12" t="e">
        <f t="shared" si="53"/>
        <v>#VALUE!</v>
      </c>
      <c r="U151" s="13" t="e">
        <f t="shared" si="54"/>
        <v>#VALUE!</v>
      </c>
      <c r="V151" s="13"/>
      <c r="W151" s="8">
        <f t="shared" si="55"/>
        <v>9.0359999999999996</v>
      </c>
      <c r="X151" s="8">
        <f t="shared" si="56"/>
        <v>-184.49199999999999</v>
      </c>
      <c r="Y151"/>
      <c r="Z151" t="e">
        <f>IF(D151="M",IF(AC151&lt;78,LMS!$D$5*AC151^3+LMS!$E$5*AC151^2+LMS!$F$5*AC151+LMS!$G$5,IF(AC151&lt;150,LMS!$D$6*AC151^3+LMS!$E$6*AC151^2+LMS!$F$6*AC151+LMS!$G$6,LMS!$D$7*AC151^3+LMS!$E$7*AC151^2+LMS!$F$7*AC151+LMS!$G$7)),IF(AC151&lt;69,LMS!$D$9*AC151^3+LMS!$E$9*AC151^2+LMS!$F$9*AC151+LMS!$G$9,IF(AC151&lt;150,LMS!$D$10*AC151^3+LMS!$E$10*AC151^2+LMS!$F$10*AC151+LMS!$G$10,LMS!$D$11*AC151^3+LMS!$E$11*AC151^2+LMS!$F$11*AC151+LMS!$G$11)))</f>
        <v>#VALUE!</v>
      </c>
      <c r="AA151" t="e">
        <f>IF(D151="M",(IF(AC151&lt;2.5,LMS!$D$21*AC151^3+LMS!$E$21*AC151^2+LMS!$F$21*AC151+LMS!$G$21,IF(AC151&lt;9.5,LMS!$D$22*AC151^3+LMS!$E$22*AC151^2+LMS!$F$22*AC151+LMS!$G$22,IF(AC151&lt;26.75,LMS!$D$23*AC151^3+LMS!$E$23*AC151^2+LMS!$F$23*AC151+LMS!$G$23,IF(AC151&lt;90,LMS!$D$24*AC151^3+LMS!$E$24*AC151^2+LMS!$F$24*AC151+LMS!$G$24,LMS!$D$25*AC151^3+LMS!$E$25*AC151^2+LMS!$F$25*AC151+LMS!$G$25))))),(IF(AC151&lt;2.5,LMS!$D$27*AC151^3+LMS!$E$27*AC151^2+LMS!$F$27*AC151+LMS!$G$27,IF(AC151&lt;9.5,LMS!$D$28*AC151^3+LMS!$E$28*AC151^2+LMS!$F$28*AC151+LMS!$G$28,IF(AC151&lt;26.75,LMS!$D$29*AC151^3+LMS!$E$29*AC151^2+LMS!$F$29*AC151+LMS!$G$29,IF(AC151&lt;90,LMS!$D$30*AC151^3+LMS!$E$30*AC151^2+LMS!$F$30*AC151+LMS!$G$30,IF(AC151&lt;150,LMS!$D$31*AC151^3+LMS!$E$31*AC151^2+LMS!$F$31*AC151+LMS!$G$31,LMS!$D$32*AC151^3+LMS!$E$32*AC151^2+LMS!$F$32*AC151+LMS!$G$32)))))))</f>
        <v>#VALUE!</v>
      </c>
      <c r="AB151" t="e">
        <f>IF(D151="M",(IF(AC151&lt;90,LMS!$D$14*AC151^3+LMS!$E$14*AC151^2+LMS!$F$14*AC151+LMS!$G$14,LMS!$D$15*AC151^3+LMS!$E$15*AC151^2+LMS!$F$15*AC151+LMS!$G$15)),(IF(AC151&lt;90,LMS!$D$17*AC151^3+LMS!$E$17*AC151^2+LMS!$F$17*AC151+LMS!$G$17,LMS!$D$18*AC151^3+LMS!$E$18*AC151^2+LMS!$F$18*AC151+LMS!$G$18)))</f>
        <v>#VALUE!</v>
      </c>
      <c r="AC151" s="7" t="e">
        <f t="shared" si="57"/>
        <v>#VALUE!</v>
      </c>
    </row>
    <row r="152" spans="2:29" s="7" customFormat="1">
      <c r="B152" s="119"/>
      <c r="C152" s="119"/>
      <c r="D152" s="119"/>
      <c r="E152" s="31"/>
      <c r="F152" s="31"/>
      <c r="G152" s="120"/>
      <c r="H152" s="120"/>
      <c r="I152" s="11" t="str">
        <f t="shared" si="44"/>
        <v/>
      </c>
      <c r="J152" s="2" t="str">
        <f t="shared" si="45"/>
        <v/>
      </c>
      <c r="K152" s="2" t="str">
        <f t="shared" si="46"/>
        <v/>
      </c>
      <c r="L152" s="2" t="str">
        <f t="shared" si="47"/>
        <v/>
      </c>
      <c r="M152" s="2" t="str">
        <f t="shared" si="48"/>
        <v/>
      </c>
      <c r="N152" s="2" t="str">
        <f t="shared" si="49"/>
        <v/>
      </c>
      <c r="O152" s="11" t="str">
        <f t="shared" si="50"/>
        <v/>
      </c>
      <c r="P152" s="11" t="str">
        <f t="shared" si="51"/>
        <v/>
      </c>
      <c r="Q152" s="11" t="str">
        <f t="shared" si="52"/>
        <v/>
      </c>
      <c r="R152" s="137"/>
      <c r="S152" s="137"/>
      <c r="T152" s="12" t="e">
        <f t="shared" si="53"/>
        <v>#VALUE!</v>
      </c>
      <c r="U152" s="13" t="e">
        <f t="shared" si="54"/>
        <v>#VALUE!</v>
      </c>
      <c r="V152" s="13"/>
      <c r="W152" s="8">
        <f t="shared" si="55"/>
        <v>9.0359999999999996</v>
      </c>
      <c r="X152" s="8">
        <f t="shared" si="56"/>
        <v>-184.49199999999999</v>
      </c>
      <c r="Y152"/>
      <c r="Z152" t="e">
        <f>IF(D152="M",IF(AC152&lt;78,LMS!$D$5*AC152^3+LMS!$E$5*AC152^2+LMS!$F$5*AC152+LMS!$G$5,IF(AC152&lt;150,LMS!$D$6*AC152^3+LMS!$E$6*AC152^2+LMS!$F$6*AC152+LMS!$G$6,LMS!$D$7*AC152^3+LMS!$E$7*AC152^2+LMS!$F$7*AC152+LMS!$G$7)),IF(AC152&lt;69,LMS!$D$9*AC152^3+LMS!$E$9*AC152^2+LMS!$F$9*AC152+LMS!$G$9,IF(AC152&lt;150,LMS!$D$10*AC152^3+LMS!$E$10*AC152^2+LMS!$F$10*AC152+LMS!$G$10,LMS!$D$11*AC152^3+LMS!$E$11*AC152^2+LMS!$F$11*AC152+LMS!$G$11)))</f>
        <v>#VALUE!</v>
      </c>
      <c r="AA152" t="e">
        <f>IF(D152="M",(IF(AC152&lt;2.5,LMS!$D$21*AC152^3+LMS!$E$21*AC152^2+LMS!$F$21*AC152+LMS!$G$21,IF(AC152&lt;9.5,LMS!$D$22*AC152^3+LMS!$E$22*AC152^2+LMS!$F$22*AC152+LMS!$G$22,IF(AC152&lt;26.75,LMS!$D$23*AC152^3+LMS!$E$23*AC152^2+LMS!$F$23*AC152+LMS!$G$23,IF(AC152&lt;90,LMS!$D$24*AC152^3+LMS!$E$24*AC152^2+LMS!$F$24*AC152+LMS!$G$24,LMS!$D$25*AC152^3+LMS!$E$25*AC152^2+LMS!$F$25*AC152+LMS!$G$25))))),(IF(AC152&lt;2.5,LMS!$D$27*AC152^3+LMS!$E$27*AC152^2+LMS!$F$27*AC152+LMS!$G$27,IF(AC152&lt;9.5,LMS!$D$28*AC152^3+LMS!$E$28*AC152^2+LMS!$F$28*AC152+LMS!$G$28,IF(AC152&lt;26.75,LMS!$D$29*AC152^3+LMS!$E$29*AC152^2+LMS!$F$29*AC152+LMS!$G$29,IF(AC152&lt;90,LMS!$D$30*AC152^3+LMS!$E$30*AC152^2+LMS!$F$30*AC152+LMS!$G$30,IF(AC152&lt;150,LMS!$D$31*AC152^3+LMS!$E$31*AC152^2+LMS!$F$31*AC152+LMS!$G$31,LMS!$D$32*AC152^3+LMS!$E$32*AC152^2+LMS!$F$32*AC152+LMS!$G$32)))))))</f>
        <v>#VALUE!</v>
      </c>
      <c r="AB152" t="e">
        <f>IF(D152="M",(IF(AC152&lt;90,LMS!$D$14*AC152^3+LMS!$E$14*AC152^2+LMS!$F$14*AC152+LMS!$G$14,LMS!$D$15*AC152^3+LMS!$E$15*AC152^2+LMS!$F$15*AC152+LMS!$G$15)),(IF(AC152&lt;90,LMS!$D$17*AC152^3+LMS!$E$17*AC152^2+LMS!$F$17*AC152+LMS!$G$17,LMS!$D$18*AC152^3+LMS!$E$18*AC152^2+LMS!$F$18*AC152+LMS!$G$18)))</f>
        <v>#VALUE!</v>
      </c>
      <c r="AC152" s="7" t="e">
        <f t="shared" si="57"/>
        <v>#VALUE!</v>
      </c>
    </row>
    <row r="153" spans="2:29" s="7" customFormat="1">
      <c r="B153" s="119"/>
      <c r="C153" s="119"/>
      <c r="D153" s="119"/>
      <c r="E153" s="31"/>
      <c r="F153" s="31"/>
      <c r="G153" s="120"/>
      <c r="H153" s="120"/>
      <c r="I153" s="11" t="str">
        <f t="shared" si="44"/>
        <v/>
      </c>
      <c r="J153" s="2" t="str">
        <f t="shared" si="45"/>
        <v/>
      </c>
      <c r="K153" s="2" t="str">
        <f t="shared" si="46"/>
        <v/>
      </c>
      <c r="L153" s="2" t="str">
        <f t="shared" si="47"/>
        <v/>
      </c>
      <c r="M153" s="2" t="str">
        <f t="shared" si="48"/>
        <v/>
      </c>
      <c r="N153" s="2" t="str">
        <f t="shared" si="49"/>
        <v/>
      </c>
      <c r="O153" s="11" t="str">
        <f t="shared" si="50"/>
        <v/>
      </c>
      <c r="P153" s="11" t="str">
        <f t="shared" si="51"/>
        <v/>
      </c>
      <c r="Q153" s="11" t="str">
        <f t="shared" si="52"/>
        <v/>
      </c>
      <c r="R153" s="137"/>
      <c r="S153" s="137"/>
      <c r="T153" s="12" t="e">
        <f t="shared" si="53"/>
        <v>#VALUE!</v>
      </c>
      <c r="U153" s="13" t="e">
        <f t="shared" si="54"/>
        <v>#VALUE!</v>
      </c>
      <c r="V153" s="13"/>
      <c r="W153" s="8">
        <f t="shared" si="55"/>
        <v>9.0359999999999996</v>
      </c>
      <c r="X153" s="8">
        <f t="shared" si="56"/>
        <v>-184.49199999999999</v>
      </c>
      <c r="Y153"/>
      <c r="Z153" t="e">
        <f>IF(D153="M",IF(AC153&lt;78,LMS!$D$5*AC153^3+LMS!$E$5*AC153^2+LMS!$F$5*AC153+LMS!$G$5,IF(AC153&lt;150,LMS!$D$6*AC153^3+LMS!$E$6*AC153^2+LMS!$F$6*AC153+LMS!$G$6,LMS!$D$7*AC153^3+LMS!$E$7*AC153^2+LMS!$F$7*AC153+LMS!$G$7)),IF(AC153&lt;69,LMS!$D$9*AC153^3+LMS!$E$9*AC153^2+LMS!$F$9*AC153+LMS!$G$9,IF(AC153&lt;150,LMS!$D$10*AC153^3+LMS!$E$10*AC153^2+LMS!$F$10*AC153+LMS!$G$10,LMS!$D$11*AC153^3+LMS!$E$11*AC153^2+LMS!$F$11*AC153+LMS!$G$11)))</f>
        <v>#VALUE!</v>
      </c>
      <c r="AA153" t="e">
        <f>IF(D153="M",(IF(AC153&lt;2.5,LMS!$D$21*AC153^3+LMS!$E$21*AC153^2+LMS!$F$21*AC153+LMS!$G$21,IF(AC153&lt;9.5,LMS!$D$22*AC153^3+LMS!$E$22*AC153^2+LMS!$F$22*AC153+LMS!$G$22,IF(AC153&lt;26.75,LMS!$D$23*AC153^3+LMS!$E$23*AC153^2+LMS!$F$23*AC153+LMS!$G$23,IF(AC153&lt;90,LMS!$D$24*AC153^3+LMS!$E$24*AC153^2+LMS!$F$24*AC153+LMS!$G$24,LMS!$D$25*AC153^3+LMS!$E$25*AC153^2+LMS!$F$25*AC153+LMS!$G$25))))),(IF(AC153&lt;2.5,LMS!$D$27*AC153^3+LMS!$E$27*AC153^2+LMS!$F$27*AC153+LMS!$G$27,IF(AC153&lt;9.5,LMS!$D$28*AC153^3+LMS!$E$28*AC153^2+LMS!$F$28*AC153+LMS!$G$28,IF(AC153&lt;26.75,LMS!$D$29*AC153^3+LMS!$E$29*AC153^2+LMS!$F$29*AC153+LMS!$G$29,IF(AC153&lt;90,LMS!$D$30*AC153^3+LMS!$E$30*AC153^2+LMS!$F$30*AC153+LMS!$G$30,IF(AC153&lt;150,LMS!$D$31*AC153^3+LMS!$E$31*AC153^2+LMS!$F$31*AC153+LMS!$G$31,LMS!$D$32*AC153^3+LMS!$E$32*AC153^2+LMS!$F$32*AC153+LMS!$G$32)))))))</f>
        <v>#VALUE!</v>
      </c>
      <c r="AB153" t="e">
        <f>IF(D153="M",(IF(AC153&lt;90,LMS!$D$14*AC153^3+LMS!$E$14*AC153^2+LMS!$F$14*AC153+LMS!$G$14,LMS!$D$15*AC153^3+LMS!$E$15*AC153^2+LMS!$F$15*AC153+LMS!$G$15)),(IF(AC153&lt;90,LMS!$D$17*AC153^3+LMS!$E$17*AC153^2+LMS!$F$17*AC153+LMS!$G$17,LMS!$D$18*AC153^3+LMS!$E$18*AC153^2+LMS!$F$18*AC153+LMS!$G$18)))</f>
        <v>#VALUE!</v>
      </c>
      <c r="AC153" s="7" t="e">
        <f t="shared" si="57"/>
        <v>#VALUE!</v>
      </c>
    </row>
    <row r="154" spans="2:29" s="7" customFormat="1">
      <c r="B154" s="119"/>
      <c r="C154" s="119"/>
      <c r="D154" s="119"/>
      <c r="E154" s="31"/>
      <c r="F154" s="31"/>
      <c r="G154" s="120"/>
      <c r="H154" s="120"/>
      <c r="I154" s="11" t="str">
        <f t="shared" si="44"/>
        <v/>
      </c>
      <c r="J154" s="2" t="str">
        <f t="shared" si="45"/>
        <v/>
      </c>
      <c r="K154" s="2" t="str">
        <f t="shared" si="46"/>
        <v/>
      </c>
      <c r="L154" s="2" t="str">
        <f t="shared" si="47"/>
        <v/>
      </c>
      <c r="M154" s="2" t="str">
        <f t="shared" si="48"/>
        <v/>
      </c>
      <c r="N154" s="2" t="str">
        <f t="shared" si="49"/>
        <v/>
      </c>
      <c r="O154" s="11" t="str">
        <f t="shared" si="50"/>
        <v/>
      </c>
      <c r="P154" s="11" t="str">
        <f t="shared" si="51"/>
        <v/>
      </c>
      <c r="Q154" s="11" t="str">
        <f t="shared" si="52"/>
        <v/>
      </c>
      <c r="R154" s="137"/>
      <c r="S154" s="137"/>
      <c r="T154" s="12" t="e">
        <f t="shared" si="53"/>
        <v>#VALUE!</v>
      </c>
      <c r="U154" s="13" t="e">
        <f t="shared" si="54"/>
        <v>#VALUE!</v>
      </c>
      <c r="V154" s="13"/>
      <c r="W154" s="8">
        <f t="shared" si="55"/>
        <v>9.0359999999999996</v>
      </c>
      <c r="X154" s="8">
        <f t="shared" si="56"/>
        <v>-184.49199999999999</v>
      </c>
      <c r="Y154"/>
      <c r="Z154" t="e">
        <f>IF(D154="M",IF(AC154&lt;78,LMS!$D$5*AC154^3+LMS!$E$5*AC154^2+LMS!$F$5*AC154+LMS!$G$5,IF(AC154&lt;150,LMS!$D$6*AC154^3+LMS!$E$6*AC154^2+LMS!$F$6*AC154+LMS!$G$6,LMS!$D$7*AC154^3+LMS!$E$7*AC154^2+LMS!$F$7*AC154+LMS!$G$7)),IF(AC154&lt;69,LMS!$D$9*AC154^3+LMS!$E$9*AC154^2+LMS!$F$9*AC154+LMS!$G$9,IF(AC154&lt;150,LMS!$D$10*AC154^3+LMS!$E$10*AC154^2+LMS!$F$10*AC154+LMS!$G$10,LMS!$D$11*AC154^3+LMS!$E$11*AC154^2+LMS!$F$11*AC154+LMS!$G$11)))</f>
        <v>#VALUE!</v>
      </c>
      <c r="AA154" t="e">
        <f>IF(D154="M",(IF(AC154&lt;2.5,LMS!$D$21*AC154^3+LMS!$E$21*AC154^2+LMS!$F$21*AC154+LMS!$G$21,IF(AC154&lt;9.5,LMS!$D$22*AC154^3+LMS!$E$22*AC154^2+LMS!$F$22*AC154+LMS!$G$22,IF(AC154&lt;26.75,LMS!$D$23*AC154^3+LMS!$E$23*AC154^2+LMS!$F$23*AC154+LMS!$G$23,IF(AC154&lt;90,LMS!$D$24*AC154^3+LMS!$E$24*AC154^2+LMS!$F$24*AC154+LMS!$G$24,LMS!$D$25*AC154^3+LMS!$E$25*AC154^2+LMS!$F$25*AC154+LMS!$G$25))))),(IF(AC154&lt;2.5,LMS!$D$27*AC154^3+LMS!$E$27*AC154^2+LMS!$F$27*AC154+LMS!$G$27,IF(AC154&lt;9.5,LMS!$D$28*AC154^3+LMS!$E$28*AC154^2+LMS!$F$28*AC154+LMS!$G$28,IF(AC154&lt;26.75,LMS!$D$29*AC154^3+LMS!$E$29*AC154^2+LMS!$F$29*AC154+LMS!$G$29,IF(AC154&lt;90,LMS!$D$30*AC154^3+LMS!$E$30*AC154^2+LMS!$F$30*AC154+LMS!$G$30,IF(AC154&lt;150,LMS!$D$31*AC154^3+LMS!$E$31*AC154^2+LMS!$F$31*AC154+LMS!$G$31,LMS!$D$32*AC154^3+LMS!$E$32*AC154^2+LMS!$F$32*AC154+LMS!$G$32)))))))</f>
        <v>#VALUE!</v>
      </c>
      <c r="AB154" t="e">
        <f>IF(D154="M",(IF(AC154&lt;90,LMS!$D$14*AC154^3+LMS!$E$14*AC154^2+LMS!$F$14*AC154+LMS!$G$14,LMS!$D$15*AC154^3+LMS!$E$15*AC154^2+LMS!$F$15*AC154+LMS!$G$15)),(IF(AC154&lt;90,LMS!$D$17*AC154^3+LMS!$E$17*AC154^2+LMS!$F$17*AC154+LMS!$G$17,LMS!$D$18*AC154^3+LMS!$E$18*AC154^2+LMS!$F$18*AC154+LMS!$G$18)))</f>
        <v>#VALUE!</v>
      </c>
      <c r="AC154" s="7" t="e">
        <f t="shared" si="57"/>
        <v>#VALUE!</v>
      </c>
    </row>
    <row r="155" spans="2:29" s="7" customFormat="1">
      <c r="B155" s="119"/>
      <c r="C155" s="119"/>
      <c r="D155" s="119"/>
      <c r="E155" s="31"/>
      <c r="F155" s="31"/>
      <c r="G155" s="120"/>
      <c r="H155" s="120"/>
      <c r="I155" s="11" t="str">
        <f t="shared" si="44"/>
        <v/>
      </c>
      <c r="J155" s="2" t="str">
        <f t="shared" si="45"/>
        <v/>
      </c>
      <c r="K155" s="2" t="str">
        <f t="shared" si="46"/>
        <v/>
      </c>
      <c r="L155" s="2" t="str">
        <f t="shared" si="47"/>
        <v/>
      </c>
      <c r="M155" s="2" t="str">
        <f t="shared" si="48"/>
        <v/>
      </c>
      <c r="N155" s="2" t="str">
        <f t="shared" si="49"/>
        <v/>
      </c>
      <c r="O155" s="11" t="str">
        <f t="shared" si="50"/>
        <v/>
      </c>
      <c r="P155" s="11" t="str">
        <f t="shared" si="51"/>
        <v/>
      </c>
      <c r="Q155" s="11" t="str">
        <f t="shared" si="52"/>
        <v/>
      </c>
      <c r="R155" s="137"/>
      <c r="S155" s="137"/>
      <c r="T155" s="12" t="e">
        <f t="shared" si="53"/>
        <v>#VALUE!</v>
      </c>
      <c r="U155" s="13" t="e">
        <f t="shared" si="54"/>
        <v>#VALUE!</v>
      </c>
      <c r="V155" s="13"/>
      <c r="W155" s="8">
        <f t="shared" si="55"/>
        <v>9.0359999999999996</v>
      </c>
      <c r="X155" s="8">
        <f t="shared" si="56"/>
        <v>-184.49199999999999</v>
      </c>
      <c r="Y155"/>
      <c r="Z155" t="e">
        <f>IF(D155="M",IF(AC155&lt;78,LMS!$D$5*AC155^3+LMS!$E$5*AC155^2+LMS!$F$5*AC155+LMS!$G$5,IF(AC155&lt;150,LMS!$D$6*AC155^3+LMS!$E$6*AC155^2+LMS!$F$6*AC155+LMS!$G$6,LMS!$D$7*AC155^3+LMS!$E$7*AC155^2+LMS!$F$7*AC155+LMS!$G$7)),IF(AC155&lt;69,LMS!$D$9*AC155^3+LMS!$E$9*AC155^2+LMS!$F$9*AC155+LMS!$G$9,IF(AC155&lt;150,LMS!$D$10*AC155^3+LMS!$E$10*AC155^2+LMS!$F$10*AC155+LMS!$G$10,LMS!$D$11*AC155^3+LMS!$E$11*AC155^2+LMS!$F$11*AC155+LMS!$G$11)))</f>
        <v>#VALUE!</v>
      </c>
      <c r="AA155" t="e">
        <f>IF(D155="M",(IF(AC155&lt;2.5,LMS!$D$21*AC155^3+LMS!$E$21*AC155^2+LMS!$F$21*AC155+LMS!$G$21,IF(AC155&lt;9.5,LMS!$D$22*AC155^3+LMS!$E$22*AC155^2+LMS!$F$22*AC155+LMS!$G$22,IF(AC155&lt;26.75,LMS!$D$23*AC155^3+LMS!$E$23*AC155^2+LMS!$F$23*AC155+LMS!$G$23,IF(AC155&lt;90,LMS!$D$24*AC155^3+LMS!$E$24*AC155^2+LMS!$F$24*AC155+LMS!$G$24,LMS!$D$25*AC155^3+LMS!$E$25*AC155^2+LMS!$F$25*AC155+LMS!$G$25))))),(IF(AC155&lt;2.5,LMS!$D$27*AC155^3+LMS!$E$27*AC155^2+LMS!$F$27*AC155+LMS!$G$27,IF(AC155&lt;9.5,LMS!$D$28*AC155^3+LMS!$E$28*AC155^2+LMS!$F$28*AC155+LMS!$G$28,IF(AC155&lt;26.75,LMS!$D$29*AC155^3+LMS!$E$29*AC155^2+LMS!$F$29*AC155+LMS!$G$29,IF(AC155&lt;90,LMS!$D$30*AC155^3+LMS!$E$30*AC155^2+LMS!$F$30*AC155+LMS!$G$30,IF(AC155&lt;150,LMS!$D$31*AC155^3+LMS!$E$31*AC155^2+LMS!$F$31*AC155+LMS!$G$31,LMS!$D$32*AC155^3+LMS!$E$32*AC155^2+LMS!$F$32*AC155+LMS!$G$32)))))))</f>
        <v>#VALUE!</v>
      </c>
      <c r="AB155" t="e">
        <f>IF(D155="M",(IF(AC155&lt;90,LMS!$D$14*AC155^3+LMS!$E$14*AC155^2+LMS!$F$14*AC155+LMS!$G$14,LMS!$D$15*AC155^3+LMS!$E$15*AC155^2+LMS!$F$15*AC155+LMS!$G$15)),(IF(AC155&lt;90,LMS!$D$17*AC155^3+LMS!$E$17*AC155^2+LMS!$F$17*AC155+LMS!$G$17,LMS!$D$18*AC155^3+LMS!$E$18*AC155^2+LMS!$F$18*AC155+LMS!$G$18)))</f>
        <v>#VALUE!</v>
      </c>
      <c r="AC155" s="7" t="e">
        <f t="shared" si="57"/>
        <v>#VALUE!</v>
      </c>
    </row>
    <row r="156" spans="2:29" s="7" customFormat="1">
      <c r="B156" s="119"/>
      <c r="C156" s="119"/>
      <c r="D156" s="119"/>
      <c r="E156" s="31"/>
      <c r="F156" s="31"/>
      <c r="G156" s="120"/>
      <c r="H156" s="120"/>
      <c r="I156" s="11" t="str">
        <f t="shared" si="44"/>
        <v/>
      </c>
      <c r="J156" s="2" t="str">
        <f t="shared" si="45"/>
        <v/>
      </c>
      <c r="K156" s="2" t="str">
        <f t="shared" si="46"/>
        <v/>
      </c>
      <c r="L156" s="2" t="str">
        <f t="shared" si="47"/>
        <v/>
      </c>
      <c r="M156" s="2" t="str">
        <f t="shared" si="48"/>
        <v/>
      </c>
      <c r="N156" s="2" t="str">
        <f t="shared" si="49"/>
        <v/>
      </c>
      <c r="O156" s="11" t="str">
        <f t="shared" si="50"/>
        <v/>
      </c>
      <c r="P156" s="11" t="str">
        <f t="shared" si="51"/>
        <v/>
      </c>
      <c r="Q156" s="11" t="str">
        <f t="shared" si="52"/>
        <v/>
      </c>
      <c r="R156" s="137"/>
      <c r="S156" s="137"/>
      <c r="T156" s="12" t="e">
        <f t="shared" si="53"/>
        <v>#VALUE!</v>
      </c>
      <c r="U156" s="13" t="e">
        <f t="shared" si="54"/>
        <v>#VALUE!</v>
      </c>
      <c r="V156" s="13"/>
      <c r="W156" s="8">
        <f t="shared" si="55"/>
        <v>9.0359999999999996</v>
      </c>
      <c r="X156" s="8">
        <f t="shared" si="56"/>
        <v>-184.49199999999999</v>
      </c>
      <c r="Y156"/>
      <c r="Z156" t="e">
        <f>IF(D156="M",IF(AC156&lt;78,LMS!$D$5*AC156^3+LMS!$E$5*AC156^2+LMS!$F$5*AC156+LMS!$G$5,IF(AC156&lt;150,LMS!$D$6*AC156^3+LMS!$E$6*AC156^2+LMS!$F$6*AC156+LMS!$G$6,LMS!$D$7*AC156^3+LMS!$E$7*AC156^2+LMS!$F$7*AC156+LMS!$G$7)),IF(AC156&lt;69,LMS!$D$9*AC156^3+LMS!$E$9*AC156^2+LMS!$F$9*AC156+LMS!$G$9,IF(AC156&lt;150,LMS!$D$10*AC156^3+LMS!$E$10*AC156^2+LMS!$F$10*AC156+LMS!$G$10,LMS!$D$11*AC156^3+LMS!$E$11*AC156^2+LMS!$F$11*AC156+LMS!$G$11)))</f>
        <v>#VALUE!</v>
      </c>
      <c r="AA156" t="e">
        <f>IF(D156="M",(IF(AC156&lt;2.5,LMS!$D$21*AC156^3+LMS!$E$21*AC156^2+LMS!$F$21*AC156+LMS!$G$21,IF(AC156&lt;9.5,LMS!$D$22*AC156^3+LMS!$E$22*AC156^2+LMS!$F$22*AC156+LMS!$G$22,IF(AC156&lt;26.75,LMS!$D$23*AC156^3+LMS!$E$23*AC156^2+LMS!$F$23*AC156+LMS!$G$23,IF(AC156&lt;90,LMS!$D$24*AC156^3+LMS!$E$24*AC156^2+LMS!$F$24*AC156+LMS!$G$24,LMS!$D$25*AC156^3+LMS!$E$25*AC156^2+LMS!$F$25*AC156+LMS!$G$25))))),(IF(AC156&lt;2.5,LMS!$D$27*AC156^3+LMS!$E$27*AC156^2+LMS!$F$27*AC156+LMS!$G$27,IF(AC156&lt;9.5,LMS!$D$28*AC156^3+LMS!$E$28*AC156^2+LMS!$F$28*AC156+LMS!$G$28,IF(AC156&lt;26.75,LMS!$D$29*AC156^3+LMS!$E$29*AC156^2+LMS!$F$29*AC156+LMS!$G$29,IF(AC156&lt;90,LMS!$D$30*AC156^3+LMS!$E$30*AC156^2+LMS!$F$30*AC156+LMS!$G$30,IF(AC156&lt;150,LMS!$D$31*AC156^3+LMS!$E$31*AC156^2+LMS!$F$31*AC156+LMS!$G$31,LMS!$D$32*AC156^3+LMS!$E$32*AC156^2+LMS!$F$32*AC156+LMS!$G$32)))))))</f>
        <v>#VALUE!</v>
      </c>
      <c r="AB156" t="e">
        <f>IF(D156="M",(IF(AC156&lt;90,LMS!$D$14*AC156^3+LMS!$E$14*AC156^2+LMS!$F$14*AC156+LMS!$G$14,LMS!$D$15*AC156^3+LMS!$E$15*AC156^2+LMS!$F$15*AC156+LMS!$G$15)),(IF(AC156&lt;90,LMS!$D$17*AC156^3+LMS!$E$17*AC156^2+LMS!$F$17*AC156+LMS!$G$17,LMS!$D$18*AC156^3+LMS!$E$18*AC156^2+LMS!$F$18*AC156+LMS!$G$18)))</f>
        <v>#VALUE!</v>
      </c>
      <c r="AC156" s="7" t="e">
        <f t="shared" si="57"/>
        <v>#VALUE!</v>
      </c>
    </row>
    <row r="157" spans="2:29" s="7" customFormat="1">
      <c r="B157" s="119"/>
      <c r="C157" s="119"/>
      <c r="D157" s="119"/>
      <c r="E157" s="31"/>
      <c r="F157" s="31"/>
      <c r="G157" s="120"/>
      <c r="H157" s="120"/>
      <c r="I157" s="11" t="str">
        <f t="shared" si="44"/>
        <v/>
      </c>
      <c r="J157" s="2" t="str">
        <f t="shared" si="45"/>
        <v/>
      </c>
      <c r="K157" s="2" t="str">
        <f t="shared" si="46"/>
        <v/>
      </c>
      <c r="L157" s="2" t="str">
        <f t="shared" si="47"/>
        <v/>
      </c>
      <c r="M157" s="2" t="str">
        <f t="shared" si="48"/>
        <v/>
      </c>
      <c r="N157" s="2" t="str">
        <f t="shared" si="49"/>
        <v/>
      </c>
      <c r="O157" s="11" t="str">
        <f t="shared" si="50"/>
        <v/>
      </c>
      <c r="P157" s="11" t="str">
        <f t="shared" si="51"/>
        <v/>
      </c>
      <c r="Q157" s="11" t="str">
        <f t="shared" si="52"/>
        <v/>
      </c>
      <c r="R157" s="137"/>
      <c r="S157" s="137"/>
      <c r="T157" s="12" t="e">
        <f t="shared" si="53"/>
        <v>#VALUE!</v>
      </c>
      <c r="U157" s="13" t="e">
        <f t="shared" si="54"/>
        <v>#VALUE!</v>
      </c>
      <c r="V157" s="13"/>
      <c r="W157" s="8">
        <f t="shared" si="55"/>
        <v>9.0359999999999996</v>
      </c>
      <c r="X157" s="8">
        <f t="shared" si="56"/>
        <v>-184.49199999999999</v>
      </c>
      <c r="Y157"/>
      <c r="Z157" t="e">
        <f>IF(D157="M",IF(AC157&lt;78,LMS!$D$5*AC157^3+LMS!$E$5*AC157^2+LMS!$F$5*AC157+LMS!$G$5,IF(AC157&lt;150,LMS!$D$6*AC157^3+LMS!$E$6*AC157^2+LMS!$F$6*AC157+LMS!$G$6,LMS!$D$7*AC157^3+LMS!$E$7*AC157^2+LMS!$F$7*AC157+LMS!$G$7)),IF(AC157&lt;69,LMS!$D$9*AC157^3+LMS!$E$9*AC157^2+LMS!$F$9*AC157+LMS!$G$9,IF(AC157&lt;150,LMS!$D$10*AC157^3+LMS!$E$10*AC157^2+LMS!$F$10*AC157+LMS!$G$10,LMS!$D$11*AC157^3+LMS!$E$11*AC157^2+LMS!$F$11*AC157+LMS!$G$11)))</f>
        <v>#VALUE!</v>
      </c>
      <c r="AA157" t="e">
        <f>IF(D157="M",(IF(AC157&lt;2.5,LMS!$D$21*AC157^3+LMS!$E$21*AC157^2+LMS!$F$21*AC157+LMS!$G$21,IF(AC157&lt;9.5,LMS!$D$22*AC157^3+LMS!$E$22*AC157^2+LMS!$F$22*AC157+LMS!$G$22,IF(AC157&lt;26.75,LMS!$D$23*AC157^3+LMS!$E$23*AC157^2+LMS!$F$23*AC157+LMS!$G$23,IF(AC157&lt;90,LMS!$D$24*AC157^3+LMS!$E$24*AC157^2+LMS!$F$24*AC157+LMS!$G$24,LMS!$D$25*AC157^3+LMS!$E$25*AC157^2+LMS!$F$25*AC157+LMS!$G$25))))),(IF(AC157&lt;2.5,LMS!$D$27*AC157^3+LMS!$E$27*AC157^2+LMS!$F$27*AC157+LMS!$G$27,IF(AC157&lt;9.5,LMS!$D$28*AC157^3+LMS!$E$28*AC157^2+LMS!$F$28*AC157+LMS!$G$28,IF(AC157&lt;26.75,LMS!$D$29*AC157^3+LMS!$E$29*AC157^2+LMS!$F$29*AC157+LMS!$G$29,IF(AC157&lt;90,LMS!$D$30*AC157^3+LMS!$E$30*AC157^2+LMS!$F$30*AC157+LMS!$G$30,IF(AC157&lt;150,LMS!$D$31*AC157^3+LMS!$E$31*AC157^2+LMS!$F$31*AC157+LMS!$G$31,LMS!$D$32*AC157^3+LMS!$E$32*AC157^2+LMS!$F$32*AC157+LMS!$G$32)))))))</f>
        <v>#VALUE!</v>
      </c>
      <c r="AB157" t="e">
        <f>IF(D157="M",(IF(AC157&lt;90,LMS!$D$14*AC157^3+LMS!$E$14*AC157^2+LMS!$F$14*AC157+LMS!$G$14,LMS!$D$15*AC157^3+LMS!$E$15*AC157^2+LMS!$F$15*AC157+LMS!$G$15)),(IF(AC157&lt;90,LMS!$D$17*AC157^3+LMS!$E$17*AC157^2+LMS!$F$17*AC157+LMS!$G$17,LMS!$D$18*AC157^3+LMS!$E$18*AC157^2+LMS!$F$18*AC157+LMS!$G$18)))</f>
        <v>#VALUE!</v>
      </c>
      <c r="AC157" s="7" t="e">
        <f t="shared" si="57"/>
        <v>#VALUE!</v>
      </c>
    </row>
    <row r="158" spans="2:29" s="7" customFormat="1">
      <c r="B158" s="119"/>
      <c r="C158" s="119"/>
      <c r="D158" s="119"/>
      <c r="E158" s="31"/>
      <c r="F158" s="31"/>
      <c r="G158" s="120"/>
      <c r="H158" s="120"/>
      <c r="I158" s="11" t="str">
        <f t="shared" si="44"/>
        <v/>
      </c>
      <c r="J158" s="2" t="str">
        <f t="shared" si="45"/>
        <v/>
      </c>
      <c r="K158" s="2" t="str">
        <f t="shared" si="46"/>
        <v/>
      </c>
      <c r="L158" s="2" t="str">
        <f t="shared" si="47"/>
        <v/>
      </c>
      <c r="M158" s="2" t="str">
        <f t="shared" si="48"/>
        <v/>
      </c>
      <c r="N158" s="2" t="str">
        <f t="shared" si="49"/>
        <v/>
      </c>
      <c r="O158" s="11" t="str">
        <f t="shared" si="50"/>
        <v/>
      </c>
      <c r="P158" s="11" t="str">
        <f t="shared" si="51"/>
        <v/>
      </c>
      <c r="Q158" s="11" t="str">
        <f t="shared" si="52"/>
        <v/>
      </c>
      <c r="R158" s="137"/>
      <c r="S158" s="137"/>
      <c r="T158" s="12" t="e">
        <f t="shared" si="53"/>
        <v>#VALUE!</v>
      </c>
      <c r="U158" s="13" t="e">
        <f t="shared" si="54"/>
        <v>#VALUE!</v>
      </c>
      <c r="V158" s="13"/>
      <c r="W158" s="8">
        <f t="shared" si="55"/>
        <v>9.0359999999999996</v>
      </c>
      <c r="X158" s="8">
        <f t="shared" si="56"/>
        <v>-184.49199999999999</v>
      </c>
      <c r="Y158"/>
      <c r="Z158" t="e">
        <f>IF(D158="M",IF(AC158&lt;78,LMS!$D$5*AC158^3+LMS!$E$5*AC158^2+LMS!$F$5*AC158+LMS!$G$5,IF(AC158&lt;150,LMS!$D$6*AC158^3+LMS!$E$6*AC158^2+LMS!$F$6*AC158+LMS!$G$6,LMS!$D$7*AC158^3+LMS!$E$7*AC158^2+LMS!$F$7*AC158+LMS!$G$7)),IF(AC158&lt;69,LMS!$D$9*AC158^3+LMS!$E$9*AC158^2+LMS!$F$9*AC158+LMS!$G$9,IF(AC158&lt;150,LMS!$D$10*AC158^3+LMS!$E$10*AC158^2+LMS!$F$10*AC158+LMS!$G$10,LMS!$D$11*AC158^3+LMS!$E$11*AC158^2+LMS!$F$11*AC158+LMS!$G$11)))</f>
        <v>#VALUE!</v>
      </c>
      <c r="AA158" t="e">
        <f>IF(D158="M",(IF(AC158&lt;2.5,LMS!$D$21*AC158^3+LMS!$E$21*AC158^2+LMS!$F$21*AC158+LMS!$G$21,IF(AC158&lt;9.5,LMS!$D$22*AC158^3+LMS!$E$22*AC158^2+LMS!$F$22*AC158+LMS!$G$22,IF(AC158&lt;26.75,LMS!$D$23*AC158^3+LMS!$E$23*AC158^2+LMS!$F$23*AC158+LMS!$G$23,IF(AC158&lt;90,LMS!$D$24*AC158^3+LMS!$E$24*AC158^2+LMS!$F$24*AC158+LMS!$G$24,LMS!$D$25*AC158^3+LMS!$E$25*AC158^2+LMS!$F$25*AC158+LMS!$G$25))))),(IF(AC158&lt;2.5,LMS!$D$27*AC158^3+LMS!$E$27*AC158^2+LMS!$F$27*AC158+LMS!$G$27,IF(AC158&lt;9.5,LMS!$D$28*AC158^3+LMS!$E$28*AC158^2+LMS!$F$28*AC158+LMS!$G$28,IF(AC158&lt;26.75,LMS!$D$29*AC158^3+LMS!$E$29*AC158^2+LMS!$F$29*AC158+LMS!$G$29,IF(AC158&lt;90,LMS!$D$30*AC158^3+LMS!$E$30*AC158^2+LMS!$F$30*AC158+LMS!$G$30,IF(AC158&lt;150,LMS!$D$31*AC158^3+LMS!$E$31*AC158^2+LMS!$F$31*AC158+LMS!$G$31,LMS!$D$32*AC158^3+LMS!$E$32*AC158^2+LMS!$F$32*AC158+LMS!$G$32)))))))</f>
        <v>#VALUE!</v>
      </c>
      <c r="AB158" t="e">
        <f>IF(D158="M",(IF(AC158&lt;90,LMS!$D$14*AC158^3+LMS!$E$14*AC158^2+LMS!$F$14*AC158+LMS!$G$14,LMS!$D$15*AC158^3+LMS!$E$15*AC158^2+LMS!$F$15*AC158+LMS!$G$15)),(IF(AC158&lt;90,LMS!$D$17*AC158^3+LMS!$E$17*AC158^2+LMS!$F$17*AC158+LMS!$G$17,LMS!$D$18*AC158^3+LMS!$E$18*AC158^2+LMS!$F$18*AC158+LMS!$G$18)))</f>
        <v>#VALUE!</v>
      </c>
      <c r="AC158" s="7" t="e">
        <f t="shared" si="57"/>
        <v>#VALUE!</v>
      </c>
    </row>
    <row r="159" spans="2:29" s="7" customFormat="1">
      <c r="B159" s="119"/>
      <c r="C159" s="119"/>
      <c r="D159" s="119"/>
      <c r="E159" s="31"/>
      <c r="F159" s="31"/>
      <c r="G159" s="120"/>
      <c r="H159" s="120"/>
      <c r="I159" s="11" t="str">
        <f t="shared" si="44"/>
        <v/>
      </c>
      <c r="J159" s="2" t="str">
        <f t="shared" si="45"/>
        <v/>
      </c>
      <c r="K159" s="2" t="str">
        <f t="shared" si="46"/>
        <v/>
      </c>
      <c r="L159" s="2" t="str">
        <f t="shared" si="47"/>
        <v/>
      </c>
      <c r="M159" s="2" t="str">
        <f t="shared" si="48"/>
        <v/>
      </c>
      <c r="N159" s="2" t="str">
        <f t="shared" si="49"/>
        <v/>
      </c>
      <c r="O159" s="11" t="str">
        <f t="shared" si="50"/>
        <v/>
      </c>
      <c r="P159" s="11" t="str">
        <f t="shared" si="51"/>
        <v/>
      </c>
      <c r="Q159" s="11" t="str">
        <f t="shared" si="52"/>
        <v/>
      </c>
      <c r="R159" s="137"/>
      <c r="S159" s="137"/>
      <c r="T159" s="12" t="e">
        <f t="shared" si="53"/>
        <v>#VALUE!</v>
      </c>
      <c r="U159" s="13" t="e">
        <f t="shared" si="54"/>
        <v>#VALUE!</v>
      </c>
      <c r="V159" s="13"/>
      <c r="W159" s="8">
        <f t="shared" si="55"/>
        <v>9.0359999999999996</v>
      </c>
      <c r="X159" s="8">
        <f t="shared" si="56"/>
        <v>-184.49199999999999</v>
      </c>
      <c r="Y159"/>
      <c r="Z159" t="e">
        <f>IF(D159="M",IF(AC159&lt;78,LMS!$D$5*AC159^3+LMS!$E$5*AC159^2+LMS!$F$5*AC159+LMS!$G$5,IF(AC159&lt;150,LMS!$D$6*AC159^3+LMS!$E$6*AC159^2+LMS!$F$6*AC159+LMS!$G$6,LMS!$D$7*AC159^3+LMS!$E$7*AC159^2+LMS!$F$7*AC159+LMS!$G$7)),IF(AC159&lt;69,LMS!$D$9*AC159^3+LMS!$E$9*AC159^2+LMS!$F$9*AC159+LMS!$G$9,IF(AC159&lt;150,LMS!$D$10*AC159^3+LMS!$E$10*AC159^2+LMS!$F$10*AC159+LMS!$G$10,LMS!$D$11*AC159^3+LMS!$E$11*AC159^2+LMS!$F$11*AC159+LMS!$G$11)))</f>
        <v>#VALUE!</v>
      </c>
      <c r="AA159" t="e">
        <f>IF(D159="M",(IF(AC159&lt;2.5,LMS!$D$21*AC159^3+LMS!$E$21*AC159^2+LMS!$F$21*AC159+LMS!$G$21,IF(AC159&lt;9.5,LMS!$D$22*AC159^3+LMS!$E$22*AC159^2+LMS!$F$22*AC159+LMS!$G$22,IF(AC159&lt;26.75,LMS!$D$23*AC159^3+LMS!$E$23*AC159^2+LMS!$F$23*AC159+LMS!$G$23,IF(AC159&lt;90,LMS!$D$24*AC159^3+LMS!$E$24*AC159^2+LMS!$F$24*AC159+LMS!$G$24,LMS!$D$25*AC159^3+LMS!$E$25*AC159^2+LMS!$F$25*AC159+LMS!$G$25))))),(IF(AC159&lt;2.5,LMS!$D$27*AC159^3+LMS!$E$27*AC159^2+LMS!$F$27*AC159+LMS!$G$27,IF(AC159&lt;9.5,LMS!$D$28*AC159^3+LMS!$E$28*AC159^2+LMS!$F$28*AC159+LMS!$G$28,IF(AC159&lt;26.75,LMS!$D$29*AC159^3+LMS!$E$29*AC159^2+LMS!$F$29*AC159+LMS!$G$29,IF(AC159&lt;90,LMS!$D$30*AC159^3+LMS!$E$30*AC159^2+LMS!$F$30*AC159+LMS!$G$30,IF(AC159&lt;150,LMS!$D$31*AC159^3+LMS!$E$31*AC159^2+LMS!$F$31*AC159+LMS!$G$31,LMS!$D$32*AC159^3+LMS!$E$32*AC159^2+LMS!$F$32*AC159+LMS!$G$32)))))))</f>
        <v>#VALUE!</v>
      </c>
      <c r="AB159" t="e">
        <f>IF(D159="M",(IF(AC159&lt;90,LMS!$D$14*AC159^3+LMS!$E$14*AC159^2+LMS!$F$14*AC159+LMS!$G$14,LMS!$D$15*AC159^3+LMS!$E$15*AC159^2+LMS!$F$15*AC159+LMS!$G$15)),(IF(AC159&lt;90,LMS!$D$17*AC159^3+LMS!$E$17*AC159^2+LMS!$F$17*AC159+LMS!$G$17,LMS!$D$18*AC159^3+LMS!$E$18*AC159^2+LMS!$F$18*AC159+LMS!$G$18)))</f>
        <v>#VALUE!</v>
      </c>
      <c r="AC159" s="7" t="e">
        <f t="shared" si="57"/>
        <v>#VALUE!</v>
      </c>
    </row>
    <row r="160" spans="2:29" s="7" customFormat="1">
      <c r="B160" s="119"/>
      <c r="C160" s="119"/>
      <c r="D160" s="119"/>
      <c r="E160" s="31"/>
      <c r="F160" s="31"/>
      <c r="G160" s="120"/>
      <c r="H160" s="120"/>
      <c r="I160" s="11" t="str">
        <f t="shared" si="44"/>
        <v/>
      </c>
      <c r="J160" s="2" t="str">
        <f t="shared" si="45"/>
        <v/>
      </c>
      <c r="K160" s="2" t="str">
        <f t="shared" si="46"/>
        <v/>
      </c>
      <c r="L160" s="2" t="str">
        <f t="shared" si="47"/>
        <v/>
      </c>
      <c r="M160" s="2" t="str">
        <f t="shared" si="48"/>
        <v/>
      </c>
      <c r="N160" s="2" t="str">
        <f t="shared" si="49"/>
        <v/>
      </c>
      <c r="O160" s="11" t="str">
        <f t="shared" si="50"/>
        <v/>
      </c>
      <c r="P160" s="11" t="str">
        <f t="shared" si="51"/>
        <v/>
      </c>
      <c r="Q160" s="11" t="str">
        <f t="shared" si="52"/>
        <v/>
      </c>
      <c r="R160" s="137"/>
      <c r="S160" s="137"/>
      <c r="T160" s="12" t="e">
        <f t="shared" si="53"/>
        <v>#VALUE!</v>
      </c>
      <c r="U160" s="13" t="e">
        <f t="shared" si="54"/>
        <v>#VALUE!</v>
      </c>
      <c r="V160" s="13"/>
      <c r="W160" s="8">
        <f t="shared" si="55"/>
        <v>9.0359999999999996</v>
      </c>
      <c r="X160" s="8">
        <f t="shared" si="56"/>
        <v>-184.49199999999999</v>
      </c>
      <c r="Y160"/>
      <c r="Z160" t="e">
        <f>IF(D160="M",IF(AC160&lt;78,LMS!$D$5*AC160^3+LMS!$E$5*AC160^2+LMS!$F$5*AC160+LMS!$G$5,IF(AC160&lt;150,LMS!$D$6*AC160^3+LMS!$E$6*AC160^2+LMS!$F$6*AC160+LMS!$G$6,LMS!$D$7*AC160^3+LMS!$E$7*AC160^2+LMS!$F$7*AC160+LMS!$G$7)),IF(AC160&lt;69,LMS!$D$9*AC160^3+LMS!$E$9*AC160^2+LMS!$F$9*AC160+LMS!$G$9,IF(AC160&lt;150,LMS!$D$10*AC160^3+LMS!$E$10*AC160^2+LMS!$F$10*AC160+LMS!$G$10,LMS!$D$11*AC160^3+LMS!$E$11*AC160^2+LMS!$F$11*AC160+LMS!$G$11)))</f>
        <v>#VALUE!</v>
      </c>
      <c r="AA160" t="e">
        <f>IF(D160="M",(IF(AC160&lt;2.5,LMS!$D$21*AC160^3+LMS!$E$21*AC160^2+LMS!$F$21*AC160+LMS!$G$21,IF(AC160&lt;9.5,LMS!$D$22*AC160^3+LMS!$E$22*AC160^2+LMS!$F$22*AC160+LMS!$G$22,IF(AC160&lt;26.75,LMS!$D$23*AC160^3+LMS!$E$23*AC160^2+LMS!$F$23*AC160+LMS!$G$23,IF(AC160&lt;90,LMS!$D$24*AC160^3+LMS!$E$24*AC160^2+LMS!$F$24*AC160+LMS!$G$24,LMS!$D$25*AC160^3+LMS!$E$25*AC160^2+LMS!$F$25*AC160+LMS!$G$25))))),(IF(AC160&lt;2.5,LMS!$D$27*AC160^3+LMS!$E$27*AC160^2+LMS!$F$27*AC160+LMS!$G$27,IF(AC160&lt;9.5,LMS!$D$28*AC160^3+LMS!$E$28*AC160^2+LMS!$F$28*AC160+LMS!$G$28,IF(AC160&lt;26.75,LMS!$D$29*AC160^3+LMS!$E$29*AC160^2+LMS!$F$29*AC160+LMS!$G$29,IF(AC160&lt;90,LMS!$D$30*AC160^3+LMS!$E$30*AC160^2+LMS!$F$30*AC160+LMS!$G$30,IF(AC160&lt;150,LMS!$D$31*AC160^3+LMS!$E$31*AC160^2+LMS!$F$31*AC160+LMS!$G$31,LMS!$D$32*AC160^3+LMS!$E$32*AC160^2+LMS!$F$32*AC160+LMS!$G$32)))))))</f>
        <v>#VALUE!</v>
      </c>
      <c r="AB160" t="e">
        <f>IF(D160="M",(IF(AC160&lt;90,LMS!$D$14*AC160^3+LMS!$E$14*AC160^2+LMS!$F$14*AC160+LMS!$G$14,LMS!$D$15*AC160^3+LMS!$E$15*AC160^2+LMS!$F$15*AC160+LMS!$G$15)),(IF(AC160&lt;90,LMS!$D$17*AC160^3+LMS!$E$17*AC160^2+LMS!$F$17*AC160+LMS!$G$17,LMS!$D$18*AC160^3+LMS!$E$18*AC160^2+LMS!$F$18*AC160+LMS!$G$18)))</f>
        <v>#VALUE!</v>
      </c>
      <c r="AC160" s="7" t="e">
        <f t="shared" si="57"/>
        <v>#VALUE!</v>
      </c>
    </row>
    <row r="161" spans="2:29" s="7" customFormat="1">
      <c r="B161" s="119"/>
      <c r="C161" s="119"/>
      <c r="D161" s="119"/>
      <c r="E161" s="31"/>
      <c r="F161" s="31"/>
      <c r="G161" s="120"/>
      <c r="H161" s="120"/>
      <c r="I161" s="11" t="str">
        <f t="shared" si="44"/>
        <v/>
      </c>
      <c r="J161" s="2" t="str">
        <f t="shared" si="45"/>
        <v/>
      </c>
      <c r="K161" s="2" t="str">
        <f t="shared" si="46"/>
        <v/>
      </c>
      <c r="L161" s="2" t="str">
        <f t="shared" si="47"/>
        <v/>
      </c>
      <c r="M161" s="2" t="str">
        <f t="shared" si="48"/>
        <v/>
      </c>
      <c r="N161" s="2" t="str">
        <f t="shared" si="49"/>
        <v/>
      </c>
      <c r="O161" s="11" t="str">
        <f t="shared" si="50"/>
        <v/>
      </c>
      <c r="P161" s="11" t="str">
        <f t="shared" si="51"/>
        <v/>
      </c>
      <c r="Q161" s="11" t="str">
        <f t="shared" si="52"/>
        <v/>
      </c>
      <c r="R161" s="137"/>
      <c r="S161" s="137"/>
      <c r="T161" s="12" t="e">
        <f t="shared" si="53"/>
        <v>#VALUE!</v>
      </c>
      <c r="U161" s="13" t="e">
        <f t="shared" si="54"/>
        <v>#VALUE!</v>
      </c>
      <c r="V161" s="13"/>
      <c r="W161" s="8">
        <f t="shared" si="55"/>
        <v>9.0359999999999996</v>
      </c>
      <c r="X161" s="8">
        <f t="shared" si="56"/>
        <v>-184.49199999999999</v>
      </c>
      <c r="Y161"/>
      <c r="Z161" t="e">
        <f>IF(D161="M",IF(AC161&lt;78,LMS!$D$5*AC161^3+LMS!$E$5*AC161^2+LMS!$F$5*AC161+LMS!$G$5,IF(AC161&lt;150,LMS!$D$6*AC161^3+LMS!$E$6*AC161^2+LMS!$F$6*AC161+LMS!$G$6,LMS!$D$7*AC161^3+LMS!$E$7*AC161^2+LMS!$F$7*AC161+LMS!$G$7)),IF(AC161&lt;69,LMS!$D$9*AC161^3+LMS!$E$9*AC161^2+LMS!$F$9*AC161+LMS!$G$9,IF(AC161&lt;150,LMS!$D$10*AC161^3+LMS!$E$10*AC161^2+LMS!$F$10*AC161+LMS!$G$10,LMS!$D$11*AC161^3+LMS!$E$11*AC161^2+LMS!$F$11*AC161+LMS!$G$11)))</f>
        <v>#VALUE!</v>
      </c>
      <c r="AA161" t="e">
        <f>IF(D161="M",(IF(AC161&lt;2.5,LMS!$D$21*AC161^3+LMS!$E$21*AC161^2+LMS!$F$21*AC161+LMS!$G$21,IF(AC161&lt;9.5,LMS!$D$22*AC161^3+LMS!$E$22*AC161^2+LMS!$F$22*AC161+LMS!$G$22,IF(AC161&lt;26.75,LMS!$D$23*AC161^3+LMS!$E$23*AC161^2+LMS!$F$23*AC161+LMS!$G$23,IF(AC161&lt;90,LMS!$D$24*AC161^3+LMS!$E$24*AC161^2+LMS!$F$24*AC161+LMS!$G$24,LMS!$D$25*AC161^3+LMS!$E$25*AC161^2+LMS!$F$25*AC161+LMS!$G$25))))),(IF(AC161&lt;2.5,LMS!$D$27*AC161^3+LMS!$E$27*AC161^2+LMS!$F$27*AC161+LMS!$G$27,IF(AC161&lt;9.5,LMS!$D$28*AC161^3+LMS!$E$28*AC161^2+LMS!$F$28*AC161+LMS!$G$28,IF(AC161&lt;26.75,LMS!$D$29*AC161^3+LMS!$E$29*AC161^2+LMS!$F$29*AC161+LMS!$G$29,IF(AC161&lt;90,LMS!$D$30*AC161^3+LMS!$E$30*AC161^2+LMS!$F$30*AC161+LMS!$G$30,IF(AC161&lt;150,LMS!$D$31*AC161^3+LMS!$E$31*AC161^2+LMS!$F$31*AC161+LMS!$G$31,LMS!$D$32*AC161^3+LMS!$E$32*AC161^2+LMS!$F$32*AC161+LMS!$G$32)))))))</f>
        <v>#VALUE!</v>
      </c>
      <c r="AB161" t="e">
        <f>IF(D161="M",(IF(AC161&lt;90,LMS!$D$14*AC161^3+LMS!$E$14*AC161^2+LMS!$F$14*AC161+LMS!$G$14,LMS!$D$15*AC161^3+LMS!$E$15*AC161^2+LMS!$F$15*AC161+LMS!$G$15)),(IF(AC161&lt;90,LMS!$D$17*AC161^3+LMS!$E$17*AC161^2+LMS!$F$17*AC161+LMS!$G$17,LMS!$D$18*AC161^3+LMS!$E$18*AC161^2+LMS!$F$18*AC161+LMS!$G$18)))</f>
        <v>#VALUE!</v>
      </c>
      <c r="AC161" s="7" t="e">
        <f t="shared" si="57"/>
        <v>#VALUE!</v>
      </c>
    </row>
    <row r="162" spans="2:29" s="7" customFormat="1">
      <c r="B162" s="119"/>
      <c r="C162" s="119"/>
      <c r="D162" s="119"/>
      <c r="E162" s="31"/>
      <c r="F162" s="31"/>
      <c r="G162" s="120"/>
      <c r="H162" s="120"/>
      <c r="I162" s="11" t="str">
        <f t="shared" si="44"/>
        <v/>
      </c>
      <c r="J162" s="2" t="str">
        <f t="shared" si="45"/>
        <v/>
      </c>
      <c r="K162" s="2" t="str">
        <f t="shared" si="46"/>
        <v/>
      </c>
      <c r="L162" s="2" t="str">
        <f t="shared" si="47"/>
        <v/>
      </c>
      <c r="M162" s="2" t="str">
        <f t="shared" si="48"/>
        <v/>
      </c>
      <c r="N162" s="2" t="str">
        <f t="shared" si="49"/>
        <v/>
      </c>
      <c r="O162" s="11" t="str">
        <f t="shared" si="50"/>
        <v/>
      </c>
      <c r="P162" s="11" t="str">
        <f t="shared" si="51"/>
        <v/>
      </c>
      <c r="Q162" s="11" t="str">
        <f t="shared" si="52"/>
        <v/>
      </c>
      <c r="R162" s="137"/>
      <c r="S162" s="137"/>
      <c r="T162" s="12" t="e">
        <f t="shared" si="53"/>
        <v>#VALUE!</v>
      </c>
      <c r="U162" s="13" t="e">
        <f t="shared" si="54"/>
        <v>#VALUE!</v>
      </c>
      <c r="V162" s="13"/>
      <c r="W162" s="8">
        <f t="shared" si="55"/>
        <v>9.0359999999999996</v>
      </c>
      <c r="X162" s="8">
        <f t="shared" si="56"/>
        <v>-184.49199999999999</v>
      </c>
      <c r="Y162"/>
      <c r="Z162" t="e">
        <f>IF(D162="M",IF(AC162&lt;78,LMS!$D$5*AC162^3+LMS!$E$5*AC162^2+LMS!$F$5*AC162+LMS!$G$5,IF(AC162&lt;150,LMS!$D$6*AC162^3+LMS!$E$6*AC162^2+LMS!$F$6*AC162+LMS!$G$6,LMS!$D$7*AC162^3+LMS!$E$7*AC162^2+LMS!$F$7*AC162+LMS!$G$7)),IF(AC162&lt;69,LMS!$D$9*AC162^3+LMS!$E$9*AC162^2+LMS!$F$9*AC162+LMS!$G$9,IF(AC162&lt;150,LMS!$D$10*AC162^3+LMS!$E$10*AC162^2+LMS!$F$10*AC162+LMS!$G$10,LMS!$D$11*AC162^3+LMS!$E$11*AC162^2+LMS!$F$11*AC162+LMS!$G$11)))</f>
        <v>#VALUE!</v>
      </c>
      <c r="AA162" t="e">
        <f>IF(D162="M",(IF(AC162&lt;2.5,LMS!$D$21*AC162^3+LMS!$E$21*AC162^2+LMS!$F$21*AC162+LMS!$G$21,IF(AC162&lt;9.5,LMS!$D$22*AC162^3+LMS!$E$22*AC162^2+LMS!$F$22*AC162+LMS!$G$22,IF(AC162&lt;26.75,LMS!$D$23*AC162^3+LMS!$E$23*AC162^2+LMS!$F$23*AC162+LMS!$G$23,IF(AC162&lt;90,LMS!$D$24*AC162^3+LMS!$E$24*AC162^2+LMS!$F$24*AC162+LMS!$G$24,LMS!$D$25*AC162^3+LMS!$E$25*AC162^2+LMS!$F$25*AC162+LMS!$G$25))))),(IF(AC162&lt;2.5,LMS!$D$27*AC162^3+LMS!$E$27*AC162^2+LMS!$F$27*AC162+LMS!$G$27,IF(AC162&lt;9.5,LMS!$D$28*AC162^3+LMS!$E$28*AC162^2+LMS!$F$28*AC162+LMS!$G$28,IF(AC162&lt;26.75,LMS!$D$29*AC162^3+LMS!$E$29*AC162^2+LMS!$F$29*AC162+LMS!$G$29,IF(AC162&lt;90,LMS!$D$30*AC162^3+LMS!$E$30*AC162^2+LMS!$F$30*AC162+LMS!$G$30,IF(AC162&lt;150,LMS!$D$31*AC162^3+LMS!$E$31*AC162^2+LMS!$F$31*AC162+LMS!$G$31,LMS!$D$32*AC162^3+LMS!$E$32*AC162^2+LMS!$F$32*AC162+LMS!$G$32)))))))</f>
        <v>#VALUE!</v>
      </c>
      <c r="AB162" t="e">
        <f>IF(D162="M",(IF(AC162&lt;90,LMS!$D$14*AC162^3+LMS!$E$14*AC162^2+LMS!$F$14*AC162+LMS!$G$14,LMS!$D$15*AC162^3+LMS!$E$15*AC162^2+LMS!$F$15*AC162+LMS!$G$15)),(IF(AC162&lt;90,LMS!$D$17*AC162^3+LMS!$E$17*AC162^2+LMS!$F$17*AC162+LMS!$G$17,LMS!$D$18*AC162^3+LMS!$E$18*AC162^2+LMS!$F$18*AC162+LMS!$G$18)))</f>
        <v>#VALUE!</v>
      </c>
      <c r="AC162" s="7" t="e">
        <f t="shared" si="57"/>
        <v>#VALUE!</v>
      </c>
    </row>
    <row r="163" spans="2:29" s="7" customFormat="1">
      <c r="B163" s="119"/>
      <c r="C163" s="119"/>
      <c r="D163" s="119"/>
      <c r="E163" s="31"/>
      <c r="F163" s="31"/>
      <c r="G163" s="120"/>
      <c r="H163" s="120"/>
      <c r="I163" s="11" t="str">
        <f t="shared" si="44"/>
        <v/>
      </c>
      <c r="J163" s="2" t="str">
        <f t="shared" si="45"/>
        <v/>
      </c>
      <c r="K163" s="2" t="str">
        <f t="shared" si="46"/>
        <v/>
      </c>
      <c r="L163" s="2" t="str">
        <f t="shared" si="47"/>
        <v/>
      </c>
      <c r="M163" s="2" t="str">
        <f t="shared" si="48"/>
        <v/>
      </c>
      <c r="N163" s="2" t="str">
        <f t="shared" si="49"/>
        <v/>
      </c>
      <c r="O163" s="11" t="str">
        <f t="shared" si="50"/>
        <v/>
      </c>
      <c r="P163" s="11" t="str">
        <f t="shared" si="51"/>
        <v/>
      </c>
      <c r="Q163" s="11" t="str">
        <f t="shared" si="52"/>
        <v/>
      </c>
      <c r="R163" s="137"/>
      <c r="S163" s="137"/>
      <c r="T163" s="12" t="e">
        <f t="shared" si="53"/>
        <v>#VALUE!</v>
      </c>
      <c r="U163" s="13" t="e">
        <f t="shared" si="54"/>
        <v>#VALUE!</v>
      </c>
      <c r="V163" s="13"/>
      <c r="W163" s="8">
        <f t="shared" si="55"/>
        <v>9.0359999999999996</v>
      </c>
      <c r="X163" s="8">
        <f t="shared" si="56"/>
        <v>-184.49199999999999</v>
      </c>
      <c r="Y163"/>
      <c r="Z163" t="e">
        <f>IF(D163="M",IF(AC163&lt;78,LMS!$D$5*AC163^3+LMS!$E$5*AC163^2+LMS!$F$5*AC163+LMS!$G$5,IF(AC163&lt;150,LMS!$D$6*AC163^3+LMS!$E$6*AC163^2+LMS!$F$6*AC163+LMS!$G$6,LMS!$D$7*AC163^3+LMS!$E$7*AC163^2+LMS!$F$7*AC163+LMS!$G$7)),IF(AC163&lt;69,LMS!$D$9*AC163^3+LMS!$E$9*AC163^2+LMS!$F$9*AC163+LMS!$G$9,IF(AC163&lt;150,LMS!$D$10*AC163^3+LMS!$E$10*AC163^2+LMS!$F$10*AC163+LMS!$G$10,LMS!$D$11*AC163^3+LMS!$E$11*AC163^2+LMS!$F$11*AC163+LMS!$G$11)))</f>
        <v>#VALUE!</v>
      </c>
      <c r="AA163" t="e">
        <f>IF(D163="M",(IF(AC163&lt;2.5,LMS!$D$21*AC163^3+LMS!$E$21*AC163^2+LMS!$F$21*AC163+LMS!$G$21,IF(AC163&lt;9.5,LMS!$D$22*AC163^3+LMS!$E$22*AC163^2+LMS!$F$22*AC163+LMS!$G$22,IF(AC163&lt;26.75,LMS!$D$23*AC163^3+LMS!$E$23*AC163^2+LMS!$F$23*AC163+LMS!$G$23,IF(AC163&lt;90,LMS!$D$24*AC163^3+LMS!$E$24*AC163^2+LMS!$F$24*AC163+LMS!$G$24,LMS!$D$25*AC163^3+LMS!$E$25*AC163^2+LMS!$F$25*AC163+LMS!$G$25))))),(IF(AC163&lt;2.5,LMS!$D$27*AC163^3+LMS!$E$27*AC163^2+LMS!$F$27*AC163+LMS!$G$27,IF(AC163&lt;9.5,LMS!$D$28*AC163^3+LMS!$E$28*AC163^2+LMS!$F$28*AC163+LMS!$G$28,IF(AC163&lt;26.75,LMS!$D$29*AC163^3+LMS!$E$29*AC163^2+LMS!$F$29*AC163+LMS!$G$29,IF(AC163&lt;90,LMS!$D$30*AC163^3+LMS!$E$30*AC163^2+LMS!$F$30*AC163+LMS!$G$30,IF(AC163&lt;150,LMS!$D$31*AC163^3+LMS!$E$31*AC163^2+LMS!$F$31*AC163+LMS!$G$31,LMS!$D$32*AC163^3+LMS!$E$32*AC163^2+LMS!$F$32*AC163+LMS!$G$32)))))))</f>
        <v>#VALUE!</v>
      </c>
      <c r="AB163" t="e">
        <f>IF(D163="M",(IF(AC163&lt;90,LMS!$D$14*AC163^3+LMS!$E$14*AC163^2+LMS!$F$14*AC163+LMS!$G$14,LMS!$D$15*AC163^3+LMS!$E$15*AC163^2+LMS!$F$15*AC163+LMS!$G$15)),(IF(AC163&lt;90,LMS!$D$17*AC163^3+LMS!$E$17*AC163^2+LMS!$F$17*AC163+LMS!$G$17,LMS!$D$18*AC163^3+LMS!$E$18*AC163^2+LMS!$F$18*AC163+LMS!$G$18)))</f>
        <v>#VALUE!</v>
      </c>
      <c r="AC163" s="7" t="e">
        <f t="shared" si="57"/>
        <v>#VALUE!</v>
      </c>
    </row>
    <row r="164" spans="2:29" s="7" customFormat="1">
      <c r="B164" s="119"/>
      <c r="C164" s="119"/>
      <c r="D164" s="119"/>
      <c r="E164" s="31"/>
      <c r="F164" s="31"/>
      <c r="G164" s="120"/>
      <c r="H164" s="120"/>
      <c r="I164" s="11" t="str">
        <f t="shared" si="44"/>
        <v/>
      </c>
      <c r="J164" s="2" t="str">
        <f t="shared" si="45"/>
        <v/>
      </c>
      <c r="K164" s="2" t="str">
        <f t="shared" si="46"/>
        <v/>
      </c>
      <c r="L164" s="2" t="str">
        <f t="shared" si="47"/>
        <v/>
      </c>
      <c r="M164" s="2" t="str">
        <f t="shared" si="48"/>
        <v/>
      </c>
      <c r="N164" s="2" t="str">
        <f t="shared" si="49"/>
        <v/>
      </c>
      <c r="O164" s="11" t="str">
        <f t="shared" si="50"/>
        <v/>
      </c>
      <c r="P164" s="11" t="str">
        <f t="shared" si="51"/>
        <v/>
      </c>
      <c r="Q164" s="11" t="str">
        <f t="shared" si="52"/>
        <v/>
      </c>
      <c r="R164" s="137"/>
      <c r="S164" s="137"/>
      <c r="T164" s="12" t="e">
        <f t="shared" si="53"/>
        <v>#VALUE!</v>
      </c>
      <c r="U164" s="13" t="e">
        <f t="shared" si="54"/>
        <v>#VALUE!</v>
      </c>
      <c r="V164" s="13"/>
      <c r="W164" s="8">
        <f t="shared" si="55"/>
        <v>9.0359999999999996</v>
      </c>
      <c r="X164" s="8">
        <f t="shared" si="56"/>
        <v>-184.49199999999999</v>
      </c>
      <c r="Y164"/>
      <c r="Z164" t="e">
        <f>IF(D164="M",IF(AC164&lt;78,LMS!$D$5*AC164^3+LMS!$E$5*AC164^2+LMS!$F$5*AC164+LMS!$G$5,IF(AC164&lt;150,LMS!$D$6*AC164^3+LMS!$E$6*AC164^2+LMS!$F$6*AC164+LMS!$G$6,LMS!$D$7*AC164^3+LMS!$E$7*AC164^2+LMS!$F$7*AC164+LMS!$G$7)),IF(AC164&lt;69,LMS!$D$9*AC164^3+LMS!$E$9*AC164^2+LMS!$F$9*AC164+LMS!$G$9,IF(AC164&lt;150,LMS!$D$10*AC164^3+LMS!$E$10*AC164^2+LMS!$F$10*AC164+LMS!$G$10,LMS!$D$11*AC164^3+LMS!$E$11*AC164^2+LMS!$F$11*AC164+LMS!$G$11)))</f>
        <v>#VALUE!</v>
      </c>
      <c r="AA164" t="e">
        <f>IF(D164="M",(IF(AC164&lt;2.5,LMS!$D$21*AC164^3+LMS!$E$21*AC164^2+LMS!$F$21*AC164+LMS!$G$21,IF(AC164&lt;9.5,LMS!$D$22*AC164^3+LMS!$E$22*AC164^2+LMS!$F$22*AC164+LMS!$G$22,IF(AC164&lt;26.75,LMS!$D$23*AC164^3+LMS!$E$23*AC164^2+LMS!$F$23*AC164+LMS!$G$23,IF(AC164&lt;90,LMS!$D$24*AC164^3+LMS!$E$24*AC164^2+LMS!$F$24*AC164+LMS!$G$24,LMS!$D$25*AC164^3+LMS!$E$25*AC164^2+LMS!$F$25*AC164+LMS!$G$25))))),(IF(AC164&lt;2.5,LMS!$D$27*AC164^3+LMS!$E$27*AC164^2+LMS!$F$27*AC164+LMS!$G$27,IF(AC164&lt;9.5,LMS!$D$28*AC164^3+LMS!$E$28*AC164^2+LMS!$F$28*AC164+LMS!$G$28,IF(AC164&lt;26.75,LMS!$D$29*AC164^3+LMS!$E$29*AC164^2+LMS!$F$29*AC164+LMS!$G$29,IF(AC164&lt;90,LMS!$D$30*AC164^3+LMS!$E$30*AC164^2+LMS!$F$30*AC164+LMS!$G$30,IF(AC164&lt;150,LMS!$D$31*AC164^3+LMS!$E$31*AC164^2+LMS!$F$31*AC164+LMS!$G$31,LMS!$D$32*AC164^3+LMS!$E$32*AC164^2+LMS!$F$32*AC164+LMS!$G$32)))))))</f>
        <v>#VALUE!</v>
      </c>
      <c r="AB164" t="e">
        <f>IF(D164="M",(IF(AC164&lt;90,LMS!$D$14*AC164^3+LMS!$E$14*AC164^2+LMS!$F$14*AC164+LMS!$G$14,LMS!$D$15*AC164^3+LMS!$E$15*AC164^2+LMS!$F$15*AC164+LMS!$G$15)),(IF(AC164&lt;90,LMS!$D$17*AC164^3+LMS!$E$17*AC164^2+LMS!$F$17*AC164+LMS!$G$17,LMS!$D$18*AC164^3+LMS!$E$18*AC164^2+LMS!$F$18*AC164+LMS!$G$18)))</f>
        <v>#VALUE!</v>
      </c>
      <c r="AC164" s="7" t="e">
        <f t="shared" si="57"/>
        <v>#VALUE!</v>
      </c>
    </row>
    <row r="165" spans="2:29" s="7" customFormat="1">
      <c r="B165" s="119"/>
      <c r="C165" s="119"/>
      <c r="D165" s="119"/>
      <c r="E165" s="31"/>
      <c r="F165" s="31"/>
      <c r="G165" s="120"/>
      <c r="H165" s="120"/>
      <c r="I165" s="11" t="str">
        <f t="shared" si="44"/>
        <v/>
      </c>
      <c r="J165" s="2" t="str">
        <f t="shared" si="45"/>
        <v/>
      </c>
      <c r="K165" s="2" t="str">
        <f t="shared" si="46"/>
        <v/>
      </c>
      <c r="L165" s="2" t="str">
        <f t="shared" si="47"/>
        <v/>
      </c>
      <c r="M165" s="2" t="str">
        <f t="shared" si="48"/>
        <v/>
      </c>
      <c r="N165" s="2" t="str">
        <f t="shared" si="49"/>
        <v/>
      </c>
      <c r="O165" s="11" t="str">
        <f t="shared" si="50"/>
        <v/>
      </c>
      <c r="P165" s="11" t="str">
        <f t="shared" si="51"/>
        <v/>
      </c>
      <c r="Q165" s="11" t="str">
        <f t="shared" si="52"/>
        <v/>
      </c>
      <c r="R165" s="137"/>
      <c r="S165" s="137"/>
      <c r="T165" s="12" t="e">
        <f t="shared" si="53"/>
        <v>#VALUE!</v>
      </c>
      <c r="U165" s="13" t="e">
        <f t="shared" si="54"/>
        <v>#VALUE!</v>
      </c>
      <c r="V165" s="13"/>
      <c r="W165" s="8">
        <f t="shared" si="55"/>
        <v>9.0359999999999996</v>
      </c>
      <c r="X165" s="8">
        <f t="shared" si="56"/>
        <v>-184.49199999999999</v>
      </c>
      <c r="Y165"/>
      <c r="Z165" t="e">
        <f>IF(D165="M",IF(AC165&lt;78,LMS!$D$5*AC165^3+LMS!$E$5*AC165^2+LMS!$F$5*AC165+LMS!$G$5,IF(AC165&lt;150,LMS!$D$6*AC165^3+LMS!$E$6*AC165^2+LMS!$F$6*AC165+LMS!$G$6,LMS!$D$7*AC165^3+LMS!$E$7*AC165^2+LMS!$F$7*AC165+LMS!$G$7)),IF(AC165&lt;69,LMS!$D$9*AC165^3+LMS!$E$9*AC165^2+LMS!$F$9*AC165+LMS!$G$9,IF(AC165&lt;150,LMS!$D$10*AC165^3+LMS!$E$10*AC165^2+LMS!$F$10*AC165+LMS!$G$10,LMS!$D$11*AC165^3+LMS!$E$11*AC165^2+LMS!$F$11*AC165+LMS!$G$11)))</f>
        <v>#VALUE!</v>
      </c>
      <c r="AA165" t="e">
        <f>IF(D165="M",(IF(AC165&lt;2.5,LMS!$D$21*AC165^3+LMS!$E$21*AC165^2+LMS!$F$21*AC165+LMS!$G$21,IF(AC165&lt;9.5,LMS!$D$22*AC165^3+LMS!$E$22*AC165^2+LMS!$F$22*AC165+LMS!$G$22,IF(AC165&lt;26.75,LMS!$D$23*AC165^3+LMS!$E$23*AC165^2+LMS!$F$23*AC165+LMS!$G$23,IF(AC165&lt;90,LMS!$D$24*AC165^3+LMS!$E$24*AC165^2+LMS!$F$24*AC165+LMS!$G$24,LMS!$D$25*AC165^3+LMS!$E$25*AC165^2+LMS!$F$25*AC165+LMS!$G$25))))),(IF(AC165&lt;2.5,LMS!$D$27*AC165^3+LMS!$E$27*AC165^2+LMS!$F$27*AC165+LMS!$G$27,IF(AC165&lt;9.5,LMS!$D$28*AC165^3+LMS!$E$28*AC165^2+LMS!$F$28*AC165+LMS!$G$28,IF(AC165&lt;26.75,LMS!$D$29*AC165^3+LMS!$E$29*AC165^2+LMS!$F$29*AC165+LMS!$G$29,IF(AC165&lt;90,LMS!$D$30*AC165^3+LMS!$E$30*AC165^2+LMS!$F$30*AC165+LMS!$G$30,IF(AC165&lt;150,LMS!$D$31*AC165^3+LMS!$E$31*AC165^2+LMS!$F$31*AC165+LMS!$G$31,LMS!$D$32*AC165^3+LMS!$E$32*AC165^2+LMS!$F$32*AC165+LMS!$G$32)))))))</f>
        <v>#VALUE!</v>
      </c>
      <c r="AB165" t="e">
        <f>IF(D165="M",(IF(AC165&lt;90,LMS!$D$14*AC165^3+LMS!$E$14*AC165^2+LMS!$F$14*AC165+LMS!$G$14,LMS!$D$15*AC165^3+LMS!$E$15*AC165^2+LMS!$F$15*AC165+LMS!$G$15)),(IF(AC165&lt;90,LMS!$D$17*AC165^3+LMS!$E$17*AC165^2+LMS!$F$17*AC165+LMS!$G$17,LMS!$D$18*AC165^3+LMS!$E$18*AC165^2+LMS!$F$18*AC165+LMS!$G$18)))</f>
        <v>#VALUE!</v>
      </c>
      <c r="AC165" s="7" t="e">
        <f t="shared" si="57"/>
        <v>#VALUE!</v>
      </c>
    </row>
    <row r="166" spans="2:29" s="7" customFormat="1">
      <c r="B166" s="119"/>
      <c r="C166" s="119"/>
      <c r="D166" s="119"/>
      <c r="E166" s="31"/>
      <c r="F166" s="31"/>
      <c r="G166" s="120"/>
      <c r="H166" s="120"/>
      <c r="I166" s="11" t="str">
        <f t="shared" si="44"/>
        <v/>
      </c>
      <c r="J166" s="2" t="str">
        <f t="shared" si="45"/>
        <v/>
      </c>
      <c r="K166" s="2" t="str">
        <f t="shared" si="46"/>
        <v/>
      </c>
      <c r="L166" s="2" t="str">
        <f t="shared" si="47"/>
        <v/>
      </c>
      <c r="M166" s="2" t="str">
        <f t="shared" si="48"/>
        <v/>
      </c>
      <c r="N166" s="2" t="str">
        <f t="shared" si="49"/>
        <v/>
      </c>
      <c r="O166" s="11" t="str">
        <f t="shared" si="50"/>
        <v/>
      </c>
      <c r="P166" s="11" t="str">
        <f t="shared" si="51"/>
        <v/>
      </c>
      <c r="Q166" s="11" t="str">
        <f t="shared" si="52"/>
        <v/>
      </c>
      <c r="R166" s="137"/>
      <c r="S166" s="137"/>
      <c r="T166" s="12" t="e">
        <f t="shared" si="53"/>
        <v>#VALUE!</v>
      </c>
      <c r="U166" s="13" t="e">
        <f t="shared" si="54"/>
        <v>#VALUE!</v>
      </c>
      <c r="V166" s="13"/>
      <c r="W166" s="8">
        <f t="shared" si="55"/>
        <v>9.0359999999999996</v>
      </c>
      <c r="X166" s="8">
        <f t="shared" si="56"/>
        <v>-184.49199999999999</v>
      </c>
      <c r="Y166"/>
      <c r="Z166" t="e">
        <f>IF(D166="M",IF(AC166&lt;78,LMS!$D$5*AC166^3+LMS!$E$5*AC166^2+LMS!$F$5*AC166+LMS!$G$5,IF(AC166&lt;150,LMS!$D$6*AC166^3+LMS!$E$6*AC166^2+LMS!$F$6*AC166+LMS!$G$6,LMS!$D$7*AC166^3+LMS!$E$7*AC166^2+LMS!$F$7*AC166+LMS!$G$7)),IF(AC166&lt;69,LMS!$D$9*AC166^3+LMS!$E$9*AC166^2+LMS!$F$9*AC166+LMS!$G$9,IF(AC166&lt;150,LMS!$D$10*AC166^3+LMS!$E$10*AC166^2+LMS!$F$10*AC166+LMS!$G$10,LMS!$D$11*AC166^3+LMS!$E$11*AC166^2+LMS!$F$11*AC166+LMS!$G$11)))</f>
        <v>#VALUE!</v>
      </c>
      <c r="AA166" t="e">
        <f>IF(D166="M",(IF(AC166&lt;2.5,LMS!$D$21*AC166^3+LMS!$E$21*AC166^2+LMS!$F$21*AC166+LMS!$G$21,IF(AC166&lt;9.5,LMS!$D$22*AC166^3+LMS!$E$22*AC166^2+LMS!$F$22*AC166+LMS!$G$22,IF(AC166&lt;26.75,LMS!$D$23*AC166^3+LMS!$E$23*AC166^2+LMS!$F$23*AC166+LMS!$G$23,IF(AC166&lt;90,LMS!$D$24*AC166^3+LMS!$E$24*AC166^2+LMS!$F$24*AC166+LMS!$G$24,LMS!$D$25*AC166^3+LMS!$E$25*AC166^2+LMS!$F$25*AC166+LMS!$G$25))))),(IF(AC166&lt;2.5,LMS!$D$27*AC166^3+LMS!$E$27*AC166^2+LMS!$F$27*AC166+LMS!$G$27,IF(AC166&lt;9.5,LMS!$D$28*AC166^3+LMS!$E$28*AC166^2+LMS!$F$28*AC166+LMS!$G$28,IF(AC166&lt;26.75,LMS!$D$29*AC166^3+LMS!$E$29*AC166^2+LMS!$F$29*AC166+LMS!$G$29,IF(AC166&lt;90,LMS!$D$30*AC166^3+LMS!$E$30*AC166^2+LMS!$F$30*AC166+LMS!$G$30,IF(AC166&lt;150,LMS!$D$31*AC166^3+LMS!$E$31*AC166^2+LMS!$F$31*AC166+LMS!$G$31,LMS!$D$32*AC166^3+LMS!$E$32*AC166^2+LMS!$F$32*AC166+LMS!$G$32)))))))</f>
        <v>#VALUE!</v>
      </c>
      <c r="AB166" t="e">
        <f>IF(D166="M",(IF(AC166&lt;90,LMS!$D$14*AC166^3+LMS!$E$14*AC166^2+LMS!$F$14*AC166+LMS!$G$14,LMS!$D$15*AC166^3+LMS!$E$15*AC166^2+LMS!$F$15*AC166+LMS!$G$15)),(IF(AC166&lt;90,LMS!$D$17*AC166^3+LMS!$E$17*AC166^2+LMS!$F$17*AC166+LMS!$G$17,LMS!$D$18*AC166^3+LMS!$E$18*AC166^2+LMS!$F$18*AC166+LMS!$G$18)))</f>
        <v>#VALUE!</v>
      </c>
      <c r="AC166" s="7" t="e">
        <f t="shared" si="57"/>
        <v>#VALUE!</v>
      </c>
    </row>
    <row r="167" spans="2:29" s="7" customFormat="1">
      <c r="B167" s="119"/>
      <c r="C167" s="119"/>
      <c r="D167" s="119"/>
      <c r="E167" s="31"/>
      <c r="F167" s="31"/>
      <c r="G167" s="120"/>
      <c r="H167" s="120"/>
      <c r="I167" s="11" t="str">
        <f t="shared" si="44"/>
        <v/>
      </c>
      <c r="J167" s="2" t="str">
        <f t="shared" si="45"/>
        <v/>
      </c>
      <c r="K167" s="2" t="str">
        <f t="shared" si="46"/>
        <v/>
      </c>
      <c r="L167" s="2" t="str">
        <f t="shared" si="47"/>
        <v/>
      </c>
      <c r="M167" s="2" t="str">
        <f t="shared" si="48"/>
        <v/>
      </c>
      <c r="N167" s="2" t="str">
        <f t="shared" si="49"/>
        <v/>
      </c>
      <c r="O167" s="11" t="str">
        <f t="shared" si="50"/>
        <v/>
      </c>
      <c r="P167" s="11" t="str">
        <f t="shared" si="51"/>
        <v/>
      </c>
      <c r="Q167" s="11" t="str">
        <f t="shared" si="52"/>
        <v/>
      </c>
      <c r="R167" s="137"/>
      <c r="S167" s="137"/>
      <c r="T167" s="12" t="e">
        <f t="shared" si="53"/>
        <v>#VALUE!</v>
      </c>
      <c r="U167" s="13" t="e">
        <f t="shared" si="54"/>
        <v>#VALUE!</v>
      </c>
      <c r="V167" s="13"/>
      <c r="W167" s="8">
        <f t="shared" si="55"/>
        <v>9.0359999999999996</v>
      </c>
      <c r="X167" s="8">
        <f t="shared" si="56"/>
        <v>-184.49199999999999</v>
      </c>
      <c r="Y167"/>
      <c r="Z167" t="e">
        <f>IF(D167="M",IF(AC167&lt;78,LMS!$D$5*AC167^3+LMS!$E$5*AC167^2+LMS!$F$5*AC167+LMS!$G$5,IF(AC167&lt;150,LMS!$D$6*AC167^3+LMS!$E$6*AC167^2+LMS!$F$6*AC167+LMS!$G$6,LMS!$D$7*AC167^3+LMS!$E$7*AC167^2+LMS!$F$7*AC167+LMS!$G$7)),IF(AC167&lt;69,LMS!$D$9*AC167^3+LMS!$E$9*AC167^2+LMS!$F$9*AC167+LMS!$G$9,IF(AC167&lt;150,LMS!$D$10*AC167^3+LMS!$E$10*AC167^2+LMS!$F$10*AC167+LMS!$G$10,LMS!$D$11*AC167^3+LMS!$E$11*AC167^2+LMS!$F$11*AC167+LMS!$G$11)))</f>
        <v>#VALUE!</v>
      </c>
      <c r="AA167" t="e">
        <f>IF(D167="M",(IF(AC167&lt;2.5,LMS!$D$21*AC167^3+LMS!$E$21*AC167^2+LMS!$F$21*AC167+LMS!$G$21,IF(AC167&lt;9.5,LMS!$D$22*AC167^3+LMS!$E$22*AC167^2+LMS!$F$22*AC167+LMS!$G$22,IF(AC167&lt;26.75,LMS!$D$23*AC167^3+LMS!$E$23*AC167^2+LMS!$F$23*AC167+LMS!$G$23,IF(AC167&lt;90,LMS!$D$24*AC167^3+LMS!$E$24*AC167^2+LMS!$F$24*AC167+LMS!$G$24,LMS!$D$25*AC167^3+LMS!$E$25*AC167^2+LMS!$F$25*AC167+LMS!$G$25))))),(IF(AC167&lt;2.5,LMS!$D$27*AC167^3+LMS!$E$27*AC167^2+LMS!$F$27*AC167+LMS!$G$27,IF(AC167&lt;9.5,LMS!$D$28*AC167^3+LMS!$E$28*AC167^2+LMS!$F$28*AC167+LMS!$G$28,IF(AC167&lt;26.75,LMS!$D$29*AC167^3+LMS!$E$29*AC167^2+LMS!$F$29*AC167+LMS!$G$29,IF(AC167&lt;90,LMS!$D$30*AC167^3+LMS!$E$30*AC167^2+LMS!$F$30*AC167+LMS!$G$30,IF(AC167&lt;150,LMS!$D$31*AC167^3+LMS!$E$31*AC167^2+LMS!$F$31*AC167+LMS!$G$31,LMS!$D$32*AC167^3+LMS!$E$32*AC167^2+LMS!$F$32*AC167+LMS!$G$32)))))))</f>
        <v>#VALUE!</v>
      </c>
      <c r="AB167" t="e">
        <f>IF(D167="M",(IF(AC167&lt;90,LMS!$D$14*AC167^3+LMS!$E$14*AC167^2+LMS!$F$14*AC167+LMS!$G$14,LMS!$D$15*AC167^3+LMS!$E$15*AC167^2+LMS!$F$15*AC167+LMS!$G$15)),(IF(AC167&lt;90,LMS!$D$17*AC167^3+LMS!$E$17*AC167^2+LMS!$F$17*AC167+LMS!$G$17,LMS!$D$18*AC167^3+LMS!$E$18*AC167^2+LMS!$F$18*AC167+LMS!$G$18)))</f>
        <v>#VALUE!</v>
      </c>
      <c r="AC167" s="7" t="e">
        <f t="shared" si="57"/>
        <v>#VALUE!</v>
      </c>
    </row>
    <row r="168" spans="2:29" s="7" customFormat="1">
      <c r="B168" s="119"/>
      <c r="C168" s="119"/>
      <c r="D168" s="119"/>
      <c r="E168" s="31"/>
      <c r="F168" s="31"/>
      <c r="G168" s="120"/>
      <c r="H168" s="120"/>
      <c r="I168" s="11" t="str">
        <f t="shared" si="44"/>
        <v/>
      </c>
      <c r="J168" s="2" t="str">
        <f t="shared" si="45"/>
        <v/>
      </c>
      <c r="K168" s="2" t="str">
        <f t="shared" si="46"/>
        <v/>
      </c>
      <c r="L168" s="2" t="str">
        <f t="shared" si="47"/>
        <v/>
      </c>
      <c r="M168" s="2" t="str">
        <f t="shared" si="48"/>
        <v/>
      </c>
      <c r="N168" s="2" t="str">
        <f t="shared" si="49"/>
        <v/>
      </c>
      <c r="O168" s="11" t="str">
        <f t="shared" si="50"/>
        <v/>
      </c>
      <c r="P168" s="11" t="str">
        <f t="shared" si="51"/>
        <v/>
      </c>
      <c r="Q168" s="11" t="str">
        <f t="shared" si="52"/>
        <v/>
      </c>
      <c r="R168" s="137"/>
      <c r="S168" s="137"/>
      <c r="T168" s="12" t="e">
        <f t="shared" si="53"/>
        <v>#VALUE!</v>
      </c>
      <c r="U168" s="13" t="e">
        <f t="shared" si="54"/>
        <v>#VALUE!</v>
      </c>
      <c r="V168" s="13"/>
      <c r="W168" s="8">
        <f t="shared" si="55"/>
        <v>9.0359999999999996</v>
      </c>
      <c r="X168" s="8">
        <f t="shared" si="56"/>
        <v>-184.49199999999999</v>
      </c>
      <c r="Y168"/>
      <c r="Z168" t="e">
        <f>IF(D168="M",IF(AC168&lt;78,LMS!$D$5*AC168^3+LMS!$E$5*AC168^2+LMS!$F$5*AC168+LMS!$G$5,IF(AC168&lt;150,LMS!$D$6*AC168^3+LMS!$E$6*AC168^2+LMS!$F$6*AC168+LMS!$G$6,LMS!$D$7*AC168^3+LMS!$E$7*AC168^2+LMS!$F$7*AC168+LMS!$G$7)),IF(AC168&lt;69,LMS!$D$9*AC168^3+LMS!$E$9*AC168^2+LMS!$F$9*AC168+LMS!$G$9,IF(AC168&lt;150,LMS!$D$10*AC168^3+LMS!$E$10*AC168^2+LMS!$F$10*AC168+LMS!$G$10,LMS!$D$11*AC168^3+LMS!$E$11*AC168^2+LMS!$F$11*AC168+LMS!$G$11)))</f>
        <v>#VALUE!</v>
      </c>
      <c r="AA168" t="e">
        <f>IF(D168="M",(IF(AC168&lt;2.5,LMS!$D$21*AC168^3+LMS!$E$21*AC168^2+LMS!$F$21*AC168+LMS!$G$21,IF(AC168&lt;9.5,LMS!$D$22*AC168^3+LMS!$E$22*AC168^2+LMS!$F$22*AC168+LMS!$G$22,IF(AC168&lt;26.75,LMS!$D$23*AC168^3+LMS!$E$23*AC168^2+LMS!$F$23*AC168+LMS!$G$23,IF(AC168&lt;90,LMS!$D$24*AC168^3+LMS!$E$24*AC168^2+LMS!$F$24*AC168+LMS!$G$24,LMS!$D$25*AC168^3+LMS!$E$25*AC168^2+LMS!$F$25*AC168+LMS!$G$25))))),(IF(AC168&lt;2.5,LMS!$D$27*AC168^3+LMS!$E$27*AC168^2+LMS!$F$27*AC168+LMS!$G$27,IF(AC168&lt;9.5,LMS!$D$28*AC168^3+LMS!$E$28*AC168^2+LMS!$F$28*AC168+LMS!$G$28,IF(AC168&lt;26.75,LMS!$D$29*AC168^3+LMS!$E$29*AC168^2+LMS!$F$29*AC168+LMS!$G$29,IF(AC168&lt;90,LMS!$D$30*AC168^3+LMS!$E$30*AC168^2+LMS!$F$30*AC168+LMS!$G$30,IF(AC168&lt;150,LMS!$D$31*AC168^3+LMS!$E$31*AC168^2+LMS!$F$31*AC168+LMS!$G$31,LMS!$D$32*AC168^3+LMS!$E$32*AC168^2+LMS!$F$32*AC168+LMS!$G$32)))))))</f>
        <v>#VALUE!</v>
      </c>
      <c r="AB168" t="e">
        <f>IF(D168="M",(IF(AC168&lt;90,LMS!$D$14*AC168^3+LMS!$E$14*AC168^2+LMS!$F$14*AC168+LMS!$G$14,LMS!$D$15*AC168^3+LMS!$E$15*AC168^2+LMS!$F$15*AC168+LMS!$G$15)),(IF(AC168&lt;90,LMS!$D$17*AC168^3+LMS!$E$17*AC168^2+LMS!$F$17*AC168+LMS!$G$17,LMS!$D$18*AC168^3+LMS!$E$18*AC168^2+LMS!$F$18*AC168+LMS!$G$18)))</f>
        <v>#VALUE!</v>
      </c>
      <c r="AC168" s="7" t="e">
        <f t="shared" si="57"/>
        <v>#VALUE!</v>
      </c>
    </row>
    <row r="169" spans="2:29" s="7" customFormat="1">
      <c r="B169" s="119"/>
      <c r="C169" s="119"/>
      <c r="D169" s="119"/>
      <c r="E169" s="31"/>
      <c r="F169" s="31"/>
      <c r="G169" s="120"/>
      <c r="H169" s="120"/>
      <c r="I169" s="11" t="str">
        <f t="shared" si="44"/>
        <v/>
      </c>
      <c r="J169" s="2" t="str">
        <f t="shared" si="45"/>
        <v/>
      </c>
      <c r="K169" s="2" t="str">
        <f t="shared" si="46"/>
        <v/>
      </c>
      <c r="L169" s="2" t="str">
        <f t="shared" si="47"/>
        <v/>
      </c>
      <c r="M169" s="2" t="str">
        <f t="shared" si="48"/>
        <v/>
      </c>
      <c r="N169" s="2" t="str">
        <f t="shared" si="49"/>
        <v/>
      </c>
      <c r="O169" s="11" t="str">
        <f t="shared" si="50"/>
        <v/>
      </c>
      <c r="P169" s="11" t="str">
        <f t="shared" si="51"/>
        <v/>
      </c>
      <c r="Q169" s="11" t="str">
        <f t="shared" si="52"/>
        <v/>
      </c>
      <c r="R169" s="137"/>
      <c r="S169" s="137"/>
      <c r="T169" s="12" t="e">
        <f t="shared" si="53"/>
        <v>#VALUE!</v>
      </c>
      <c r="U169" s="13" t="e">
        <f t="shared" si="54"/>
        <v>#VALUE!</v>
      </c>
      <c r="V169" s="13"/>
      <c r="W169" s="8">
        <f t="shared" si="55"/>
        <v>9.0359999999999996</v>
      </c>
      <c r="X169" s="8">
        <f t="shared" si="56"/>
        <v>-184.49199999999999</v>
      </c>
      <c r="Y169"/>
      <c r="Z169" t="e">
        <f>IF(D169="M",IF(AC169&lt;78,LMS!$D$5*AC169^3+LMS!$E$5*AC169^2+LMS!$F$5*AC169+LMS!$G$5,IF(AC169&lt;150,LMS!$D$6*AC169^3+LMS!$E$6*AC169^2+LMS!$F$6*AC169+LMS!$G$6,LMS!$D$7*AC169^3+LMS!$E$7*AC169^2+LMS!$F$7*AC169+LMS!$G$7)),IF(AC169&lt;69,LMS!$D$9*AC169^3+LMS!$E$9*AC169^2+LMS!$F$9*AC169+LMS!$G$9,IF(AC169&lt;150,LMS!$D$10*AC169^3+LMS!$E$10*AC169^2+LMS!$F$10*AC169+LMS!$G$10,LMS!$D$11*AC169^3+LMS!$E$11*AC169^2+LMS!$F$11*AC169+LMS!$G$11)))</f>
        <v>#VALUE!</v>
      </c>
      <c r="AA169" t="e">
        <f>IF(D169="M",(IF(AC169&lt;2.5,LMS!$D$21*AC169^3+LMS!$E$21*AC169^2+LMS!$F$21*AC169+LMS!$G$21,IF(AC169&lt;9.5,LMS!$D$22*AC169^3+LMS!$E$22*AC169^2+LMS!$F$22*AC169+LMS!$G$22,IF(AC169&lt;26.75,LMS!$D$23*AC169^3+LMS!$E$23*AC169^2+LMS!$F$23*AC169+LMS!$G$23,IF(AC169&lt;90,LMS!$D$24*AC169^3+LMS!$E$24*AC169^2+LMS!$F$24*AC169+LMS!$G$24,LMS!$D$25*AC169^3+LMS!$E$25*AC169^2+LMS!$F$25*AC169+LMS!$G$25))))),(IF(AC169&lt;2.5,LMS!$D$27*AC169^3+LMS!$E$27*AC169^2+LMS!$F$27*AC169+LMS!$G$27,IF(AC169&lt;9.5,LMS!$D$28*AC169^3+LMS!$E$28*AC169^2+LMS!$F$28*AC169+LMS!$G$28,IF(AC169&lt;26.75,LMS!$D$29*AC169^3+LMS!$E$29*AC169^2+LMS!$F$29*AC169+LMS!$G$29,IF(AC169&lt;90,LMS!$D$30*AC169^3+LMS!$E$30*AC169^2+LMS!$F$30*AC169+LMS!$G$30,IF(AC169&lt;150,LMS!$D$31*AC169^3+LMS!$E$31*AC169^2+LMS!$F$31*AC169+LMS!$G$31,LMS!$D$32*AC169^3+LMS!$E$32*AC169^2+LMS!$F$32*AC169+LMS!$G$32)))))))</f>
        <v>#VALUE!</v>
      </c>
      <c r="AB169" t="e">
        <f>IF(D169="M",(IF(AC169&lt;90,LMS!$D$14*AC169^3+LMS!$E$14*AC169^2+LMS!$F$14*AC169+LMS!$G$14,LMS!$D$15*AC169^3+LMS!$E$15*AC169^2+LMS!$F$15*AC169+LMS!$G$15)),(IF(AC169&lt;90,LMS!$D$17*AC169^3+LMS!$E$17*AC169^2+LMS!$F$17*AC169+LMS!$G$17,LMS!$D$18*AC169^3+LMS!$E$18*AC169^2+LMS!$F$18*AC169+LMS!$G$18)))</f>
        <v>#VALUE!</v>
      </c>
      <c r="AC169" s="7" t="e">
        <f t="shared" si="57"/>
        <v>#VALUE!</v>
      </c>
    </row>
    <row r="170" spans="2:29" s="7" customFormat="1">
      <c r="B170" s="119"/>
      <c r="C170" s="119"/>
      <c r="D170" s="119"/>
      <c r="E170" s="31"/>
      <c r="F170" s="31"/>
      <c r="G170" s="120"/>
      <c r="H170" s="120"/>
      <c r="I170" s="11" t="str">
        <f t="shared" si="44"/>
        <v/>
      </c>
      <c r="J170" s="2" t="str">
        <f t="shared" si="45"/>
        <v/>
      </c>
      <c r="K170" s="2" t="str">
        <f t="shared" si="46"/>
        <v/>
      </c>
      <c r="L170" s="2" t="str">
        <f t="shared" si="47"/>
        <v/>
      </c>
      <c r="M170" s="2" t="str">
        <f t="shared" si="48"/>
        <v/>
      </c>
      <c r="N170" s="2" t="str">
        <f t="shared" si="49"/>
        <v/>
      </c>
      <c r="O170" s="11" t="str">
        <f t="shared" si="50"/>
        <v/>
      </c>
      <c r="P170" s="11" t="str">
        <f t="shared" si="51"/>
        <v/>
      </c>
      <c r="Q170" s="11" t="str">
        <f t="shared" si="52"/>
        <v/>
      </c>
      <c r="R170" s="137"/>
      <c r="S170" s="137"/>
      <c r="T170" s="12" t="e">
        <f t="shared" si="53"/>
        <v>#VALUE!</v>
      </c>
      <c r="U170" s="13" t="e">
        <f t="shared" si="54"/>
        <v>#VALUE!</v>
      </c>
      <c r="V170" s="13"/>
      <c r="W170" s="8">
        <f t="shared" si="55"/>
        <v>9.0359999999999996</v>
      </c>
      <c r="X170" s="8">
        <f t="shared" si="56"/>
        <v>-184.49199999999999</v>
      </c>
      <c r="Y170"/>
      <c r="Z170" t="e">
        <f>IF(D170="M",IF(AC170&lt;78,LMS!$D$5*AC170^3+LMS!$E$5*AC170^2+LMS!$F$5*AC170+LMS!$G$5,IF(AC170&lt;150,LMS!$D$6*AC170^3+LMS!$E$6*AC170^2+LMS!$F$6*AC170+LMS!$G$6,LMS!$D$7*AC170^3+LMS!$E$7*AC170^2+LMS!$F$7*AC170+LMS!$G$7)),IF(AC170&lt;69,LMS!$D$9*AC170^3+LMS!$E$9*AC170^2+LMS!$F$9*AC170+LMS!$G$9,IF(AC170&lt;150,LMS!$D$10*AC170^3+LMS!$E$10*AC170^2+LMS!$F$10*AC170+LMS!$G$10,LMS!$D$11*AC170^3+LMS!$E$11*AC170^2+LMS!$F$11*AC170+LMS!$G$11)))</f>
        <v>#VALUE!</v>
      </c>
      <c r="AA170" t="e">
        <f>IF(D170="M",(IF(AC170&lt;2.5,LMS!$D$21*AC170^3+LMS!$E$21*AC170^2+LMS!$F$21*AC170+LMS!$G$21,IF(AC170&lt;9.5,LMS!$D$22*AC170^3+LMS!$E$22*AC170^2+LMS!$F$22*AC170+LMS!$G$22,IF(AC170&lt;26.75,LMS!$D$23*AC170^3+LMS!$E$23*AC170^2+LMS!$F$23*AC170+LMS!$G$23,IF(AC170&lt;90,LMS!$D$24*AC170^3+LMS!$E$24*AC170^2+LMS!$F$24*AC170+LMS!$G$24,LMS!$D$25*AC170^3+LMS!$E$25*AC170^2+LMS!$F$25*AC170+LMS!$G$25))))),(IF(AC170&lt;2.5,LMS!$D$27*AC170^3+LMS!$E$27*AC170^2+LMS!$F$27*AC170+LMS!$G$27,IF(AC170&lt;9.5,LMS!$D$28*AC170^3+LMS!$E$28*AC170^2+LMS!$F$28*AC170+LMS!$G$28,IF(AC170&lt;26.75,LMS!$D$29*AC170^3+LMS!$E$29*AC170^2+LMS!$F$29*AC170+LMS!$G$29,IF(AC170&lt;90,LMS!$D$30*AC170^3+LMS!$E$30*AC170^2+LMS!$F$30*AC170+LMS!$G$30,IF(AC170&lt;150,LMS!$D$31*AC170^3+LMS!$E$31*AC170^2+LMS!$F$31*AC170+LMS!$G$31,LMS!$D$32*AC170^3+LMS!$E$32*AC170^2+LMS!$F$32*AC170+LMS!$G$32)))))))</f>
        <v>#VALUE!</v>
      </c>
      <c r="AB170" t="e">
        <f>IF(D170="M",(IF(AC170&lt;90,LMS!$D$14*AC170^3+LMS!$E$14*AC170^2+LMS!$F$14*AC170+LMS!$G$14,LMS!$D$15*AC170^3+LMS!$E$15*AC170^2+LMS!$F$15*AC170+LMS!$G$15)),(IF(AC170&lt;90,LMS!$D$17*AC170^3+LMS!$E$17*AC170^2+LMS!$F$17*AC170+LMS!$G$17,LMS!$D$18*AC170^3+LMS!$E$18*AC170^2+LMS!$F$18*AC170+LMS!$G$18)))</f>
        <v>#VALUE!</v>
      </c>
      <c r="AC170" s="7" t="e">
        <f t="shared" si="57"/>
        <v>#VALUE!</v>
      </c>
    </row>
    <row r="171" spans="2:29" s="7" customFormat="1">
      <c r="B171" s="119"/>
      <c r="C171" s="119"/>
      <c r="D171" s="119"/>
      <c r="E171" s="31"/>
      <c r="F171" s="31"/>
      <c r="G171" s="120"/>
      <c r="H171" s="120"/>
      <c r="I171" s="11" t="str">
        <f t="shared" si="44"/>
        <v/>
      </c>
      <c r="J171" s="2" t="str">
        <f t="shared" si="45"/>
        <v/>
      </c>
      <c r="K171" s="2" t="str">
        <f t="shared" si="46"/>
        <v/>
      </c>
      <c r="L171" s="2" t="str">
        <f t="shared" si="47"/>
        <v/>
      </c>
      <c r="M171" s="2" t="str">
        <f t="shared" si="48"/>
        <v/>
      </c>
      <c r="N171" s="2" t="str">
        <f t="shared" si="49"/>
        <v/>
      </c>
      <c r="O171" s="11" t="str">
        <f t="shared" si="50"/>
        <v/>
      </c>
      <c r="P171" s="11" t="str">
        <f t="shared" si="51"/>
        <v/>
      </c>
      <c r="Q171" s="11" t="str">
        <f t="shared" si="52"/>
        <v/>
      </c>
      <c r="R171" s="137"/>
      <c r="S171" s="137"/>
      <c r="T171" s="12" t="e">
        <f t="shared" si="53"/>
        <v>#VALUE!</v>
      </c>
      <c r="U171" s="13" t="e">
        <f t="shared" si="54"/>
        <v>#VALUE!</v>
      </c>
      <c r="V171" s="13"/>
      <c r="W171" s="8">
        <f t="shared" si="55"/>
        <v>9.0359999999999996</v>
      </c>
      <c r="X171" s="8">
        <f t="shared" si="56"/>
        <v>-184.49199999999999</v>
      </c>
      <c r="Y171"/>
      <c r="Z171" t="e">
        <f>IF(D171="M",IF(AC171&lt;78,LMS!$D$5*AC171^3+LMS!$E$5*AC171^2+LMS!$F$5*AC171+LMS!$G$5,IF(AC171&lt;150,LMS!$D$6*AC171^3+LMS!$E$6*AC171^2+LMS!$F$6*AC171+LMS!$G$6,LMS!$D$7*AC171^3+LMS!$E$7*AC171^2+LMS!$F$7*AC171+LMS!$G$7)),IF(AC171&lt;69,LMS!$D$9*AC171^3+LMS!$E$9*AC171^2+LMS!$F$9*AC171+LMS!$G$9,IF(AC171&lt;150,LMS!$D$10*AC171^3+LMS!$E$10*AC171^2+LMS!$F$10*AC171+LMS!$G$10,LMS!$D$11*AC171^3+LMS!$E$11*AC171^2+LMS!$F$11*AC171+LMS!$G$11)))</f>
        <v>#VALUE!</v>
      </c>
      <c r="AA171" t="e">
        <f>IF(D171="M",(IF(AC171&lt;2.5,LMS!$D$21*AC171^3+LMS!$E$21*AC171^2+LMS!$F$21*AC171+LMS!$G$21,IF(AC171&lt;9.5,LMS!$D$22*AC171^3+LMS!$E$22*AC171^2+LMS!$F$22*AC171+LMS!$G$22,IF(AC171&lt;26.75,LMS!$D$23*AC171^3+LMS!$E$23*AC171^2+LMS!$F$23*AC171+LMS!$G$23,IF(AC171&lt;90,LMS!$D$24*AC171^3+LMS!$E$24*AC171^2+LMS!$F$24*AC171+LMS!$G$24,LMS!$D$25*AC171^3+LMS!$E$25*AC171^2+LMS!$F$25*AC171+LMS!$G$25))))),(IF(AC171&lt;2.5,LMS!$D$27*AC171^3+LMS!$E$27*AC171^2+LMS!$F$27*AC171+LMS!$G$27,IF(AC171&lt;9.5,LMS!$D$28*AC171^3+LMS!$E$28*AC171^2+LMS!$F$28*AC171+LMS!$G$28,IF(AC171&lt;26.75,LMS!$D$29*AC171^3+LMS!$E$29*AC171^2+LMS!$F$29*AC171+LMS!$G$29,IF(AC171&lt;90,LMS!$D$30*AC171^3+LMS!$E$30*AC171^2+LMS!$F$30*AC171+LMS!$G$30,IF(AC171&lt;150,LMS!$D$31*AC171^3+LMS!$E$31*AC171^2+LMS!$F$31*AC171+LMS!$G$31,LMS!$D$32*AC171^3+LMS!$E$32*AC171^2+LMS!$F$32*AC171+LMS!$G$32)))))))</f>
        <v>#VALUE!</v>
      </c>
      <c r="AB171" t="e">
        <f>IF(D171="M",(IF(AC171&lt;90,LMS!$D$14*AC171^3+LMS!$E$14*AC171^2+LMS!$F$14*AC171+LMS!$G$14,LMS!$D$15*AC171^3+LMS!$E$15*AC171^2+LMS!$F$15*AC171+LMS!$G$15)),(IF(AC171&lt;90,LMS!$D$17*AC171^3+LMS!$E$17*AC171^2+LMS!$F$17*AC171+LMS!$G$17,LMS!$D$18*AC171^3+LMS!$E$18*AC171^2+LMS!$F$18*AC171+LMS!$G$18)))</f>
        <v>#VALUE!</v>
      </c>
      <c r="AC171" s="7" t="e">
        <f t="shared" si="57"/>
        <v>#VALUE!</v>
      </c>
    </row>
    <row r="172" spans="2:29" s="7" customFormat="1">
      <c r="B172" s="119"/>
      <c r="C172" s="119"/>
      <c r="D172" s="119"/>
      <c r="E172" s="31"/>
      <c r="F172" s="31"/>
      <c r="G172" s="120"/>
      <c r="H172" s="120"/>
      <c r="I172" s="11" t="str">
        <f t="shared" si="44"/>
        <v/>
      </c>
      <c r="J172" s="2" t="str">
        <f t="shared" si="45"/>
        <v/>
      </c>
      <c r="K172" s="2" t="str">
        <f t="shared" si="46"/>
        <v/>
      </c>
      <c r="L172" s="2" t="str">
        <f t="shared" si="47"/>
        <v/>
      </c>
      <c r="M172" s="2" t="str">
        <f t="shared" si="48"/>
        <v/>
      </c>
      <c r="N172" s="2" t="str">
        <f t="shared" si="49"/>
        <v/>
      </c>
      <c r="O172" s="11" t="str">
        <f t="shared" si="50"/>
        <v/>
      </c>
      <c r="P172" s="11" t="str">
        <f t="shared" si="51"/>
        <v/>
      </c>
      <c r="Q172" s="11" t="str">
        <f t="shared" si="52"/>
        <v/>
      </c>
      <c r="R172" s="137"/>
      <c r="S172" s="137"/>
      <c r="T172" s="12" t="e">
        <f t="shared" si="53"/>
        <v>#VALUE!</v>
      </c>
      <c r="U172" s="13" t="e">
        <f t="shared" si="54"/>
        <v>#VALUE!</v>
      </c>
      <c r="V172" s="13"/>
      <c r="W172" s="8">
        <f t="shared" si="55"/>
        <v>9.0359999999999996</v>
      </c>
      <c r="X172" s="8">
        <f t="shared" si="56"/>
        <v>-184.49199999999999</v>
      </c>
      <c r="Y172"/>
      <c r="Z172" t="e">
        <f>IF(D172="M",IF(AC172&lt;78,LMS!$D$5*AC172^3+LMS!$E$5*AC172^2+LMS!$F$5*AC172+LMS!$G$5,IF(AC172&lt;150,LMS!$D$6*AC172^3+LMS!$E$6*AC172^2+LMS!$F$6*AC172+LMS!$G$6,LMS!$D$7*AC172^3+LMS!$E$7*AC172^2+LMS!$F$7*AC172+LMS!$G$7)),IF(AC172&lt;69,LMS!$D$9*AC172^3+LMS!$E$9*AC172^2+LMS!$F$9*AC172+LMS!$G$9,IF(AC172&lt;150,LMS!$D$10*AC172^3+LMS!$E$10*AC172^2+LMS!$F$10*AC172+LMS!$G$10,LMS!$D$11*AC172^3+LMS!$E$11*AC172^2+LMS!$F$11*AC172+LMS!$G$11)))</f>
        <v>#VALUE!</v>
      </c>
      <c r="AA172" t="e">
        <f>IF(D172="M",(IF(AC172&lt;2.5,LMS!$D$21*AC172^3+LMS!$E$21*AC172^2+LMS!$F$21*AC172+LMS!$G$21,IF(AC172&lt;9.5,LMS!$D$22*AC172^3+LMS!$E$22*AC172^2+LMS!$F$22*AC172+LMS!$G$22,IF(AC172&lt;26.75,LMS!$D$23*AC172^3+LMS!$E$23*AC172^2+LMS!$F$23*AC172+LMS!$G$23,IF(AC172&lt;90,LMS!$D$24*AC172^3+LMS!$E$24*AC172^2+LMS!$F$24*AC172+LMS!$G$24,LMS!$D$25*AC172^3+LMS!$E$25*AC172^2+LMS!$F$25*AC172+LMS!$G$25))))),(IF(AC172&lt;2.5,LMS!$D$27*AC172^3+LMS!$E$27*AC172^2+LMS!$F$27*AC172+LMS!$G$27,IF(AC172&lt;9.5,LMS!$D$28*AC172^3+LMS!$E$28*AC172^2+LMS!$F$28*AC172+LMS!$G$28,IF(AC172&lt;26.75,LMS!$D$29*AC172^3+LMS!$E$29*AC172^2+LMS!$F$29*AC172+LMS!$G$29,IF(AC172&lt;90,LMS!$D$30*AC172^3+LMS!$E$30*AC172^2+LMS!$F$30*AC172+LMS!$G$30,IF(AC172&lt;150,LMS!$D$31*AC172^3+LMS!$E$31*AC172^2+LMS!$F$31*AC172+LMS!$G$31,LMS!$D$32*AC172^3+LMS!$E$32*AC172^2+LMS!$F$32*AC172+LMS!$G$32)))))))</f>
        <v>#VALUE!</v>
      </c>
      <c r="AB172" t="e">
        <f>IF(D172="M",(IF(AC172&lt;90,LMS!$D$14*AC172^3+LMS!$E$14*AC172^2+LMS!$F$14*AC172+LMS!$G$14,LMS!$D$15*AC172^3+LMS!$E$15*AC172^2+LMS!$F$15*AC172+LMS!$G$15)),(IF(AC172&lt;90,LMS!$D$17*AC172^3+LMS!$E$17*AC172^2+LMS!$F$17*AC172+LMS!$G$17,LMS!$D$18*AC172^3+LMS!$E$18*AC172^2+LMS!$F$18*AC172+LMS!$G$18)))</f>
        <v>#VALUE!</v>
      </c>
      <c r="AC172" s="7" t="e">
        <f t="shared" si="57"/>
        <v>#VALUE!</v>
      </c>
    </row>
    <row r="173" spans="2:29" s="7" customFormat="1">
      <c r="B173" s="119"/>
      <c r="C173" s="119"/>
      <c r="D173" s="119"/>
      <c r="E173" s="31"/>
      <c r="F173" s="31"/>
      <c r="G173" s="120"/>
      <c r="H173" s="120"/>
      <c r="I173" s="11" t="str">
        <f t="shared" si="44"/>
        <v/>
      </c>
      <c r="J173" s="2" t="str">
        <f t="shared" si="45"/>
        <v/>
      </c>
      <c r="K173" s="2" t="str">
        <f t="shared" si="46"/>
        <v/>
      </c>
      <c r="L173" s="2" t="str">
        <f t="shared" si="47"/>
        <v/>
      </c>
      <c r="M173" s="2" t="str">
        <f t="shared" si="48"/>
        <v/>
      </c>
      <c r="N173" s="2" t="str">
        <f t="shared" si="49"/>
        <v/>
      </c>
      <c r="O173" s="11" t="str">
        <f t="shared" si="50"/>
        <v/>
      </c>
      <c r="P173" s="11" t="str">
        <f t="shared" si="51"/>
        <v/>
      </c>
      <c r="Q173" s="11" t="str">
        <f t="shared" si="52"/>
        <v/>
      </c>
      <c r="R173" s="137"/>
      <c r="S173" s="137"/>
      <c r="T173" s="12" t="e">
        <f t="shared" si="53"/>
        <v>#VALUE!</v>
      </c>
      <c r="U173" s="13" t="e">
        <f t="shared" si="54"/>
        <v>#VALUE!</v>
      </c>
      <c r="V173" s="13"/>
      <c r="W173" s="8">
        <f t="shared" si="55"/>
        <v>9.0359999999999996</v>
      </c>
      <c r="X173" s="8">
        <f t="shared" si="56"/>
        <v>-184.49199999999999</v>
      </c>
      <c r="Y173"/>
      <c r="Z173" t="e">
        <f>IF(D173="M",IF(AC173&lt;78,LMS!$D$5*AC173^3+LMS!$E$5*AC173^2+LMS!$F$5*AC173+LMS!$G$5,IF(AC173&lt;150,LMS!$D$6*AC173^3+LMS!$E$6*AC173^2+LMS!$F$6*AC173+LMS!$G$6,LMS!$D$7*AC173^3+LMS!$E$7*AC173^2+LMS!$F$7*AC173+LMS!$G$7)),IF(AC173&lt;69,LMS!$D$9*AC173^3+LMS!$E$9*AC173^2+LMS!$F$9*AC173+LMS!$G$9,IF(AC173&lt;150,LMS!$D$10*AC173^3+LMS!$E$10*AC173^2+LMS!$F$10*AC173+LMS!$G$10,LMS!$D$11*AC173^3+LMS!$E$11*AC173^2+LMS!$F$11*AC173+LMS!$G$11)))</f>
        <v>#VALUE!</v>
      </c>
      <c r="AA173" t="e">
        <f>IF(D173="M",(IF(AC173&lt;2.5,LMS!$D$21*AC173^3+LMS!$E$21*AC173^2+LMS!$F$21*AC173+LMS!$G$21,IF(AC173&lt;9.5,LMS!$D$22*AC173^3+LMS!$E$22*AC173^2+LMS!$F$22*AC173+LMS!$G$22,IF(AC173&lt;26.75,LMS!$D$23*AC173^3+LMS!$E$23*AC173^2+LMS!$F$23*AC173+LMS!$G$23,IF(AC173&lt;90,LMS!$D$24*AC173^3+LMS!$E$24*AC173^2+LMS!$F$24*AC173+LMS!$G$24,LMS!$D$25*AC173^3+LMS!$E$25*AC173^2+LMS!$F$25*AC173+LMS!$G$25))))),(IF(AC173&lt;2.5,LMS!$D$27*AC173^3+LMS!$E$27*AC173^2+LMS!$F$27*AC173+LMS!$G$27,IF(AC173&lt;9.5,LMS!$D$28*AC173^3+LMS!$E$28*AC173^2+LMS!$F$28*AC173+LMS!$G$28,IF(AC173&lt;26.75,LMS!$D$29*AC173^3+LMS!$E$29*AC173^2+LMS!$F$29*AC173+LMS!$G$29,IF(AC173&lt;90,LMS!$D$30*AC173^3+LMS!$E$30*AC173^2+LMS!$F$30*AC173+LMS!$G$30,IF(AC173&lt;150,LMS!$D$31*AC173^3+LMS!$E$31*AC173^2+LMS!$F$31*AC173+LMS!$G$31,LMS!$D$32*AC173^3+LMS!$E$32*AC173^2+LMS!$F$32*AC173+LMS!$G$32)))))))</f>
        <v>#VALUE!</v>
      </c>
      <c r="AB173" t="e">
        <f>IF(D173="M",(IF(AC173&lt;90,LMS!$D$14*AC173^3+LMS!$E$14*AC173^2+LMS!$F$14*AC173+LMS!$G$14,LMS!$D$15*AC173^3+LMS!$E$15*AC173^2+LMS!$F$15*AC173+LMS!$G$15)),(IF(AC173&lt;90,LMS!$D$17*AC173^3+LMS!$E$17*AC173^2+LMS!$F$17*AC173+LMS!$G$17,LMS!$D$18*AC173^3+LMS!$E$18*AC173^2+LMS!$F$18*AC173+LMS!$G$18)))</f>
        <v>#VALUE!</v>
      </c>
      <c r="AC173" s="7" t="e">
        <f t="shared" si="57"/>
        <v>#VALUE!</v>
      </c>
    </row>
    <row r="174" spans="2:29" s="7" customFormat="1">
      <c r="B174" s="119"/>
      <c r="C174" s="119"/>
      <c r="D174" s="119"/>
      <c r="E174" s="31"/>
      <c r="F174" s="31"/>
      <c r="G174" s="120"/>
      <c r="H174" s="120"/>
      <c r="I174" s="11" t="str">
        <f t="shared" si="44"/>
        <v/>
      </c>
      <c r="J174" s="2" t="str">
        <f t="shared" si="45"/>
        <v/>
      </c>
      <c r="K174" s="2" t="str">
        <f t="shared" si="46"/>
        <v/>
      </c>
      <c r="L174" s="2" t="str">
        <f t="shared" si="47"/>
        <v/>
      </c>
      <c r="M174" s="2" t="str">
        <f t="shared" si="48"/>
        <v/>
      </c>
      <c r="N174" s="2" t="str">
        <f t="shared" si="49"/>
        <v/>
      </c>
      <c r="O174" s="11" t="str">
        <f t="shared" si="50"/>
        <v/>
      </c>
      <c r="P174" s="11" t="str">
        <f t="shared" si="51"/>
        <v/>
      </c>
      <c r="Q174" s="11" t="str">
        <f t="shared" si="52"/>
        <v/>
      </c>
      <c r="R174" s="137"/>
      <c r="S174" s="137"/>
      <c r="T174" s="12" t="e">
        <f t="shared" si="53"/>
        <v>#VALUE!</v>
      </c>
      <c r="U174" s="13" t="e">
        <f t="shared" si="54"/>
        <v>#VALUE!</v>
      </c>
      <c r="V174" s="13"/>
      <c r="W174" s="8">
        <f t="shared" si="55"/>
        <v>9.0359999999999996</v>
      </c>
      <c r="X174" s="8">
        <f t="shared" si="56"/>
        <v>-184.49199999999999</v>
      </c>
      <c r="Y174"/>
      <c r="Z174" t="e">
        <f>IF(D174="M",IF(AC174&lt;78,LMS!$D$5*AC174^3+LMS!$E$5*AC174^2+LMS!$F$5*AC174+LMS!$G$5,IF(AC174&lt;150,LMS!$D$6*AC174^3+LMS!$E$6*AC174^2+LMS!$F$6*AC174+LMS!$G$6,LMS!$D$7*AC174^3+LMS!$E$7*AC174^2+LMS!$F$7*AC174+LMS!$G$7)),IF(AC174&lt;69,LMS!$D$9*AC174^3+LMS!$E$9*AC174^2+LMS!$F$9*AC174+LMS!$G$9,IF(AC174&lt;150,LMS!$D$10*AC174^3+LMS!$E$10*AC174^2+LMS!$F$10*AC174+LMS!$G$10,LMS!$D$11*AC174^3+LMS!$E$11*AC174^2+LMS!$F$11*AC174+LMS!$G$11)))</f>
        <v>#VALUE!</v>
      </c>
      <c r="AA174" t="e">
        <f>IF(D174="M",(IF(AC174&lt;2.5,LMS!$D$21*AC174^3+LMS!$E$21*AC174^2+LMS!$F$21*AC174+LMS!$G$21,IF(AC174&lt;9.5,LMS!$D$22*AC174^3+LMS!$E$22*AC174^2+LMS!$F$22*AC174+LMS!$G$22,IF(AC174&lt;26.75,LMS!$D$23*AC174^3+LMS!$E$23*AC174^2+LMS!$F$23*AC174+LMS!$G$23,IF(AC174&lt;90,LMS!$D$24*AC174^3+LMS!$E$24*AC174^2+LMS!$F$24*AC174+LMS!$G$24,LMS!$D$25*AC174^3+LMS!$E$25*AC174^2+LMS!$F$25*AC174+LMS!$G$25))))),(IF(AC174&lt;2.5,LMS!$D$27*AC174^3+LMS!$E$27*AC174^2+LMS!$F$27*AC174+LMS!$G$27,IF(AC174&lt;9.5,LMS!$D$28*AC174^3+LMS!$E$28*AC174^2+LMS!$F$28*AC174+LMS!$G$28,IF(AC174&lt;26.75,LMS!$D$29*AC174^3+LMS!$E$29*AC174^2+LMS!$F$29*AC174+LMS!$G$29,IF(AC174&lt;90,LMS!$D$30*AC174^3+LMS!$E$30*AC174^2+LMS!$F$30*AC174+LMS!$G$30,IF(AC174&lt;150,LMS!$D$31*AC174^3+LMS!$E$31*AC174^2+LMS!$F$31*AC174+LMS!$G$31,LMS!$D$32*AC174^3+LMS!$E$32*AC174^2+LMS!$F$32*AC174+LMS!$G$32)))))))</f>
        <v>#VALUE!</v>
      </c>
      <c r="AB174" t="e">
        <f>IF(D174="M",(IF(AC174&lt;90,LMS!$D$14*AC174^3+LMS!$E$14*AC174^2+LMS!$F$14*AC174+LMS!$G$14,LMS!$D$15*AC174^3+LMS!$E$15*AC174^2+LMS!$F$15*AC174+LMS!$G$15)),(IF(AC174&lt;90,LMS!$D$17*AC174^3+LMS!$E$17*AC174^2+LMS!$F$17*AC174+LMS!$G$17,LMS!$D$18*AC174^3+LMS!$E$18*AC174^2+LMS!$F$18*AC174+LMS!$G$18)))</f>
        <v>#VALUE!</v>
      </c>
      <c r="AC174" s="7" t="e">
        <f t="shared" si="57"/>
        <v>#VALUE!</v>
      </c>
    </row>
    <row r="175" spans="2:29" s="7" customFormat="1">
      <c r="B175" s="119"/>
      <c r="C175" s="119"/>
      <c r="D175" s="119"/>
      <c r="E175" s="31"/>
      <c r="F175" s="31"/>
      <c r="G175" s="120"/>
      <c r="H175" s="120"/>
      <c r="I175" s="11" t="str">
        <f t="shared" si="44"/>
        <v/>
      </c>
      <c r="J175" s="2" t="str">
        <f t="shared" si="45"/>
        <v/>
      </c>
      <c r="K175" s="2" t="str">
        <f t="shared" si="46"/>
        <v/>
      </c>
      <c r="L175" s="2" t="str">
        <f t="shared" si="47"/>
        <v/>
      </c>
      <c r="M175" s="2" t="str">
        <f t="shared" si="48"/>
        <v/>
      </c>
      <c r="N175" s="2" t="str">
        <f t="shared" si="49"/>
        <v/>
      </c>
      <c r="O175" s="11" t="str">
        <f t="shared" si="50"/>
        <v/>
      </c>
      <c r="P175" s="11" t="str">
        <f t="shared" si="51"/>
        <v/>
      </c>
      <c r="Q175" s="11" t="str">
        <f t="shared" si="52"/>
        <v/>
      </c>
      <c r="R175" s="137"/>
      <c r="S175" s="137"/>
      <c r="T175" s="12" t="e">
        <f t="shared" si="53"/>
        <v>#VALUE!</v>
      </c>
      <c r="U175" s="13" t="e">
        <f t="shared" si="54"/>
        <v>#VALUE!</v>
      </c>
      <c r="V175" s="13"/>
      <c r="W175" s="8">
        <f t="shared" si="55"/>
        <v>9.0359999999999996</v>
      </c>
      <c r="X175" s="8">
        <f t="shared" si="56"/>
        <v>-184.49199999999999</v>
      </c>
      <c r="Y175"/>
      <c r="Z175" t="e">
        <f>IF(D175="M",IF(AC175&lt;78,LMS!$D$5*AC175^3+LMS!$E$5*AC175^2+LMS!$F$5*AC175+LMS!$G$5,IF(AC175&lt;150,LMS!$D$6*AC175^3+LMS!$E$6*AC175^2+LMS!$F$6*AC175+LMS!$G$6,LMS!$D$7*AC175^3+LMS!$E$7*AC175^2+LMS!$F$7*AC175+LMS!$G$7)),IF(AC175&lt;69,LMS!$D$9*AC175^3+LMS!$E$9*AC175^2+LMS!$F$9*AC175+LMS!$G$9,IF(AC175&lt;150,LMS!$D$10*AC175^3+LMS!$E$10*AC175^2+LMS!$F$10*AC175+LMS!$G$10,LMS!$D$11*AC175^3+LMS!$E$11*AC175^2+LMS!$F$11*AC175+LMS!$G$11)))</f>
        <v>#VALUE!</v>
      </c>
      <c r="AA175" t="e">
        <f>IF(D175="M",(IF(AC175&lt;2.5,LMS!$D$21*AC175^3+LMS!$E$21*AC175^2+LMS!$F$21*AC175+LMS!$G$21,IF(AC175&lt;9.5,LMS!$D$22*AC175^3+LMS!$E$22*AC175^2+LMS!$F$22*AC175+LMS!$G$22,IF(AC175&lt;26.75,LMS!$D$23*AC175^3+LMS!$E$23*AC175^2+LMS!$F$23*AC175+LMS!$G$23,IF(AC175&lt;90,LMS!$D$24*AC175^3+LMS!$E$24*AC175^2+LMS!$F$24*AC175+LMS!$G$24,LMS!$D$25*AC175^3+LMS!$E$25*AC175^2+LMS!$F$25*AC175+LMS!$G$25))))),(IF(AC175&lt;2.5,LMS!$D$27*AC175^3+LMS!$E$27*AC175^2+LMS!$F$27*AC175+LMS!$G$27,IF(AC175&lt;9.5,LMS!$D$28*AC175^3+LMS!$E$28*AC175^2+LMS!$F$28*AC175+LMS!$G$28,IF(AC175&lt;26.75,LMS!$D$29*AC175^3+LMS!$E$29*AC175^2+LMS!$F$29*AC175+LMS!$G$29,IF(AC175&lt;90,LMS!$D$30*AC175^3+LMS!$E$30*AC175^2+LMS!$F$30*AC175+LMS!$G$30,IF(AC175&lt;150,LMS!$D$31*AC175^3+LMS!$E$31*AC175^2+LMS!$F$31*AC175+LMS!$G$31,LMS!$D$32*AC175^3+LMS!$E$32*AC175^2+LMS!$F$32*AC175+LMS!$G$32)))))))</f>
        <v>#VALUE!</v>
      </c>
      <c r="AB175" t="e">
        <f>IF(D175="M",(IF(AC175&lt;90,LMS!$D$14*AC175^3+LMS!$E$14*AC175^2+LMS!$F$14*AC175+LMS!$G$14,LMS!$D$15*AC175^3+LMS!$E$15*AC175^2+LMS!$F$15*AC175+LMS!$G$15)),(IF(AC175&lt;90,LMS!$D$17*AC175^3+LMS!$E$17*AC175^2+LMS!$F$17*AC175+LMS!$G$17,LMS!$D$18*AC175^3+LMS!$E$18*AC175^2+LMS!$F$18*AC175+LMS!$G$18)))</f>
        <v>#VALUE!</v>
      </c>
      <c r="AC175" s="7" t="e">
        <f t="shared" si="57"/>
        <v>#VALUE!</v>
      </c>
    </row>
    <row r="176" spans="2:29" s="7" customFormat="1">
      <c r="B176" s="119"/>
      <c r="C176" s="119"/>
      <c r="D176" s="119"/>
      <c r="E176" s="31"/>
      <c r="F176" s="31"/>
      <c r="G176" s="120"/>
      <c r="H176" s="120"/>
      <c r="I176" s="11" t="str">
        <f t="shared" si="44"/>
        <v/>
      </c>
      <c r="J176" s="2" t="str">
        <f t="shared" si="45"/>
        <v/>
      </c>
      <c r="K176" s="2" t="str">
        <f t="shared" si="46"/>
        <v/>
      </c>
      <c r="L176" s="2" t="str">
        <f t="shared" si="47"/>
        <v/>
      </c>
      <c r="M176" s="2" t="str">
        <f t="shared" si="48"/>
        <v/>
      </c>
      <c r="N176" s="2" t="str">
        <f t="shared" si="49"/>
        <v/>
      </c>
      <c r="O176" s="11" t="str">
        <f t="shared" si="50"/>
        <v/>
      </c>
      <c r="P176" s="11" t="str">
        <f t="shared" si="51"/>
        <v/>
      </c>
      <c r="Q176" s="11" t="str">
        <f t="shared" si="52"/>
        <v/>
      </c>
      <c r="R176" s="137"/>
      <c r="S176" s="137"/>
      <c r="T176" s="12" t="e">
        <f t="shared" si="53"/>
        <v>#VALUE!</v>
      </c>
      <c r="U176" s="13" t="e">
        <f t="shared" si="54"/>
        <v>#VALUE!</v>
      </c>
      <c r="V176" s="13"/>
      <c r="W176" s="8">
        <f t="shared" si="55"/>
        <v>9.0359999999999996</v>
      </c>
      <c r="X176" s="8">
        <f t="shared" si="56"/>
        <v>-184.49199999999999</v>
      </c>
      <c r="Y176"/>
      <c r="Z176" t="e">
        <f>IF(D176="M",IF(AC176&lt;78,LMS!$D$5*AC176^3+LMS!$E$5*AC176^2+LMS!$F$5*AC176+LMS!$G$5,IF(AC176&lt;150,LMS!$D$6*AC176^3+LMS!$E$6*AC176^2+LMS!$F$6*AC176+LMS!$G$6,LMS!$D$7*AC176^3+LMS!$E$7*AC176^2+LMS!$F$7*AC176+LMS!$G$7)),IF(AC176&lt;69,LMS!$D$9*AC176^3+LMS!$E$9*AC176^2+LMS!$F$9*AC176+LMS!$G$9,IF(AC176&lt;150,LMS!$D$10*AC176^3+LMS!$E$10*AC176^2+LMS!$F$10*AC176+LMS!$G$10,LMS!$D$11*AC176^3+LMS!$E$11*AC176^2+LMS!$F$11*AC176+LMS!$G$11)))</f>
        <v>#VALUE!</v>
      </c>
      <c r="AA176" t="e">
        <f>IF(D176="M",(IF(AC176&lt;2.5,LMS!$D$21*AC176^3+LMS!$E$21*AC176^2+LMS!$F$21*AC176+LMS!$G$21,IF(AC176&lt;9.5,LMS!$D$22*AC176^3+LMS!$E$22*AC176^2+LMS!$F$22*AC176+LMS!$G$22,IF(AC176&lt;26.75,LMS!$D$23*AC176^3+LMS!$E$23*AC176^2+LMS!$F$23*AC176+LMS!$G$23,IF(AC176&lt;90,LMS!$D$24*AC176^3+LMS!$E$24*AC176^2+LMS!$F$24*AC176+LMS!$G$24,LMS!$D$25*AC176^3+LMS!$E$25*AC176^2+LMS!$F$25*AC176+LMS!$G$25))))),(IF(AC176&lt;2.5,LMS!$D$27*AC176^3+LMS!$E$27*AC176^2+LMS!$F$27*AC176+LMS!$G$27,IF(AC176&lt;9.5,LMS!$D$28*AC176^3+LMS!$E$28*AC176^2+LMS!$F$28*AC176+LMS!$G$28,IF(AC176&lt;26.75,LMS!$D$29*AC176^3+LMS!$E$29*AC176^2+LMS!$F$29*AC176+LMS!$G$29,IF(AC176&lt;90,LMS!$D$30*AC176^3+LMS!$E$30*AC176^2+LMS!$F$30*AC176+LMS!$G$30,IF(AC176&lt;150,LMS!$D$31*AC176^3+LMS!$E$31*AC176^2+LMS!$F$31*AC176+LMS!$G$31,LMS!$D$32*AC176^3+LMS!$E$32*AC176^2+LMS!$F$32*AC176+LMS!$G$32)))))))</f>
        <v>#VALUE!</v>
      </c>
      <c r="AB176" t="e">
        <f>IF(D176="M",(IF(AC176&lt;90,LMS!$D$14*AC176^3+LMS!$E$14*AC176^2+LMS!$F$14*AC176+LMS!$G$14,LMS!$D$15*AC176^3+LMS!$E$15*AC176^2+LMS!$F$15*AC176+LMS!$G$15)),(IF(AC176&lt;90,LMS!$D$17*AC176^3+LMS!$E$17*AC176^2+LMS!$F$17*AC176+LMS!$G$17,LMS!$D$18*AC176^3+LMS!$E$18*AC176^2+LMS!$F$18*AC176+LMS!$G$18)))</f>
        <v>#VALUE!</v>
      </c>
      <c r="AC176" s="7" t="e">
        <f t="shared" si="57"/>
        <v>#VALUE!</v>
      </c>
    </row>
    <row r="177" spans="2:29" s="7" customFormat="1">
      <c r="B177" s="119"/>
      <c r="C177" s="119"/>
      <c r="D177" s="119"/>
      <c r="E177" s="31"/>
      <c r="F177" s="31"/>
      <c r="G177" s="120"/>
      <c r="H177" s="120"/>
      <c r="I177" s="11" t="str">
        <f t="shared" si="44"/>
        <v/>
      </c>
      <c r="J177" s="2" t="str">
        <f t="shared" si="45"/>
        <v/>
      </c>
      <c r="K177" s="2" t="str">
        <f t="shared" si="46"/>
        <v/>
      </c>
      <c r="L177" s="2" t="str">
        <f t="shared" si="47"/>
        <v/>
      </c>
      <c r="M177" s="2" t="str">
        <f t="shared" si="48"/>
        <v/>
      </c>
      <c r="N177" s="2" t="str">
        <f t="shared" si="49"/>
        <v/>
      </c>
      <c r="O177" s="11" t="str">
        <f t="shared" si="50"/>
        <v/>
      </c>
      <c r="P177" s="11" t="str">
        <f t="shared" si="51"/>
        <v/>
      </c>
      <c r="Q177" s="11" t="str">
        <f t="shared" si="52"/>
        <v/>
      </c>
      <c r="R177" s="137"/>
      <c r="S177" s="137"/>
      <c r="T177" s="12" t="e">
        <f t="shared" si="53"/>
        <v>#VALUE!</v>
      </c>
      <c r="U177" s="13" t="e">
        <f t="shared" si="54"/>
        <v>#VALUE!</v>
      </c>
      <c r="V177" s="13"/>
      <c r="W177" s="8">
        <f t="shared" si="55"/>
        <v>9.0359999999999996</v>
      </c>
      <c r="X177" s="8">
        <f t="shared" si="56"/>
        <v>-184.49199999999999</v>
      </c>
      <c r="Y177"/>
      <c r="Z177" t="e">
        <f>IF(D177="M",IF(AC177&lt;78,LMS!$D$5*AC177^3+LMS!$E$5*AC177^2+LMS!$F$5*AC177+LMS!$G$5,IF(AC177&lt;150,LMS!$D$6*AC177^3+LMS!$E$6*AC177^2+LMS!$F$6*AC177+LMS!$G$6,LMS!$D$7*AC177^3+LMS!$E$7*AC177^2+LMS!$F$7*AC177+LMS!$G$7)),IF(AC177&lt;69,LMS!$D$9*AC177^3+LMS!$E$9*AC177^2+LMS!$F$9*AC177+LMS!$G$9,IF(AC177&lt;150,LMS!$D$10*AC177^3+LMS!$E$10*AC177^2+LMS!$F$10*AC177+LMS!$G$10,LMS!$D$11*AC177^3+LMS!$E$11*AC177^2+LMS!$F$11*AC177+LMS!$G$11)))</f>
        <v>#VALUE!</v>
      </c>
      <c r="AA177" t="e">
        <f>IF(D177="M",(IF(AC177&lt;2.5,LMS!$D$21*AC177^3+LMS!$E$21*AC177^2+LMS!$F$21*AC177+LMS!$G$21,IF(AC177&lt;9.5,LMS!$D$22*AC177^3+LMS!$E$22*AC177^2+LMS!$F$22*AC177+LMS!$G$22,IF(AC177&lt;26.75,LMS!$D$23*AC177^3+LMS!$E$23*AC177^2+LMS!$F$23*AC177+LMS!$G$23,IF(AC177&lt;90,LMS!$D$24*AC177^3+LMS!$E$24*AC177^2+LMS!$F$24*AC177+LMS!$G$24,LMS!$D$25*AC177^3+LMS!$E$25*AC177^2+LMS!$F$25*AC177+LMS!$G$25))))),(IF(AC177&lt;2.5,LMS!$D$27*AC177^3+LMS!$E$27*AC177^2+LMS!$F$27*AC177+LMS!$G$27,IF(AC177&lt;9.5,LMS!$D$28*AC177^3+LMS!$E$28*AC177^2+LMS!$F$28*AC177+LMS!$G$28,IF(AC177&lt;26.75,LMS!$D$29*AC177^3+LMS!$E$29*AC177^2+LMS!$F$29*AC177+LMS!$G$29,IF(AC177&lt;90,LMS!$D$30*AC177^3+LMS!$E$30*AC177^2+LMS!$F$30*AC177+LMS!$G$30,IF(AC177&lt;150,LMS!$D$31*AC177^3+LMS!$E$31*AC177^2+LMS!$F$31*AC177+LMS!$G$31,LMS!$D$32*AC177^3+LMS!$E$32*AC177^2+LMS!$F$32*AC177+LMS!$G$32)))))))</f>
        <v>#VALUE!</v>
      </c>
      <c r="AB177" t="e">
        <f>IF(D177="M",(IF(AC177&lt;90,LMS!$D$14*AC177^3+LMS!$E$14*AC177^2+LMS!$F$14*AC177+LMS!$G$14,LMS!$D$15*AC177^3+LMS!$E$15*AC177^2+LMS!$F$15*AC177+LMS!$G$15)),(IF(AC177&lt;90,LMS!$D$17*AC177^3+LMS!$E$17*AC177^2+LMS!$F$17*AC177+LMS!$G$17,LMS!$D$18*AC177^3+LMS!$E$18*AC177^2+LMS!$F$18*AC177+LMS!$G$18)))</f>
        <v>#VALUE!</v>
      </c>
      <c r="AC177" s="7" t="e">
        <f t="shared" si="57"/>
        <v>#VALUE!</v>
      </c>
    </row>
    <row r="178" spans="2:29" s="7" customFormat="1">
      <c r="B178" s="119"/>
      <c r="C178" s="119"/>
      <c r="D178" s="119"/>
      <c r="E178" s="31"/>
      <c r="F178" s="31"/>
      <c r="G178" s="120"/>
      <c r="H178" s="120"/>
      <c r="I178" s="11" t="str">
        <f t="shared" si="44"/>
        <v/>
      </c>
      <c r="J178" s="2" t="str">
        <f t="shared" si="45"/>
        <v/>
      </c>
      <c r="K178" s="2" t="str">
        <f t="shared" si="46"/>
        <v/>
      </c>
      <c r="L178" s="2" t="str">
        <f t="shared" si="47"/>
        <v/>
      </c>
      <c r="M178" s="2" t="str">
        <f t="shared" si="48"/>
        <v/>
      </c>
      <c r="N178" s="2" t="str">
        <f t="shared" si="49"/>
        <v/>
      </c>
      <c r="O178" s="11" t="str">
        <f t="shared" si="50"/>
        <v/>
      </c>
      <c r="P178" s="11" t="str">
        <f t="shared" si="51"/>
        <v/>
      </c>
      <c r="Q178" s="11" t="str">
        <f t="shared" si="52"/>
        <v/>
      </c>
      <c r="R178" s="137"/>
      <c r="S178" s="137"/>
      <c r="T178" s="12" t="e">
        <f t="shared" si="53"/>
        <v>#VALUE!</v>
      </c>
      <c r="U178" s="13" t="e">
        <f t="shared" si="54"/>
        <v>#VALUE!</v>
      </c>
      <c r="V178" s="13"/>
      <c r="W178" s="8">
        <f t="shared" si="55"/>
        <v>9.0359999999999996</v>
      </c>
      <c r="X178" s="8">
        <f t="shared" si="56"/>
        <v>-184.49199999999999</v>
      </c>
      <c r="Y178"/>
      <c r="Z178" t="e">
        <f>IF(D178="M",IF(AC178&lt;78,LMS!$D$5*AC178^3+LMS!$E$5*AC178^2+LMS!$F$5*AC178+LMS!$G$5,IF(AC178&lt;150,LMS!$D$6*AC178^3+LMS!$E$6*AC178^2+LMS!$F$6*AC178+LMS!$G$6,LMS!$D$7*AC178^3+LMS!$E$7*AC178^2+LMS!$F$7*AC178+LMS!$G$7)),IF(AC178&lt;69,LMS!$D$9*AC178^3+LMS!$E$9*AC178^2+LMS!$F$9*AC178+LMS!$G$9,IF(AC178&lt;150,LMS!$D$10*AC178^3+LMS!$E$10*AC178^2+LMS!$F$10*AC178+LMS!$G$10,LMS!$D$11*AC178^3+LMS!$E$11*AC178^2+LMS!$F$11*AC178+LMS!$G$11)))</f>
        <v>#VALUE!</v>
      </c>
      <c r="AA178" t="e">
        <f>IF(D178="M",(IF(AC178&lt;2.5,LMS!$D$21*AC178^3+LMS!$E$21*AC178^2+LMS!$F$21*AC178+LMS!$G$21,IF(AC178&lt;9.5,LMS!$D$22*AC178^3+LMS!$E$22*AC178^2+LMS!$F$22*AC178+LMS!$G$22,IF(AC178&lt;26.75,LMS!$D$23*AC178^3+LMS!$E$23*AC178^2+LMS!$F$23*AC178+LMS!$G$23,IF(AC178&lt;90,LMS!$D$24*AC178^3+LMS!$E$24*AC178^2+LMS!$F$24*AC178+LMS!$G$24,LMS!$D$25*AC178^3+LMS!$E$25*AC178^2+LMS!$F$25*AC178+LMS!$G$25))))),(IF(AC178&lt;2.5,LMS!$D$27*AC178^3+LMS!$E$27*AC178^2+LMS!$F$27*AC178+LMS!$G$27,IF(AC178&lt;9.5,LMS!$D$28*AC178^3+LMS!$E$28*AC178^2+LMS!$F$28*AC178+LMS!$G$28,IF(AC178&lt;26.75,LMS!$D$29*AC178^3+LMS!$E$29*AC178^2+LMS!$F$29*AC178+LMS!$G$29,IF(AC178&lt;90,LMS!$D$30*AC178^3+LMS!$E$30*AC178^2+LMS!$F$30*AC178+LMS!$G$30,IF(AC178&lt;150,LMS!$D$31*AC178^3+LMS!$E$31*AC178^2+LMS!$F$31*AC178+LMS!$G$31,LMS!$D$32*AC178^3+LMS!$E$32*AC178^2+LMS!$F$32*AC178+LMS!$G$32)))))))</f>
        <v>#VALUE!</v>
      </c>
      <c r="AB178" t="e">
        <f>IF(D178="M",(IF(AC178&lt;90,LMS!$D$14*AC178^3+LMS!$E$14*AC178^2+LMS!$F$14*AC178+LMS!$G$14,LMS!$D$15*AC178^3+LMS!$E$15*AC178^2+LMS!$F$15*AC178+LMS!$G$15)),(IF(AC178&lt;90,LMS!$D$17*AC178^3+LMS!$E$17*AC178^2+LMS!$F$17*AC178+LMS!$G$17,LMS!$D$18*AC178^3+LMS!$E$18*AC178^2+LMS!$F$18*AC178+LMS!$G$18)))</f>
        <v>#VALUE!</v>
      </c>
      <c r="AC178" s="7" t="e">
        <f t="shared" si="57"/>
        <v>#VALUE!</v>
      </c>
    </row>
    <row r="179" spans="2:29" s="7" customFormat="1">
      <c r="B179" s="119"/>
      <c r="C179" s="119"/>
      <c r="D179" s="119"/>
      <c r="E179" s="31"/>
      <c r="F179" s="31"/>
      <c r="G179" s="120"/>
      <c r="H179" s="120"/>
      <c r="I179" s="11" t="str">
        <f t="shared" si="44"/>
        <v/>
      </c>
      <c r="J179" s="2" t="str">
        <f t="shared" si="45"/>
        <v/>
      </c>
      <c r="K179" s="2" t="str">
        <f t="shared" si="46"/>
        <v/>
      </c>
      <c r="L179" s="2" t="str">
        <f t="shared" si="47"/>
        <v/>
      </c>
      <c r="M179" s="2" t="str">
        <f t="shared" si="48"/>
        <v/>
      </c>
      <c r="N179" s="2" t="str">
        <f t="shared" si="49"/>
        <v/>
      </c>
      <c r="O179" s="11" t="str">
        <f t="shared" si="50"/>
        <v/>
      </c>
      <c r="P179" s="11" t="str">
        <f t="shared" si="51"/>
        <v/>
      </c>
      <c r="Q179" s="11" t="str">
        <f t="shared" si="52"/>
        <v/>
      </c>
      <c r="R179" s="137"/>
      <c r="S179" s="137"/>
      <c r="T179" s="12" t="e">
        <f t="shared" si="53"/>
        <v>#VALUE!</v>
      </c>
      <c r="U179" s="13" t="e">
        <f t="shared" si="54"/>
        <v>#VALUE!</v>
      </c>
      <c r="V179" s="13"/>
      <c r="W179" s="8">
        <f t="shared" si="55"/>
        <v>9.0359999999999996</v>
      </c>
      <c r="X179" s="8">
        <f t="shared" si="56"/>
        <v>-184.49199999999999</v>
      </c>
      <c r="Y179"/>
      <c r="Z179" t="e">
        <f>IF(D179="M",IF(AC179&lt;78,LMS!$D$5*AC179^3+LMS!$E$5*AC179^2+LMS!$F$5*AC179+LMS!$G$5,IF(AC179&lt;150,LMS!$D$6*AC179^3+LMS!$E$6*AC179^2+LMS!$F$6*AC179+LMS!$G$6,LMS!$D$7*AC179^3+LMS!$E$7*AC179^2+LMS!$F$7*AC179+LMS!$G$7)),IF(AC179&lt;69,LMS!$D$9*AC179^3+LMS!$E$9*AC179^2+LMS!$F$9*AC179+LMS!$G$9,IF(AC179&lt;150,LMS!$D$10*AC179^3+LMS!$E$10*AC179^2+LMS!$F$10*AC179+LMS!$G$10,LMS!$D$11*AC179^3+LMS!$E$11*AC179^2+LMS!$F$11*AC179+LMS!$G$11)))</f>
        <v>#VALUE!</v>
      </c>
      <c r="AA179" t="e">
        <f>IF(D179="M",(IF(AC179&lt;2.5,LMS!$D$21*AC179^3+LMS!$E$21*AC179^2+LMS!$F$21*AC179+LMS!$G$21,IF(AC179&lt;9.5,LMS!$D$22*AC179^3+LMS!$E$22*AC179^2+LMS!$F$22*AC179+LMS!$G$22,IF(AC179&lt;26.75,LMS!$D$23*AC179^3+LMS!$E$23*AC179^2+LMS!$F$23*AC179+LMS!$G$23,IF(AC179&lt;90,LMS!$D$24*AC179^3+LMS!$E$24*AC179^2+LMS!$F$24*AC179+LMS!$G$24,LMS!$D$25*AC179^3+LMS!$E$25*AC179^2+LMS!$F$25*AC179+LMS!$G$25))))),(IF(AC179&lt;2.5,LMS!$D$27*AC179^3+LMS!$E$27*AC179^2+LMS!$F$27*AC179+LMS!$G$27,IF(AC179&lt;9.5,LMS!$D$28*AC179^3+LMS!$E$28*AC179^2+LMS!$F$28*AC179+LMS!$G$28,IF(AC179&lt;26.75,LMS!$D$29*AC179^3+LMS!$E$29*AC179^2+LMS!$F$29*AC179+LMS!$G$29,IF(AC179&lt;90,LMS!$D$30*AC179^3+LMS!$E$30*AC179^2+LMS!$F$30*AC179+LMS!$G$30,IF(AC179&lt;150,LMS!$D$31*AC179^3+LMS!$E$31*AC179^2+LMS!$F$31*AC179+LMS!$G$31,LMS!$D$32*AC179^3+LMS!$E$32*AC179^2+LMS!$F$32*AC179+LMS!$G$32)))))))</f>
        <v>#VALUE!</v>
      </c>
      <c r="AB179" t="e">
        <f>IF(D179="M",(IF(AC179&lt;90,LMS!$D$14*AC179^3+LMS!$E$14*AC179^2+LMS!$F$14*AC179+LMS!$G$14,LMS!$D$15*AC179^3+LMS!$E$15*AC179^2+LMS!$F$15*AC179+LMS!$G$15)),(IF(AC179&lt;90,LMS!$D$17*AC179^3+LMS!$E$17*AC179^2+LMS!$F$17*AC179+LMS!$G$17,LMS!$D$18*AC179^3+LMS!$E$18*AC179^2+LMS!$F$18*AC179+LMS!$G$18)))</f>
        <v>#VALUE!</v>
      </c>
      <c r="AC179" s="7" t="e">
        <f t="shared" si="57"/>
        <v>#VALUE!</v>
      </c>
    </row>
    <row r="180" spans="2:29" s="7" customFormat="1">
      <c r="B180" s="119"/>
      <c r="C180" s="119"/>
      <c r="D180" s="119"/>
      <c r="E180" s="31"/>
      <c r="F180" s="31"/>
      <c r="G180" s="120"/>
      <c r="H180" s="120"/>
      <c r="I180" s="11" t="str">
        <f t="shared" si="44"/>
        <v/>
      </c>
      <c r="J180" s="2" t="str">
        <f t="shared" si="45"/>
        <v/>
      </c>
      <c r="K180" s="2" t="str">
        <f t="shared" si="46"/>
        <v/>
      </c>
      <c r="L180" s="2" t="str">
        <f t="shared" si="47"/>
        <v/>
      </c>
      <c r="M180" s="2" t="str">
        <f t="shared" si="48"/>
        <v/>
      </c>
      <c r="N180" s="2" t="str">
        <f t="shared" si="49"/>
        <v/>
      </c>
      <c r="O180" s="11" t="str">
        <f t="shared" si="50"/>
        <v/>
      </c>
      <c r="P180" s="11" t="str">
        <f t="shared" si="51"/>
        <v/>
      </c>
      <c r="Q180" s="11" t="str">
        <f t="shared" si="52"/>
        <v/>
      </c>
      <c r="R180" s="137"/>
      <c r="S180" s="137"/>
      <c r="T180" s="12" t="e">
        <f t="shared" si="53"/>
        <v>#VALUE!</v>
      </c>
      <c r="U180" s="13" t="e">
        <f t="shared" si="54"/>
        <v>#VALUE!</v>
      </c>
      <c r="V180" s="13"/>
      <c r="W180" s="8">
        <f t="shared" si="55"/>
        <v>9.0359999999999996</v>
      </c>
      <c r="X180" s="8">
        <f t="shared" si="56"/>
        <v>-184.49199999999999</v>
      </c>
      <c r="Y180"/>
      <c r="Z180" t="e">
        <f>IF(D180="M",IF(AC180&lt;78,LMS!$D$5*AC180^3+LMS!$E$5*AC180^2+LMS!$F$5*AC180+LMS!$G$5,IF(AC180&lt;150,LMS!$D$6*AC180^3+LMS!$E$6*AC180^2+LMS!$F$6*AC180+LMS!$G$6,LMS!$D$7*AC180^3+LMS!$E$7*AC180^2+LMS!$F$7*AC180+LMS!$G$7)),IF(AC180&lt;69,LMS!$D$9*AC180^3+LMS!$E$9*AC180^2+LMS!$F$9*AC180+LMS!$G$9,IF(AC180&lt;150,LMS!$D$10*AC180^3+LMS!$E$10*AC180^2+LMS!$F$10*AC180+LMS!$G$10,LMS!$D$11*AC180^3+LMS!$E$11*AC180^2+LMS!$F$11*AC180+LMS!$G$11)))</f>
        <v>#VALUE!</v>
      </c>
      <c r="AA180" t="e">
        <f>IF(D180="M",(IF(AC180&lt;2.5,LMS!$D$21*AC180^3+LMS!$E$21*AC180^2+LMS!$F$21*AC180+LMS!$G$21,IF(AC180&lt;9.5,LMS!$D$22*AC180^3+LMS!$E$22*AC180^2+LMS!$F$22*AC180+LMS!$G$22,IF(AC180&lt;26.75,LMS!$D$23*AC180^3+LMS!$E$23*AC180^2+LMS!$F$23*AC180+LMS!$G$23,IF(AC180&lt;90,LMS!$D$24*AC180^3+LMS!$E$24*AC180^2+LMS!$F$24*AC180+LMS!$G$24,LMS!$D$25*AC180^3+LMS!$E$25*AC180^2+LMS!$F$25*AC180+LMS!$G$25))))),(IF(AC180&lt;2.5,LMS!$D$27*AC180^3+LMS!$E$27*AC180^2+LMS!$F$27*AC180+LMS!$G$27,IF(AC180&lt;9.5,LMS!$D$28*AC180^3+LMS!$E$28*AC180^2+LMS!$F$28*AC180+LMS!$G$28,IF(AC180&lt;26.75,LMS!$D$29*AC180^3+LMS!$E$29*AC180^2+LMS!$F$29*AC180+LMS!$G$29,IF(AC180&lt;90,LMS!$D$30*AC180^3+LMS!$E$30*AC180^2+LMS!$F$30*AC180+LMS!$G$30,IF(AC180&lt;150,LMS!$D$31*AC180^3+LMS!$E$31*AC180^2+LMS!$F$31*AC180+LMS!$G$31,LMS!$D$32*AC180^3+LMS!$E$32*AC180^2+LMS!$F$32*AC180+LMS!$G$32)))))))</f>
        <v>#VALUE!</v>
      </c>
      <c r="AB180" t="e">
        <f>IF(D180="M",(IF(AC180&lt;90,LMS!$D$14*AC180^3+LMS!$E$14*AC180^2+LMS!$F$14*AC180+LMS!$G$14,LMS!$D$15*AC180^3+LMS!$E$15*AC180^2+LMS!$F$15*AC180+LMS!$G$15)),(IF(AC180&lt;90,LMS!$D$17*AC180^3+LMS!$E$17*AC180^2+LMS!$F$17*AC180+LMS!$G$17,LMS!$D$18*AC180^3+LMS!$E$18*AC180^2+LMS!$F$18*AC180+LMS!$G$18)))</f>
        <v>#VALUE!</v>
      </c>
      <c r="AC180" s="7" t="e">
        <f t="shared" si="57"/>
        <v>#VALUE!</v>
      </c>
    </row>
    <row r="181" spans="2:29" s="7" customFormat="1">
      <c r="B181" s="119"/>
      <c r="C181" s="119"/>
      <c r="D181" s="119"/>
      <c r="E181" s="31"/>
      <c r="F181" s="31"/>
      <c r="G181" s="120"/>
      <c r="H181" s="120"/>
      <c r="I181" s="11" t="str">
        <f t="shared" si="44"/>
        <v/>
      </c>
      <c r="J181" s="2" t="str">
        <f t="shared" si="45"/>
        <v/>
      </c>
      <c r="K181" s="2" t="str">
        <f t="shared" si="46"/>
        <v/>
      </c>
      <c r="L181" s="2" t="str">
        <f t="shared" si="47"/>
        <v/>
      </c>
      <c r="M181" s="2" t="str">
        <f t="shared" si="48"/>
        <v/>
      </c>
      <c r="N181" s="2" t="str">
        <f t="shared" si="49"/>
        <v/>
      </c>
      <c r="O181" s="11" t="str">
        <f t="shared" si="50"/>
        <v/>
      </c>
      <c r="P181" s="11" t="str">
        <f t="shared" si="51"/>
        <v/>
      </c>
      <c r="Q181" s="11" t="str">
        <f t="shared" si="52"/>
        <v/>
      </c>
      <c r="R181" s="137"/>
      <c r="S181" s="137"/>
      <c r="T181" s="12" t="e">
        <f t="shared" si="53"/>
        <v>#VALUE!</v>
      </c>
      <c r="U181" s="13" t="e">
        <f t="shared" si="54"/>
        <v>#VALUE!</v>
      </c>
      <c r="V181" s="13"/>
      <c r="W181" s="8">
        <f t="shared" si="55"/>
        <v>9.0359999999999996</v>
      </c>
      <c r="X181" s="8">
        <f t="shared" si="56"/>
        <v>-184.49199999999999</v>
      </c>
      <c r="Y181"/>
      <c r="Z181" t="e">
        <f>IF(D181="M",IF(AC181&lt;78,LMS!$D$5*AC181^3+LMS!$E$5*AC181^2+LMS!$F$5*AC181+LMS!$G$5,IF(AC181&lt;150,LMS!$D$6*AC181^3+LMS!$E$6*AC181^2+LMS!$F$6*AC181+LMS!$G$6,LMS!$D$7*AC181^3+LMS!$E$7*AC181^2+LMS!$F$7*AC181+LMS!$G$7)),IF(AC181&lt;69,LMS!$D$9*AC181^3+LMS!$E$9*AC181^2+LMS!$F$9*AC181+LMS!$G$9,IF(AC181&lt;150,LMS!$D$10*AC181^3+LMS!$E$10*AC181^2+LMS!$F$10*AC181+LMS!$G$10,LMS!$D$11*AC181^3+LMS!$E$11*AC181^2+LMS!$F$11*AC181+LMS!$G$11)))</f>
        <v>#VALUE!</v>
      </c>
      <c r="AA181" t="e">
        <f>IF(D181="M",(IF(AC181&lt;2.5,LMS!$D$21*AC181^3+LMS!$E$21*AC181^2+LMS!$F$21*AC181+LMS!$G$21,IF(AC181&lt;9.5,LMS!$D$22*AC181^3+LMS!$E$22*AC181^2+LMS!$F$22*AC181+LMS!$G$22,IF(AC181&lt;26.75,LMS!$D$23*AC181^3+LMS!$E$23*AC181^2+LMS!$F$23*AC181+LMS!$G$23,IF(AC181&lt;90,LMS!$D$24*AC181^3+LMS!$E$24*AC181^2+LMS!$F$24*AC181+LMS!$G$24,LMS!$D$25*AC181^3+LMS!$E$25*AC181^2+LMS!$F$25*AC181+LMS!$G$25))))),(IF(AC181&lt;2.5,LMS!$D$27*AC181^3+LMS!$E$27*AC181^2+LMS!$F$27*AC181+LMS!$G$27,IF(AC181&lt;9.5,LMS!$D$28*AC181^3+LMS!$E$28*AC181^2+LMS!$F$28*AC181+LMS!$G$28,IF(AC181&lt;26.75,LMS!$D$29*AC181^3+LMS!$E$29*AC181^2+LMS!$F$29*AC181+LMS!$G$29,IF(AC181&lt;90,LMS!$D$30*AC181^3+LMS!$E$30*AC181^2+LMS!$F$30*AC181+LMS!$G$30,IF(AC181&lt;150,LMS!$D$31*AC181^3+LMS!$E$31*AC181^2+LMS!$F$31*AC181+LMS!$G$31,LMS!$D$32*AC181^3+LMS!$E$32*AC181^2+LMS!$F$32*AC181+LMS!$G$32)))))))</f>
        <v>#VALUE!</v>
      </c>
      <c r="AB181" t="e">
        <f>IF(D181="M",(IF(AC181&lt;90,LMS!$D$14*AC181^3+LMS!$E$14*AC181^2+LMS!$F$14*AC181+LMS!$G$14,LMS!$D$15*AC181^3+LMS!$E$15*AC181^2+LMS!$F$15*AC181+LMS!$G$15)),(IF(AC181&lt;90,LMS!$D$17*AC181^3+LMS!$E$17*AC181^2+LMS!$F$17*AC181+LMS!$G$17,LMS!$D$18*AC181^3+LMS!$E$18*AC181^2+LMS!$F$18*AC181+LMS!$G$18)))</f>
        <v>#VALUE!</v>
      </c>
      <c r="AC181" s="7" t="e">
        <f t="shared" si="57"/>
        <v>#VALUE!</v>
      </c>
    </row>
    <row r="182" spans="2:29" s="7" customFormat="1">
      <c r="B182" s="119"/>
      <c r="C182" s="119"/>
      <c r="D182" s="119"/>
      <c r="E182" s="31"/>
      <c r="F182" s="31"/>
      <c r="G182" s="120"/>
      <c r="H182" s="120"/>
      <c r="I182" s="11" t="str">
        <f t="shared" si="44"/>
        <v/>
      </c>
      <c r="J182" s="2" t="str">
        <f t="shared" si="45"/>
        <v/>
      </c>
      <c r="K182" s="2" t="str">
        <f t="shared" si="46"/>
        <v/>
      </c>
      <c r="L182" s="2" t="str">
        <f t="shared" si="47"/>
        <v/>
      </c>
      <c r="M182" s="2" t="str">
        <f t="shared" si="48"/>
        <v/>
      </c>
      <c r="N182" s="2" t="str">
        <f t="shared" si="49"/>
        <v/>
      </c>
      <c r="O182" s="11" t="str">
        <f t="shared" si="50"/>
        <v/>
      </c>
      <c r="P182" s="11" t="str">
        <f t="shared" si="51"/>
        <v/>
      </c>
      <c r="Q182" s="11" t="str">
        <f t="shared" si="52"/>
        <v/>
      </c>
      <c r="R182" s="137"/>
      <c r="S182" s="137"/>
      <c r="T182" s="12" t="e">
        <f t="shared" si="53"/>
        <v>#VALUE!</v>
      </c>
      <c r="U182" s="13" t="e">
        <f t="shared" si="54"/>
        <v>#VALUE!</v>
      </c>
      <c r="V182" s="13"/>
      <c r="W182" s="8">
        <f t="shared" si="55"/>
        <v>9.0359999999999996</v>
      </c>
      <c r="X182" s="8">
        <f t="shared" si="56"/>
        <v>-184.49199999999999</v>
      </c>
      <c r="Y182"/>
      <c r="Z182" t="e">
        <f>IF(D182="M",IF(AC182&lt;78,LMS!$D$5*AC182^3+LMS!$E$5*AC182^2+LMS!$F$5*AC182+LMS!$G$5,IF(AC182&lt;150,LMS!$D$6*AC182^3+LMS!$E$6*AC182^2+LMS!$F$6*AC182+LMS!$G$6,LMS!$D$7*AC182^3+LMS!$E$7*AC182^2+LMS!$F$7*AC182+LMS!$G$7)),IF(AC182&lt;69,LMS!$D$9*AC182^3+LMS!$E$9*AC182^2+LMS!$F$9*AC182+LMS!$G$9,IF(AC182&lt;150,LMS!$D$10*AC182^3+LMS!$E$10*AC182^2+LMS!$F$10*AC182+LMS!$G$10,LMS!$D$11*AC182^3+LMS!$E$11*AC182^2+LMS!$F$11*AC182+LMS!$G$11)))</f>
        <v>#VALUE!</v>
      </c>
      <c r="AA182" t="e">
        <f>IF(D182="M",(IF(AC182&lt;2.5,LMS!$D$21*AC182^3+LMS!$E$21*AC182^2+LMS!$F$21*AC182+LMS!$G$21,IF(AC182&lt;9.5,LMS!$D$22*AC182^3+LMS!$E$22*AC182^2+LMS!$F$22*AC182+LMS!$G$22,IF(AC182&lt;26.75,LMS!$D$23*AC182^3+LMS!$E$23*AC182^2+LMS!$F$23*AC182+LMS!$G$23,IF(AC182&lt;90,LMS!$D$24*AC182^3+LMS!$E$24*AC182^2+LMS!$F$24*AC182+LMS!$G$24,LMS!$D$25*AC182^3+LMS!$E$25*AC182^2+LMS!$F$25*AC182+LMS!$G$25))))),(IF(AC182&lt;2.5,LMS!$D$27*AC182^3+LMS!$E$27*AC182^2+LMS!$F$27*AC182+LMS!$G$27,IF(AC182&lt;9.5,LMS!$D$28*AC182^3+LMS!$E$28*AC182^2+LMS!$F$28*AC182+LMS!$G$28,IF(AC182&lt;26.75,LMS!$D$29*AC182^3+LMS!$E$29*AC182^2+LMS!$F$29*AC182+LMS!$G$29,IF(AC182&lt;90,LMS!$D$30*AC182^3+LMS!$E$30*AC182^2+LMS!$F$30*AC182+LMS!$G$30,IF(AC182&lt;150,LMS!$D$31*AC182^3+LMS!$E$31*AC182^2+LMS!$F$31*AC182+LMS!$G$31,LMS!$D$32*AC182^3+LMS!$E$32*AC182^2+LMS!$F$32*AC182+LMS!$G$32)))))))</f>
        <v>#VALUE!</v>
      </c>
      <c r="AB182" t="e">
        <f>IF(D182="M",(IF(AC182&lt;90,LMS!$D$14*AC182^3+LMS!$E$14*AC182^2+LMS!$F$14*AC182+LMS!$G$14,LMS!$D$15*AC182^3+LMS!$E$15*AC182^2+LMS!$F$15*AC182+LMS!$G$15)),(IF(AC182&lt;90,LMS!$D$17*AC182^3+LMS!$E$17*AC182^2+LMS!$F$17*AC182+LMS!$G$17,LMS!$D$18*AC182^3+LMS!$E$18*AC182^2+LMS!$F$18*AC182+LMS!$G$18)))</f>
        <v>#VALUE!</v>
      </c>
      <c r="AC182" s="7" t="e">
        <f t="shared" si="57"/>
        <v>#VALUE!</v>
      </c>
    </row>
    <row r="183" spans="2:29" s="7" customFormat="1">
      <c r="B183" s="119"/>
      <c r="C183" s="119"/>
      <c r="D183" s="119"/>
      <c r="E183" s="31"/>
      <c r="F183" s="31"/>
      <c r="G183" s="120"/>
      <c r="H183" s="120"/>
      <c r="I183" s="11" t="str">
        <f t="shared" si="44"/>
        <v/>
      </c>
      <c r="J183" s="2" t="str">
        <f t="shared" si="45"/>
        <v/>
      </c>
      <c r="K183" s="2" t="str">
        <f t="shared" si="46"/>
        <v/>
      </c>
      <c r="L183" s="2" t="str">
        <f t="shared" si="47"/>
        <v/>
      </c>
      <c r="M183" s="2" t="str">
        <f t="shared" si="48"/>
        <v/>
      </c>
      <c r="N183" s="2" t="str">
        <f t="shared" si="49"/>
        <v/>
      </c>
      <c r="O183" s="11" t="str">
        <f t="shared" si="50"/>
        <v/>
      </c>
      <c r="P183" s="11" t="str">
        <f t="shared" si="51"/>
        <v/>
      </c>
      <c r="Q183" s="11" t="str">
        <f t="shared" si="52"/>
        <v/>
      </c>
      <c r="R183" s="137"/>
      <c r="S183" s="137"/>
      <c r="T183" s="12" t="e">
        <f t="shared" si="53"/>
        <v>#VALUE!</v>
      </c>
      <c r="U183" s="13" t="e">
        <f t="shared" si="54"/>
        <v>#VALUE!</v>
      </c>
      <c r="V183" s="13"/>
      <c r="W183" s="8">
        <f t="shared" si="55"/>
        <v>9.0359999999999996</v>
      </c>
      <c r="X183" s="8">
        <f t="shared" si="56"/>
        <v>-184.49199999999999</v>
      </c>
      <c r="Y183"/>
      <c r="Z183" t="e">
        <f>IF(D183="M",IF(AC183&lt;78,LMS!$D$5*AC183^3+LMS!$E$5*AC183^2+LMS!$F$5*AC183+LMS!$G$5,IF(AC183&lt;150,LMS!$D$6*AC183^3+LMS!$E$6*AC183^2+LMS!$F$6*AC183+LMS!$G$6,LMS!$D$7*AC183^3+LMS!$E$7*AC183^2+LMS!$F$7*AC183+LMS!$G$7)),IF(AC183&lt;69,LMS!$D$9*AC183^3+LMS!$E$9*AC183^2+LMS!$F$9*AC183+LMS!$G$9,IF(AC183&lt;150,LMS!$D$10*AC183^3+LMS!$E$10*AC183^2+LMS!$F$10*AC183+LMS!$G$10,LMS!$D$11*AC183^3+LMS!$E$11*AC183^2+LMS!$F$11*AC183+LMS!$G$11)))</f>
        <v>#VALUE!</v>
      </c>
      <c r="AA183" t="e">
        <f>IF(D183="M",(IF(AC183&lt;2.5,LMS!$D$21*AC183^3+LMS!$E$21*AC183^2+LMS!$F$21*AC183+LMS!$G$21,IF(AC183&lt;9.5,LMS!$D$22*AC183^3+LMS!$E$22*AC183^2+LMS!$F$22*AC183+LMS!$G$22,IF(AC183&lt;26.75,LMS!$D$23*AC183^3+LMS!$E$23*AC183^2+LMS!$F$23*AC183+LMS!$G$23,IF(AC183&lt;90,LMS!$D$24*AC183^3+LMS!$E$24*AC183^2+LMS!$F$24*AC183+LMS!$G$24,LMS!$D$25*AC183^3+LMS!$E$25*AC183^2+LMS!$F$25*AC183+LMS!$G$25))))),(IF(AC183&lt;2.5,LMS!$D$27*AC183^3+LMS!$E$27*AC183^2+LMS!$F$27*AC183+LMS!$G$27,IF(AC183&lt;9.5,LMS!$D$28*AC183^3+LMS!$E$28*AC183^2+LMS!$F$28*AC183+LMS!$G$28,IF(AC183&lt;26.75,LMS!$D$29*AC183^3+LMS!$E$29*AC183^2+LMS!$F$29*AC183+LMS!$G$29,IF(AC183&lt;90,LMS!$D$30*AC183^3+LMS!$E$30*AC183^2+LMS!$F$30*AC183+LMS!$G$30,IF(AC183&lt;150,LMS!$D$31*AC183^3+LMS!$E$31*AC183^2+LMS!$F$31*AC183+LMS!$G$31,LMS!$D$32*AC183^3+LMS!$E$32*AC183^2+LMS!$F$32*AC183+LMS!$G$32)))))))</f>
        <v>#VALUE!</v>
      </c>
      <c r="AB183" t="e">
        <f>IF(D183="M",(IF(AC183&lt;90,LMS!$D$14*AC183^3+LMS!$E$14*AC183^2+LMS!$F$14*AC183+LMS!$G$14,LMS!$D$15*AC183^3+LMS!$E$15*AC183^2+LMS!$F$15*AC183+LMS!$G$15)),(IF(AC183&lt;90,LMS!$D$17*AC183^3+LMS!$E$17*AC183^2+LMS!$F$17*AC183+LMS!$G$17,LMS!$D$18*AC183^3+LMS!$E$18*AC183^2+LMS!$F$18*AC183+LMS!$G$18)))</f>
        <v>#VALUE!</v>
      </c>
      <c r="AC183" s="7" t="e">
        <f t="shared" si="57"/>
        <v>#VALUE!</v>
      </c>
    </row>
    <row r="184" spans="2:29" s="7" customFormat="1">
      <c r="B184" s="119"/>
      <c r="C184" s="119"/>
      <c r="D184" s="119"/>
      <c r="E184" s="31"/>
      <c r="F184" s="31"/>
      <c r="G184" s="120"/>
      <c r="H184" s="120"/>
      <c r="I184" s="11" t="str">
        <f t="shared" si="44"/>
        <v/>
      </c>
      <c r="J184" s="2" t="str">
        <f t="shared" si="45"/>
        <v/>
      </c>
      <c r="K184" s="2" t="str">
        <f t="shared" si="46"/>
        <v/>
      </c>
      <c r="L184" s="2" t="str">
        <f t="shared" si="47"/>
        <v/>
      </c>
      <c r="M184" s="2" t="str">
        <f t="shared" si="48"/>
        <v/>
      </c>
      <c r="N184" s="2" t="str">
        <f t="shared" si="49"/>
        <v/>
      </c>
      <c r="O184" s="11" t="str">
        <f t="shared" si="50"/>
        <v/>
      </c>
      <c r="P184" s="11" t="str">
        <f t="shared" si="51"/>
        <v/>
      </c>
      <c r="Q184" s="11" t="str">
        <f t="shared" si="52"/>
        <v/>
      </c>
      <c r="R184" s="137"/>
      <c r="S184" s="137"/>
      <c r="T184" s="12" t="e">
        <f t="shared" si="53"/>
        <v>#VALUE!</v>
      </c>
      <c r="U184" s="13" t="e">
        <f t="shared" si="54"/>
        <v>#VALUE!</v>
      </c>
      <c r="V184" s="13"/>
      <c r="W184" s="8">
        <f t="shared" si="55"/>
        <v>9.0359999999999996</v>
      </c>
      <c r="X184" s="8">
        <f t="shared" si="56"/>
        <v>-184.49199999999999</v>
      </c>
      <c r="Y184"/>
      <c r="Z184" t="e">
        <f>IF(D184="M",IF(AC184&lt;78,LMS!$D$5*AC184^3+LMS!$E$5*AC184^2+LMS!$F$5*AC184+LMS!$G$5,IF(AC184&lt;150,LMS!$D$6*AC184^3+LMS!$E$6*AC184^2+LMS!$F$6*AC184+LMS!$G$6,LMS!$D$7*AC184^3+LMS!$E$7*AC184^2+LMS!$F$7*AC184+LMS!$G$7)),IF(AC184&lt;69,LMS!$D$9*AC184^3+LMS!$E$9*AC184^2+LMS!$F$9*AC184+LMS!$G$9,IF(AC184&lt;150,LMS!$D$10*AC184^3+LMS!$E$10*AC184^2+LMS!$F$10*AC184+LMS!$G$10,LMS!$D$11*AC184^3+LMS!$E$11*AC184^2+LMS!$F$11*AC184+LMS!$G$11)))</f>
        <v>#VALUE!</v>
      </c>
      <c r="AA184" t="e">
        <f>IF(D184="M",(IF(AC184&lt;2.5,LMS!$D$21*AC184^3+LMS!$E$21*AC184^2+LMS!$F$21*AC184+LMS!$G$21,IF(AC184&lt;9.5,LMS!$D$22*AC184^3+LMS!$E$22*AC184^2+LMS!$F$22*AC184+LMS!$G$22,IF(AC184&lt;26.75,LMS!$D$23*AC184^3+LMS!$E$23*AC184^2+LMS!$F$23*AC184+LMS!$G$23,IF(AC184&lt;90,LMS!$D$24*AC184^3+LMS!$E$24*AC184^2+LMS!$F$24*AC184+LMS!$G$24,LMS!$D$25*AC184^3+LMS!$E$25*AC184^2+LMS!$F$25*AC184+LMS!$G$25))))),(IF(AC184&lt;2.5,LMS!$D$27*AC184^3+LMS!$E$27*AC184^2+LMS!$F$27*AC184+LMS!$G$27,IF(AC184&lt;9.5,LMS!$D$28*AC184^3+LMS!$E$28*AC184^2+LMS!$F$28*AC184+LMS!$G$28,IF(AC184&lt;26.75,LMS!$D$29*AC184^3+LMS!$E$29*AC184^2+LMS!$F$29*AC184+LMS!$G$29,IF(AC184&lt;90,LMS!$D$30*AC184^3+LMS!$E$30*AC184^2+LMS!$F$30*AC184+LMS!$G$30,IF(AC184&lt;150,LMS!$D$31*AC184^3+LMS!$E$31*AC184^2+LMS!$F$31*AC184+LMS!$G$31,LMS!$D$32*AC184^3+LMS!$E$32*AC184^2+LMS!$F$32*AC184+LMS!$G$32)))))))</f>
        <v>#VALUE!</v>
      </c>
      <c r="AB184" t="e">
        <f>IF(D184="M",(IF(AC184&lt;90,LMS!$D$14*AC184^3+LMS!$E$14*AC184^2+LMS!$F$14*AC184+LMS!$G$14,LMS!$D$15*AC184^3+LMS!$E$15*AC184^2+LMS!$F$15*AC184+LMS!$G$15)),(IF(AC184&lt;90,LMS!$D$17*AC184^3+LMS!$E$17*AC184^2+LMS!$F$17*AC184+LMS!$G$17,LMS!$D$18*AC184^3+LMS!$E$18*AC184^2+LMS!$F$18*AC184+LMS!$G$18)))</f>
        <v>#VALUE!</v>
      </c>
      <c r="AC184" s="7" t="e">
        <f t="shared" si="57"/>
        <v>#VALUE!</v>
      </c>
    </row>
    <row r="185" spans="2:29" s="7" customFormat="1">
      <c r="B185" s="119"/>
      <c r="C185" s="119"/>
      <c r="D185" s="119"/>
      <c r="E185" s="31"/>
      <c r="F185" s="31"/>
      <c r="G185" s="120"/>
      <c r="H185" s="120"/>
      <c r="I185" s="11" t="str">
        <f t="shared" si="44"/>
        <v/>
      </c>
      <c r="J185" s="2" t="str">
        <f t="shared" si="45"/>
        <v/>
      </c>
      <c r="K185" s="2" t="str">
        <f t="shared" si="46"/>
        <v/>
      </c>
      <c r="L185" s="2" t="str">
        <f t="shared" si="47"/>
        <v/>
      </c>
      <c r="M185" s="2" t="str">
        <f t="shared" si="48"/>
        <v/>
      </c>
      <c r="N185" s="2" t="str">
        <f t="shared" si="49"/>
        <v/>
      </c>
      <c r="O185" s="11" t="str">
        <f t="shared" si="50"/>
        <v/>
      </c>
      <c r="P185" s="11" t="str">
        <f t="shared" si="51"/>
        <v/>
      </c>
      <c r="Q185" s="11" t="str">
        <f t="shared" si="52"/>
        <v/>
      </c>
      <c r="R185" s="137"/>
      <c r="S185" s="137"/>
      <c r="T185" s="12" t="e">
        <f t="shared" si="53"/>
        <v>#VALUE!</v>
      </c>
      <c r="U185" s="13" t="e">
        <f t="shared" si="54"/>
        <v>#VALUE!</v>
      </c>
      <c r="V185" s="13"/>
      <c r="W185" s="8">
        <f t="shared" si="55"/>
        <v>9.0359999999999996</v>
      </c>
      <c r="X185" s="8">
        <f t="shared" si="56"/>
        <v>-184.49199999999999</v>
      </c>
      <c r="Y185"/>
      <c r="Z185" t="e">
        <f>IF(D185="M",IF(AC185&lt;78,LMS!$D$5*AC185^3+LMS!$E$5*AC185^2+LMS!$F$5*AC185+LMS!$G$5,IF(AC185&lt;150,LMS!$D$6*AC185^3+LMS!$E$6*AC185^2+LMS!$F$6*AC185+LMS!$G$6,LMS!$D$7*AC185^3+LMS!$E$7*AC185^2+LMS!$F$7*AC185+LMS!$G$7)),IF(AC185&lt;69,LMS!$D$9*AC185^3+LMS!$E$9*AC185^2+LMS!$F$9*AC185+LMS!$G$9,IF(AC185&lt;150,LMS!$D$10*AC185^3+LMS!$E$10*AC185^2+LMS!$F$10*AC185+LMS!$G$10,LMS!$D$11*AC185^3+LMS!$E$11*AC185^2+LMS!$F$11*AC185+LMS!$G$11)))</f>
        <v>#VALUE!</v>
      </c>
      <c r="AA185" t="e">
        <f>IF(D185="M",(IF(AC185&lt;2.5,LMS!$D$21*AC185^3+LMS!$E$21*AC185^2+LMS!$F$21*AC185+LMS!$G$21,IF(AC185&lt;9.5,LMS!$D$22*AC185^3+LMS!$E$22*AC185^2+LMS!$F$22*AC185+LMS!$G$22,IF(AC185&lt;26.75,LMS!$D$23*AC185^3+LMS!$E$23*AC185^2+LMS!$F$23*AC185+LMS!$G$23,IF(AC185&lt;90,LMS!$D$24*AC185^3+LMS!$E$24*AC185^2+LMS!$F$24*AC185+LMS!$G$24,LMS!$D$25*AC185^3+LMS!$E$25*AC185^2+LMS!$F$25*AC185+LMS!$G$25))))),(IF(AC185&lt;2.5,LMS!$D$27*AC185^3+LMS!$E$27*AC185^2+LMS!$F$27*AC185+LMS!$G$27,IF(AC185&lt;9.5,LMS!$D$28*AC185^3+LMS!$E$28*AC185^2+LMS!$F$28*AC185+LMS!$G$28,IF(AC185&lt;26.75,LMS!$D$29*AC185^3+LMS!$E$29*AC185^2+LMS!$F$29*AC185+LMS!$G$29,IF(AC185&lt;90,LMS!$D$30*AC185^3+LMS!$E$30*AC185^2+LMS!$F$30*AC185+LMS!$G$30,IF(AC185&lt;150,LMS!$D$31*AC185^3+LMS!$E$31*AC185^2+LMS!$F$31*AC185+LMS!$G$31,LMS!$D$32*AC185^3+LMS!$E$32*AC185^2+LMS!$F$32*AC185+LMS!$G$32)))))))</f>
        <v>#VALUE!</v>
      </c>
      <c r="AB185" t="e">
        <f>IF(D185="M",(IF(AC185&lt;90,LMS!$D$14*AC185^3+LMS!$E$14*AC185^2+LMS!$F$14*AC185+LMS!$G$14,LMS!$D$15*AC185^3+LMS!$E$15*AC185^2+LMS!$F$15*AC185+LMS!$G$15)),(IF(AC185&lt;90,LMS!$D$17*AC185^3+LMS!$E$17*AC185^2+LMS!$F$17*AC185+LMS!$G$17,LMS!$D$18*AC185^3+LMS!$E$18*AC185^2+LMS!$F$18*AC185+LMS!$G$18)))</f>
        <v>#VALUE!</v>
      </c>
      <c r="AC185" s="7" t="e">
        <f t="shared" si="57"/>
        <v>#VALUE!</v>
      </c>
    </row>
    <row r="186" spans="2:29" s="7" customFormat="1">
      <c r="B186" s="119"/>
      <c r="C186" s="119"/>
      <c r="D186" s="119"/>
      <c r="E186" s="31"/>
      <c r="F186" s="31"/>
      <c r="G186" s="120"/>
      <c r="H186" s="120"/>
      <c r="I186" s="11" t="str">
        <f t="shared" si="44"/>
        <v/>
      </c>
      <c r="J186" s="2" t="str">
        <f t="shared" si="45"/>
        <v/>
      </c>
      <c r="K186" s="2" t="str">
        <f t="shared" si="46"/>
        <v/>
      </c>
      <c r="L186" s="2" t="str">
        <f t="shared" si="47"/>
        <v/>
      </c>
      <c r="M186" s="2" t="str">
        <f t="shared" si="48"/>
        <v/>
      </c>
      <c r="N186" s="2" t="str">
        <f t="shared" si="49"/>
        <v/>
      </c>
      <c r="O186" s="11" t="str">
        <f t="shared" si="50"/>
        <v/>
      </c>
      <c r="P186" s="11" t="str">
        <f t="shared" si="51"/>
        <v/>
      </c>
      <c r="Q186" s="11" t="str">
        <f t="shared" si="52"/>
        <v/>
      </c>
      <c r="R186" s="137"/>
      <c r="S186" s="137"/>
      <c r="T186" s="12" t="e">
        <f t="shared" si="53"/>
        <v>#VALUE!</v>
      </c>
      <c r="U186" s="13" t="e">
        <f t="shared" si="54"/>
        <v>#VALUE!</v>
      </c>
      <c r="V186" s="13"/>
      <c r="W186" s="8">
        <f t="shared" si="55"/>
        <v>9.0359999999999996</v>
      </c>
      <c r="X186" s="8">
        <f t="shared" si="56"/>
        <v>-184.49199999999999</v>
      </c>
      <c r="Y186"/>
      <c r="Z186" t="e">
        <f>IF(D186="M",IF(AC186&lt;78,LMS!$D$5*AC186^3+LMS!$E$5*AC186^2+LMS!$F$5*AC186+LMS!$G$5,IF(AC186&lt;150,LMS!$D$6*AC186^3+LMS!$E$6*AC186^2+LMS!$F$6*AC186+LMS!$G$6,LMS!$D$7*AC186^3+LMS!$E$7*AC186^2+LMS!$F$7*AC186+LMS!$G$7)),IF(AC186&lt;69,LMS!$D$9*AC186^3+LMS!$E$9*AC186^2+LMS!$F$9*AC186+LMS!$G$9,IF(AC186&lt;150,LMS!$D$10*AC186^3+LMS!$E$10*AC186^2+LMS!$F$10*AC186+LMS!$G$10,LMS!$D$11*AC186^3+LMS!$E$11*AC186^2+LMS!$F$11*AC186+LMS!$G$11)))</f>
        <v>#VALUE!</v>
      </c>
      <c r="AA186" t="e">
        <f>IF(D186="M",(IF(AC186&lt;2.5,LMS!$D$21*AC186^3+LMS!$E$21*AC186^2+LMS!$F$21*AC186+LMS!$G$21,IF(AC186&lt;9.5,LMS!$D$22*AC186^3+LMS!$E$22*AC186^2+LMS!$F$22*AC186+LMS!$G$22,IF(AC186&lt;26.75,LMS!$D$23*AC186^3+LMS!$E$23*AC186^2+LMS!$F$23*AC186+LMS!$G$23,IF(AC186&lt;90,LMS!$D$24*AC186^3+LMS!$E$24*AC186^2+LMS!$F$24*AC186+LMS!$G$24,LMS!$D$25*AC186^3+LMS!$E$25*AC186^2+LMS!$F$25*AC186+LMS!$G$25))))),(IF(AC186&lt;2.5,LMS!$D$27*AC186^3+LMS!$E$27*AC186^2+LMS!$F$27*AC186+LMS!$G$27,IF(AC186&lt;9.5,LMS!$D$28*AC186^3+LMS!$E$28*AC186^2+LMS!$F$28*AC186+LMS!$G$28,IF(AC186&lt;26.75,LMS!$D$29*AC186^3+LMS!$E$29*AC186^2+LMS!$F$29*AC186+LMS!$G$29,IF(AC186&lt;90,LMS!$D$30*AC186^3+LMS!$E$30*AC186^2+LMS!$F$30*AC186+LMS!$G$30,IF(AC186&lt;150,LMS!$D$31*AC186^3+LMS!$E$31*AC186^2+LMS!$F$31*AC186+LMS!$G$31,LMS!$D$32*AC186^3+LMS!$E$32*AC186^2+LMS!$F$32*AC186+LMS!$G$32)))))))</f>
        <v>#VALUE!</v>
      </c>
      <c r="AB186" t="e">
        <f>IF(D186="M",(IF(AC186&lt;90,LMS!$D$14*AC186^3+LMS!$E$14*AC186^2+LMS!$F$14*AC186+LMS!$G$14,LMS!$D$15*AC186^3+LMS!$E$15*AC186^2+LMS!$F$15*AC186+LMS!$G$15)),(IF(AC186&lt;90,LMS!$D$17*AC186^3+LMS!$E$17*AC186^2+LMS!$F$17*AC186+LMS!$G$17,LMS!$D$18*AC186^3+LMS!$E$18*AC186^2+LMS!$F$18*AC186+LMS!$G$18)))</f>
        <v>#VALUE!</v>
      </c>
      <c r="AC186" s="7" t="e">
        <f t="shared" si="57"/>
        <v>#VALUE!</v>
      </c>
    </row>
    <row r="187" spans="2:29" s="7" customFormat="1">
      <c r="B187" s="119"/>
      <c r="C187" s="119"/>
      <c r="D187" s="119"/>
      <c r="E187" s="31"/>
      <c r="F187" s="31"/>
      <c r="G187" s="120"/>
      <c r="H187" s="120"/>
      <c r="I187" s="11" t="str">
        <f t="shared" si="44"/>
        <v/>
      </c>
      <c r="J187" s="2" t="str">
        <f t="shared" si="45"/>
        <v/>
      </c>
      <c r="K187" s="2" t="str">
        <f t="shared" si="46"/>
        <v/>
      </c>
      <c r="L187" s="2" t="str">
        <f t="shared" si="47"/>
        <v/>
      </c>
      <c r="M187" s="2" t="str">
        <f t="shared" si="48"/>
        <v/>
      </c>
      <c r="N187" s="2" t="str">
        <f t="shared" si="49"/>
        <v/>
      </c>
      <c r="O187" s="11" t="str">
        <f t="shared" si="50"/>
        <v/>
      </c>
      <c r="P187" s="11" t="str">
        <f t="shared" si="51"/>
        <v/>
      </c>
      <c r="Q187" s="11" t="str">
        <f t="shared" si="52"/>
        <v/>
      </c>
      <c r="R187" s="137"/>
      <c r="S187" s="137"/>
      <c r="T187" s="12" t="e">
        <f t="shared" si="53"/>
        <v>#VALUE!</v>
      </c>
      <c r="U187" s="13" t="e">
        <f t="shared" si="54"/>
        <v>#VALUE!</v>
      </c>
      <c r="V187" s="13"/>
      <c r="W187" s="8">
        <f t="shared" si="55"/>
        <v>9.0359999999999996</v>
      </c>
      <c r="X187" s="8">
        <f t="shared" si="56"/>
        <v>-184.49199999999999</v>
      </c>
      <c r="Y187"/>
      <c r="Z187" t="e">
        <f>IF(D187="M",IF(AC187&lt;78,LMS!$D$5*AC187^3+LMS!$E$5*AC187^2+LMS!$F$5*AC187+LMS!$G$5,IF(AC187&lt;150,LMS!$D$6*AC187^3+LMS!$E$6*AC187^2+LMS!$F$6*AC187+LMS!$G$6,LMS!$D$7*AC187^3+LMS!$E$7*AC187^2+LMS!$F$7*AC187+LMS!$G$7)),IF(AC187&lt;69,LMS!$D$9*AC187^3+LMS!$E$9*AC187^2+LMS!$F$9*AC187+LMS!$G$9,IF(AC187&lt;150,LMS!$D$10*AC187^3+LMS!$E$10*AC187^2+LMS!$F$10*AC187+LMS!$G$10,LMS!$D$11*AC187^3+LMS!$E$11*AC187^2+LMS!$F$11*AC187+LMS!$G$11)))</f>
        <v>#VALUE!</v>
      </c>
      <c r="AA187" t="e">
        <f>IF(D187="M",(IF(AC187&lt;2.5,LMS!$D$21*AC187^3+LMS!$E$21*AC187^2+LMS!$F$21*AC187+LMS!$G$21,IF(AC187&lt;9.5,LMS!$D$22*AC187^3+LMS!$E$22*AC187^2+LMS!$F$22*AC187+LMS!$G$22,IF(AC187&lt;26.75,LMS!$D$23*AC187^3+LMS!$E$23*AC187^2+LMS!$F$23*AC187+LMS!$G$23,IF(AC187&lt;90,LMS!$D$24*AC187^3+LMS!$E$24*AC187^2+LMS!$F$24*AC187+LMS!$G$24,LMS!$D$25*AC187^3+LMS!$E$25*AC187^2+LMS!$F$25*AC187+LMS!$G$25))))),(IF(AC187&lt;2.5,LMS!$D$27*AC187^3+LMS!$E$27*AC187^2+LMS!$F$27*AC187+LMS!$G$27,IF(AC187&lt;9.5,LMS!$D$28*AC187^3+LMS!$E$28*AC187^2+LMS!$F$28*AC187+LMS!$G$28,IF(AC187&lt;26.75,LMS!$D$29*AC187^3+LMS!$E$29*AC187^2+LMS!$F$29*AC187+LMS!$G$29,IF(AC187&lt;90,LMS!$D$30*AC187^3+LMS!$E$30*AC187^2+LMS!$F$30*AC187+LMS!$G$30,IF(AC187&lt;150,LMS!$D$31*AC187^3+LMS!$E$31*AC187^2+LMS!$F$31*AC187+LMS!$G$31,LMS!$D$32*AC187^3+LMS!$E$32*AC187^2+LMS!$F$32*AC187+LMS!$G$32)))))))</f>
        <v>#VALUE!</v>
      </c>
      <c r="AB187" t="e">
        <f>IF(D187="M",(IF(AC187&lt;90,LMS!$D$14*AC187^3+LMS!$E$14*AC187^2+LMS!$F$14*AC187+LMS!$G$14,LMS!$D$15*AC187^3+LMS!$E$15*AC187^2+LMS!$F$15*AC187+LMS!$G$15)),(IF(AC187&lt;90,LMS!$D$17*AC187^3+LMS!$E$17*AC187^2+LMS!$F$17*AC187+LMS!$G$17,LMS!$D$18*AC187^3+LMS!$E$18*AC187^2+LMS!$F$18*AC187+LMS!$G$18)))</f>
        <v>#VALUE!</v>
      </c>
      <c r="AC187" s="7" t="e">
        <f t="shared" si="57"/>
        <v>#VALUE!</v>
      </c>
    </row>
    <row r="188" spans="2:29" s="7" customFormat="1">
      <c r="B188" s="119"/>
      <c r="C188" s="119"/>
      <c r="D188" s="119"/>
      <c r="E188" s="31"/>
      <c r="F188" s="31"/>
      <c r="G188" s="120"/>
      <c r="H188" s="120"/>
      <c r="I188" s="11" t="str">
        <f t="shared" si="44"/>
        <v/>
      </c>
      <c r="J188" s="2" t="str">
        <f t="shared" si="45"/>
        <v/>
      </c>
      <c r="K188" s="2" t="str">
        <f t="shared" si="46"/>
        <v/>
      </c>
      <c r="L188" s="2" t="str">
        <f t="shared" si="47"/>
        <v/>
      </c>
      <c r="M188" s="2" t="str">
        <f t="shared" si="48"/>
        <v/>
      </c>
      <c r="N188" s="2" t="str">
        <f t="shared" si="49"/>
        <v/>
      </c>
      <c r="O188" s="11" t="str">
        <f t="shared" si="50"/>
        <v/>
      </c>
      <c r="P188" s="11" t="str">
        <f t="shared" si="51"/>
        <v/>
      </c>
      <c r="Q188" s="11" t="str">
        <f t="shared" si="52"/>
        <v/>
      </c>
      <c r="R188" s="137"/>
      <c r="S188" s="137"/>
      <c r="T188" s="12" t="e">
        <f t="shared" si="53"/>
        <v>#VALUE!</v>
      </c>
      <c r="U188" s="13" t="e">
        <f t="shared" si="54"/>
        <v>#VALUE!</v>
      </c>
      <c r="V188" s="13"/>
      <c r="W188" s="8">
        <f t="shared" si="55"/>
        <v>9.0359999999999996</v>
      </c>
      <c r="X188" s="8">
        <f t="shared" si="56"/>
        <v>-184.49199999999999</v>
      </c>
      <c r="Y188"/>
      <c r="Z188" t="e">
        <f>IF(D188="M",IF(AC188&lt;78,LMS!$D$5*AC188^3+LMS!$E$5*AC188^2+LMS!$F$5*AC188+LMS!$G$5,IF(AC188&lt;150,LMS!$D$6*AC188^3+LMS!$E$6*AC188^2+LMS!$F$6*AC188+LMS!$G$6,LMS!$D$7*AC188^3+LMS!$E$7*AC188^2+LMS!$F$7*AC188+LMS!$G$7)),IF(AC188&lt;69,LMS!$D$9*AC188^3+LMS!$E$9*AC188^2+LMS!$F$9*AC188+LMS!$G$9,IF(AC188&lt;150,LMS!$D$10*AC188^3+LMS!$E$10*AC188^2+LMS!$F$10*AC188+LMS!$G$10,LMS!$D$11*AC188^3+LMS!$E$11*AC188^2+LMS!$F$11*AC188+LMS!$G$11)))</f>
        <v>#VALUE!</v>
      </c>
      <c r="AA188" t="e">
        <f>IF(D188="M",(IF(AC188&lt;2.5,LMS!$D$21*AC188^3+LMS!$E$21*AC188^2+LMS!$F$21*AC188+LMS!$G$21,IF(AC188&lt;9.5,LMS!$D$22*AC188^3+LMS!$E$22*AC188^2+LMS!$F$22*AC188+LMS!$G$22,IF(AC188&lt;26.75,LMS!$D$23*AC188^3+LMS!$E$23*AC188^2+LMS!$F$23*AC188+LMS!$G$23,IF(AC188&lt;90,LMS!$D$24*AC188^3+LMS!$E$24*AC188^2+LMS!$F$24*AC188+LMS!$G$24,LMS!$D$25*AC188^3+LMS!$E$25*AC188^2+LMS!$F$25*AC188+LMS!$G$25))))),(IF(AC188&lt;2.5,LMS!$D$27*AC188^3+LMS!$E$27*AC188^2+LMS!$F$27*AC188+LMS!$G$27,IF(AC188&lt;9.5,LMS!$D$28*AC188^3+LMS!$E$28*AC188^2+LMS!$F$28*AC188+LMS!$G$28,IF(AC188&lt;26.75,LMS!$D$29*AC188^3+LMS!$E$29*AC188^2+LMS!$F$29*AC188+LMS!$G$29,IF(AC188&lt;90,LMS!$D$30*AC188^3+LMS!$E$30*AC188^2+LMS!$F$30*AC188+LMS!$G$30,IF(AC188&lt;150,LMS!$D$31*AC188^3+LMS!$E$31*AC188^2+LMS!$F$31*AC188+LMS!$G$31,LMS!$D$32*AC188^3+LMS!$E$32*AC188^2+LMS!$F$32*AC188+LMS!$G$32)))))))</f>
        <v>#VALUE!</v>
      </c>
      <c r="AB188" t="e">
        <f>IF(D188="M",(IF(AC188&lt;90,LMS!$D$14*AC188^3+LMS!$E$14*AC188^2+LMS!$F$14*AC188+LMS!$G$14,LMS!$D$15*AC188^3+LMS!$E$15*AC188^2+LMS!$F$15*AC188+LMS!$G$15)),(IF(AC188&lt;90,LMS!$D$17*AC188^3+LMS!$E$17*AC188^2+LMS!$F$17*AC188+LMS!$G$17,LMS!$D$18*AC188^3+LMS!$E$18*AC188^2+LMS!$F$18*AC188+LMS!$G$18)))</f>
        <v>#VALUE!</v>
      </c>
      <c r="AC188" s="7" t="e">
        <f t="shared" si="57"/>
        <v>#VALUE!</v>
      </c>
    </row>
    <row r="189" spans="2:29" s="7" customFormat="1">
      <c r="B189" s="119"/>
      <c r="C189" s="119"/>
      <c r="D189" s="119"/>
      <c r="E189" s="31"/>
      <c r="F189" s="31"/>
      <c r="G189" s="120"/>
      <c r="H189" s="120"/>
      <c r="I189" s="11" t="str">
        <f t="shared" ref="I189:I252" si="58">IF(COUNTA(D189,E189,F189,G189,H189)=5,IF(P189&gt;17.583,"*",(G189-(INDEX(IF(D189="F",Hfemalemean,Hmalemean),U189+1,INT(P189)+1))))/(INDEX(IF(D189="F",Hfemalesd,Hmalesd),U189+1,INT(P189)+1)),"")</f>
        <v/>
      </c>
      <c r="J189" s="2" t="str">
        <f t="shared" ref="J189:J252" si="59">IF(COUNTA(D189,E189,F189,G189,H189)=5,IF(P189&lt;1,"*",IF(P189&gt;=6,"*",IF(G189&gt;=120,"*",IF(G189&lt;70,"*",(H189-W189)/W189*100)))),"")</f>
        <v/>
      </c>
      <c r="K189" s="2" t="str">
        <f t="shared" ref="K189:K252" si="60">IF(COUNTA(D189,E189,F189,G189,H189)&lt;5,"",IF(P189&lt;6,"*",IF(P189&gt;=17.583,"*",(H189-G189*INDEX(IF(D189="F",muratafemale,muratamale),INT(P189)-4,1)-INDEX(IF(D189="F",muratafemale,muratamale),INT(P189)-4,2))/(G189*INDEX(IF(D189="F",muratafemale,muratamale),INT(P189)-4,1)+INDEX(IF(D189="F",muratafemale,muratamale),INT(P189)-4,2))*100)))</f>
        <v/>
      </c>
      <c r="L189" s="2" t="str">
        <f t="shared" ref="L189:L252" si="61">IF(COUNTA(D189,E189,F189,G189,H189)=5,IF(G189&gt;=IF(D189="M",181,174),"*",IF(G189&lt;101,"*",IF(P189&lt;6,"*",IF(P189&gt;=17.583,"*",(H189-X189)/X189*100)))),"")</f>
        <v/>
      </c>
      <c r="M189" s="2" t="str">
        <f t="shared" ref="M189:M252" si="62">IF(COUNTA(D189,E189,F189,G189,H189)=5,H189/G189^2*10000,"")</f>
        <v/>
      </c>
      <c r="N189" s="2" t="str">
        <f t="shared" ref="N189:N252" si="63">IF(COUNTA(D189,E189,F189,G189,H189)=5,IF(P189&gt;17.583,"*",NORMSDIST(((M189/AA189)^(Z189)-1)/Z189/AB189)*100),"")</f>
        <v/>
      </c>
      <c r="O189" s="11" t="str">
        <f t="shared" ref="O189:O252" si="64">IF(COUNTA(D189,E189,F189,G189,H189)=5,IF(P189&gt;17.583,"*",((M189/AA189)^(Z189)-1)/Z189/AB189),"")</f>
        <v/>
      </c>
      <c r="P189" s="11" t="str">
        <f t="shared" ref="P189:P252" si="65">IF(COUNTA(D189,E189,F189,G189,H189)=5,(F189-E189)/365.25,"")</f>
        <v/>
      </c>
      <c r="Q189" s="11" t="str">
        <f t="shared" ref="Q189:Q252" si="66">IF(I189="","",IF(T189&lt;10,"0","")&amp;T189&amp;"歳"&amp;IF(U189&lt;10,"0","")&amp;U189&amp;"か月")</f>
        <v/>
      </c>
      <c r="R189" s="137"/>
      <c r="S189" s="137"/>
      <c r="T189" s="12" t="e">
        <f t="shared" ref="T189:T252" si="67">INT(P189)</f>
        <v>#VALUE!</v>
      </c>
      <c r="U189" s="13" t="e">
        <f t="shared" ref="U189:U252" si="68">INT((P189-INT(P189))*12)</f>
        <v>#VALUE!</v>
      </c>
      <c r="V189" s="13"/>
      <c r="W189" s="8">
        <f t="shared" ref="W189:W252" si="69">IF(D189="M",2.06*10^-3*G189^2-0.1166*G189+6.5273,2.49*10^-3*G189^2-0.1858*G189+9.036)</f>
        <v>9.0359999999999996</v>
      </c>
      <c r="X189" s="8">
        <f t="shared" ref="X189:X252" si="70">((G189/100)^3*INDEX(itoOI,IF(D189="M",0,3)+IF(G189&lt;140,1,IF(G189&lt;=149,2,3)),1)+(G189/100)^2*INDEX(itoOI,IF(D189="M",0,3)+IF(G189&lt;140,1,IF(G189&lt;=149,2,3)),2)+(G189/100)*INDEX(itoOI,IF(D189="M",0,3)+IF(G189&lt;140,1,IF(G189&lt;=149,2,3)),3)+INDEX(itoOI,IF(D189="M",0,3)+IF(G189&lt;140,1,IF(G189&lt;=149,2,3)),4))</f>
        <v>-184.49199999999999</v>
      </c>
      <c r="Y189"/>
      <c r="Z189" t="e">
        <f>IF(D189="M",IF(AC189&lt;78,LMS!$D$5*AC189^3+LMS!$E$5*AC189^2+LMS!$F$5*AC189+LMS!$G$5,IF(AC189&lt;150,LMS!$D$6*AC189^3+LMS!$E$6*AC189^2+LMS!$F$6*AC189+LMS!$G$6,LMS!$D$7*AC189^3+LMS!$E$7*AC189^2+LMS!$F$7*AC189+LMS!$G$7)),IF(AC189&lt;69,LMS!$D$9*AC189^3+LMS!$E$9*AC189^2+LMS!$F$9*AC189+LMS!$G$9,IF(AC189&lt;150,LMS!$D$10*AC189^3+LMS!$E$10*AC189^2+LMS!$F$10*AC189+LMS!$G$10,LMS!$D$11*AC189^3+LMS!$E$11*AC189^2+LMS!$F$11*AC189+LMS!$G$11)))</f>
        <v>#VALUE!</v>
      </c>
      <c r="AA189" t="e">
        <f>IF(D189="M",(IF(AC189&lt;2.5,LMS!$D$21*AC189^3+LMS!$E$21*AC189^2+LMS!$F$21*AC189+LMS!$G$21,IF(AC189&lt;9.5,LMS!$D$22*AC189^3+LMS!$E$22*AC189^2+LMS!$F$22*AC189+LMS!$G$22,IF(AC189&lt;26.75,LMS!$D$23*AC189^3+LMS!$E$23*AC189^2+LMS!$F$23*AC189+LMS!$G$23,IF(AC189&lt;90,LMS!$D$24*AC189^3+LMS!$E$24*AC189^2+LMS!$F$24*AC189+LMS!$G$24,LMS!$D$25*AC189^3+LMS!$E$25*AC189^2+LMS!$F$25*AC189+LMS!$G$25))))),(IF(AC189&lt;2.5,LMS!$D$27*AC189^3+LMS!$E$27*AC189^2+LMS!$F$27*AC189+LMS!$G$27,IF(AC189&lt;9.5,LMS!$D$28*AC189^3+LMS!$E$28*AC189^2+LMS!$F$28*AC189+LMS!$G$28,IF(AC189&lt;26.75,LMS!$D$29*AC189^3+LMS!$E$29*AC189^2+LMS!$F$29*AC189+LMS!$G$29,IF(AC189&lt;90,LMS!$D$30*AC189^3+LMS!$E$30*AC189^2+LMS!$F$30*AC189+LMS!$G$30,IF(AC189&lt;150,LMS!$D$31*AC189^3+LMS!$E$31*AC189^2+LMS!$F$31*AC189+LMS!$G$31,LMS!$D$32*AC189^3+LMS!$E$32*AC189^2+LMS!$F$32*AC189+LMS!$G$32)))))))</f>
        <v>#VALUE!</v>
      </c>
      <c r="AB189" t="e">
        <f>IF(D189="M",(IF(AC189&lt;90,LMS!$D$14*AC189^3+LMS!$E$14*AC189^2+LMS!$F$14*AC189+LMS!$G$14,LMS!$D$15*AC189^3+LMS!$E$15*AC189^2+LMS!$F$15*AC189+LMS!$G$15)),(IF(AC189&lt;90,LMS!$D$17*AC189^3+LMS!$E$17*AC189^2+LMS!$F$17*AC189+LMS!$G$17,LMS!$D$18*AC189^3+LMS!$E$18*AC189^2+LMS!$F$18*AC189+LMS!$G$18)))</f>
        <v>#VALUE!</v>
      </c>
      <c r="AC189" s="7" t="e">
        <f t="shared" ref="AC189:AC252" si="71">P189*365.25/30.4375</f>
        <v>#VALUE!</v>
      </c>
    </row>
    <row r="190" spans="2:29" s="7" customFormat="1">
      <c r="B190" s="119"/>
      <c r="C190" s="119"/>
      <c r="D190" s="119"/>
      <c r="E190" s="31"/>
      <c r="F190" s="31"/>
      <c r="G190" s="120"/>
      <c r="H190" s="120"/>
      <c r="I190" s="11" t="str">
        <f t="shared" si="58"/>
        <v/>
      </c>
      <c r="J190" s="2" t="str">
        <f t="shared" si="59"/>
        <v/>
      </c>
      <c r="K190" s="2" t="str">
        <f t="shared" si="60"/>
        <v/>
      </c>
      <c r="L190" s="2" t="str">
        <f t="shared" si="61"/>
        <v/>
      </c>
      <c r="M190" s="2" t="str">
        <f t="shared" si="62"/>
        <v/>
      </c>
      <c r="N190" s="2" t="str">
        <f t="shared" si="63"/>
        <v/>
      </c>
      <c r="O190" s="11" t="str">
        <f t="shared" si="64"/>
        <v/>
      </c>
      <c r="P190" s="11" t="str">
        <f t="shared" si="65"/>
        <v/>
      </c>
      <c r="Q190" s="11" t="str">
        <f t="shared" si="66"/>
        <v/>
      </c>
      <c r="R190" s="137"/>
      <c r="S190" s="137"/>
      <c r="T190" s="12" t="e">
        <f t="shared" si="67"/>
        <v>#VALUE!</v>
      </c>
      <c r="U190" s="13" t="e">
        <f t="shared" si="68"/>
        <v>#VALUE!</v>
      </c>
      <c r="V190" s="13"/>
      <c r="W190" s="8">
        <f t="shared" si="69"/>
        <v>9.0359999999999996</v>
      </c>
      <c r="X190" s="8">
        <f t="shared" si="70"/>
        <v>-184.49199999999999</v>
      </c>
      <c r="Y190"/>
      <c r="Z190" t="e">
        <f>IF(D190="M",IF(AC190&lt;78,LMS!$D$5*AC190^3+LMS!$E$5*AC190^2+LMS!$F$5*AC190+LMS!$G$5,IF(AC190&lt;150,LMS!$D$6*AC190^3+LMS!$E$6*AC190^2+LMS!$F$6*AC190+LMS!$G$6,LMS!$D$7*AC190^3+LMS!$E$7*AC190^2+LMS!$F$7*AC190+LMS!$G$7)),IF(AC190&lt;69,LMS!$D$9*AC190^3+LMS!$E$9*AC190^2+LMS!$F$9*AC190+LMS!$G$9,IF(AC190&lt;150,LMS!$D$10*AC190^3+LMS!$E$10*AC190^2+LMS!$F$10*AC190+LMS!$G$10,LMS!$D$11*AC190^3+LMS!$E$11*AC190^2+LMS!$F$11*AC190+LMS!$G$11)))</f>
        <v>#VALUE!</v>
      </c>
      <c r="AA190" t="e">
        <f>IF(D190="M",(IF(AC190&lt;2.5,LMS!$D$21*AC190^3+LMS!$E$21*AC190^2+LMS!$F$21*AC190+LMS!$G$21,IF(AC190&lt;9.5,LMS!$D$22*AC190^3+LMS!$E$22*AC190^2+LMS!$F$22*AC190+LMS!$G$22,IF(AC190&lt;26.75,LMS!$D$23*AC190^3+LMS!$E$23*AC190^2+LMS!$F$23*AC190+LMS!$G$23,IF(AC190&lt;90,LMS!$D$24*AC190^3+LMS!$E$24*AC190^2+LMS!$F$24*AC190+LMS!$G$24,LMS!$D$25*AC190^3+LMS!$E$25*AC190^2+LMS!$F$25*AC190+LMS!$G$25))))),(IF(AC190&lt;2.5,LMS!$D$27*AC190^3+LMS!$E$27*AC190^2+LMS!$F$27*AC190+LMS!$G$27,IF(AC190&lt;9.5,LMS!$D$28*AC190^3+LMS!$E$28*AC190^2+LMS!$F$28*AC190+LMS!$G$28,IF(AC190&lt;26.75,LMS!$D$29*AC190^3+LMS!$E$29*AC190^2+LMS!$F$29*AC190+LMS!$G$29,IF(AC190&lt;90,LMS!$D$30*AC190^3+LMS!$E$30*AC190^2+LMS!$F$30*AC190+LMS!$G$30,IF(AC190&lt;150,LMS!$D$31*AC190^3+LMS!$E$31*AC190^2+LMS!$F$31*AC190+LMS!$G$31,LMS!$D$32*AC190^3+LMS!$E$32*AC190^2+LMS!$F$32*AC190+LMS!$G$32)))))))</f>
        <v>#VALUE!</v>
      </c>
      <c r="AB190" t="e">
        <f>IF(D190="M",(IF(AC190&lt;90,LMS!$D$14*AC190^3+LMS!$E$14*AC190^2+LMS!$F$14*AC190+LMS!$G$14,LMS!$D$15*AC190^3+LMS!$E$15*AC190^2+LMS!$F$15*AC190+LMS!$G$15)),(IF(AC190&lt;90,LMS!$D$17*AC190^3+LMS!$E$17*AC190^2+LMS!$F$17*AC190+LMS!$G$17,LMS!$D$18*AC190^3+LMS!$E$18*AC190^2+LMS!$F$18*AC190+LMS!$G$18)))</f>
        <v>#VALUE!</v>
      </c>
      <c r="AC190" s="7" t="e">
        <f t="shared" si="71"/>
        <v>#VALUE!</v>
      </c>
    </row>
    <row r="191" spans="2:29" s="7" customFormat="1">
      <c r="B191" s="119"/>
      <c r="C191" s="119"/>
      <c r="D191" s="119"/>
      <c r="E191" s="31"/>
      <c r="F191" s="31"/>
      <c r="G191" s="120"/>
      <c r="H191" s="120"/>
      <c r="I191" s="11" t="str">
        <f t="shared" si="58"/>
        <v/>
      </c>
      <c r="J191" s="2" t="str">
        <f t="shared" si="59"/>
        <v/>
      </c>
      <c r="K191" s="2" t="str">
        <f t="shared" si="60"/>
        <v/>
      </c>
      <c r="L191" s="2" t="str">
        <f t="shared" si="61"/>
        <v/>
      </c>
      <c r="M191" s="2" t="str">
        <f t="shared" si="62"/>
        <v/>
      </c>
      <c r="N191" s="2" t="str">
        <f t="shared" si="63"/>
        <v/>
      </c>
      <c r="O191" s="11" t="str">
        <f t="shared" si="64"/>
        <v/>
      </c>
      <c r="P191" s="11" t="str">
        <f t="shared" si="65"/>
        <v/>
      </c>
      <c r="Q191" s="11" t="str">
        <f t="shared" si="66"/>
        <v/>
      </c>
      <c r="R191" s="137"/>
      <c r="S191" s="137"/>
      <c r="T191" s="12" t="e">
        <f t="shared" si="67"/>
        <v>#VALUE!</v>
      </c>
      <c r="U191" s="13" t="e">
        <f t="shared" si="68"/>
        <v>#VALUE!</v>
      </c>
      <c r="V191" s="13"/>
      <c r="W191" s="8">
        <f t="shared" si="69"/>
        <v>9.0359999999999996</v>
      </c>
      <c r="X191" s="8">
        <f t="shared" si="70"/>
        <v>-184.49199999999999</v>
      </c>
      <c r="Y191"/>
      <c r="Z191" t="e">
        <f>IF(D191="M",IF(AC191&lt;78,LMS!$D$5*AC191^3+LMS!$E$5*AC191^2+LMS!$F$5*AC191+LMS!$G$5,IF(AC191&lt;150,LMS!$D$6*AC191^3+LMS!$E$6*AC191^2+LMS!$F$6*AC191+LMS!$G$6,LMS!$D$7*AC191^3+LMS!$E$7*AC191^2+LMS!$F$7*AC191+LMS!$G$7)),IF(AC191&lt;69,LMS!$D$9*AC191^3+LMS!$E$9*AC191^2+LMS!$F$9*AC191+LMS!$G$9,IF(AC191&lt;150,LMS!$D$10*AC191^3+LMS!$E$10*AC191^2+LMS!$F$10*AC191+LMS!$G$10,LMS!$D$11*AC191^3+LMS!$E$11*AC191^2+LMS!$F$11*AC191+LMS!$G$11)))</f>
        <v>#VALUE!</v>
      </c>
      <c r="AA191" t="e">
        <f>IF(D191="M",(IF(AC191&lt;2.5,LMS!$D$21*AC191^3+LMS!$E$21*AC191^2+LMS!$F$21*AC191+LMS!$G$21,IF(AC191&lt;9.5,LMS!$D$22*AC191^3+LMS!$E$22*AC191^2+LMS!$F$22*AC191+LMS!$G$22,IF(AC191&lt;26.75,LMS!$D$23*AC191^3+LMS!$E$23*AC191^2+LMS!$F$23*AC191+LMS!$G$23,IF(AC191&lt;90,LMS!$D$24*AC191^3+LMS!$E$24*AC191^2+LMS!$F$24*AC191+LMS!$G$24,LMS!$D$25*AC191^3+LMS!$E$25*AC191^2+LMS!$F$25*AC191+LMS!$G$25))))),(IF(AC191&lt;2.5,LMS!$D$27*AC191^3+LMS!$E$27*AC191^2+LMS!$F$27*AC191+LMS!$G$27,IF(AC191&lt;9.5,LMS!$D$28*AC191^3+LMS!$E$28*AC191^2+LMS!$F$28*AC191+LMS!$G$28,IF(AC191&lt;26.75,LMS!$D$29*AC191^3+LMS!$E$29*AC191^2+LMS!$F$29*AC191+LMS!$G$29,IF(AC191&lt;90,LMS!$D$30*AC191^3+LMS!$E$30*AC191^2+LMS!$F$30*AC191+LMS!$G$30,IF(AC191&lt;150,LMS!$D$31*AC191^3+LMS!$E$31*AC191^2+LMS!$F$31*AC191+LMS!$G$31,LMS!$D$32*AC191^3+LMS!$E$32*AC191^2+LMS!$F$32*AC191+LMS!$G$32)))))))</f>
        <v>#VALUE!</v>
      </c>
      <c r="AB191" t="e">
        <f>IF(D191="M",(IF(AC191&lt;90,LMS!$D$14*AC191^3+LMS!$E$14*AC191^2+LMS!$F$14*AC191+LMS!$G$14,LMS!$D$15*AC191^3+LMS!$E$15*AC191^2+LMS!$F$15*AC191+LMS!$G$15)),(IF(AC191&lt;90,LMS!$D$17*AC191^3+LMS!$E$17*AC191^2+LMS!$F$17*AC191+LMS!$G$17,LMS!$D$18*AC191^3+LMS!$E$18*AC191^2+LMS!$F$18*AC191+LMS!$G$18)))</f>
        <v>#VALUE!</v>
      </c>
      <c r="AC191" s="7" t="e">
        <f t="shared" si="71"/>
        <v>#VALUE!</v>
      </c>
    </row>
    <row r="192" spans="2:29" s="7" customFormat="1">
      <c r="B192" s="119"/>
      <c r="C192" s="119"/>
      <c r="D192" s="119"/>
      <c r="E192" s="31"/>
      <c r="F192" s="31"/>
      <c r="G192" s="120"/>
      <c r="H192" s="120"/>
      <c r="I192" s="11" t="str">
        <f t="shared" si="58"/>
        <v/>
      </c>
      <c r="J192" s="2" t="str">
        <f t="shared" si="59"/>
        <v/>
      </c>
      <c r="K192" s="2" t="str">
        <f t="shared" si="60"/>
        <v/>
      </c>
      <c r="L192" s="2" t="str">
        <f t="shared" si="61"/>
        <v/>
      </c>
      <c r="M192" s="2" t="str">
        <f t="shared" si="62"/>
        <v/>
      </c>
      <c r="N192" s="2" t="str">
        <f t="shared" si="63"/>
        <v/>
      </c>
      <c r="O192" s="11" t="str">
        <f t="shared" si="64"/>
        <v/>
      </c>
      <c r="P192" s="11" t="str">
        <f t="shared" si="65"/>
        <v/>
      </c>
      <c r="Q192" s="11" t="str">
        <f t="shared" si="66"/>
        <v/>
      </c>
      <c r="R192" s="137"/>
      <c r="S192" s="137"/>
      <c r="T192" s="12" t="e">
        <f t="shared" si="67"/>
        <v>#VALUE!</v>
      </c>
      <c r="U192" s="13" t="e">
        <f t="shared" si="68"/>
        <v>#VALUE!</v>
      </c>
      <c r="V192" s="13"/>
      <c r="W192" s="8">
        <f t="shared" si="69"/>
        <v>9.0359999999999996</v>
      </c>
      <c r="X192" s="8">
        <f t="shared" si="70"/>
        <v>-184.49199999999999</v>
      </c>
      <c r="Y192"/>
      <c r="Z192" t="e">
        <f>IF(D192="M",IF(AC192&lt;78,LMS!$D$5*AC192^3+LMS!$E$5*AC192^2+LMS!$F$5*AC192+LMS!$G$5,IF(AC192&lt;150,LMS!$D$6*AC192^3+LMS!$E$6*AC192^2+LMS!$F$6*AC192+LMS!$G$6,LMS!$D$7*AC192^3+LMS!$E$7*AC192^2+LMS!$F$7*AC192+LMS!$G$7)),IF(AC192&lt;69,LMS!$D$9*AC192^3+LMS!$E$9*AC192^2+LMS!$F$9*AC192+LMS!$G$9,IF(AC192&lt;150,LMS!$D$10*AC192^3+LMS!$E$10*AC192^2+LMS!$F$10*AC192+LMS!$G$10,LMS!$D$11*AC192^3+LMS!$E$11*AC192^2+LMS!$F$11*AC192+LMS!$G$11)))</f>
        <v>#VALUE!</v>
      </c>
      <c r="AA192" t="e">
        <f>IF(D192="M",(IF(AC192&lt;2.5,LMS!$D$21*AC192^3+LMS!$E$21*AC192^2+LMS!$F$21*AC192+LMS!$G$21,IF(AC192&lt;9.5,LMS!$D$22*AC192^3+LMS!$E$22*AC192^2+LMS!$F$22*AC192+LMS!$G$22,IF(AC192&lt;26.75,LMS!$D$23*AC192^3+LMS!$E$23*AC192^2+LMS!$F$23*AC192+LMS!$G$23,IF(AC192&lt;90,LMS!$D$24*AC192^3+LMS!$E$24*AC192^2+LMS!$F$24*AC192+LMS!$G$24,LMS!$D$25*AC192^3+LMS!$E$25*AC192^2+LMS!$F$25*AC192+LMS!$G$25))))),(IF(AC192&lt;2.5,LMS!$D$27*AC192^3+LMS!$E$27*AC192^2+LMS!$F$27*AC192+LMS!$G$27,IF(AC192&lt;9.5,LMS!$D$28*AC192^3+LMS!$E$28*AC192^2+LMS!$F$28*AC192+LMS!$G$28,IF(AC192&lt;26.75,LMS!$D$29*AC192^3+LMS!$E$29*AC192^2+LMS!$F$29*AC192+LMS!$G$29,IF(AC192&lt;90,LMS!$D$30*AC192^3+LMS!$E$30*AC192^2+LMS!$F$30*AC192+LMS!$G$30,IF(AC192&lt;150,LMS!$D$31*AC192^3+LMS!$E$31*AC192^2+LMS!$F$31*AC192+LMS!$G$31,LMS!$D$32*AC192^3+LMS!$E$32*AC192^2+LMS!$F$32*AC192+LMS!$G$32)))))))</f>
        <v>#VALUE!</v>
      </c>
      <c r="AB192" t="e">
        <f>IF(D192="M",(IF(AC192&lt;90,LMS!$D$14*AC192^3+LMS!$E$14*AC192^2+LMS!$F$14*AC192+LMS!$G$14,LMS!$D$15*AC192^3+LMS!$E$15*AC192^2+LMS!$F$15*AC192+LMS!$G$15)),(IF(AC192&lt;90,LMS!$D$17*AC192^3+LMS!$E$17*AC192^2+LMS!$F$17*AC192+LMS!$G$17,LMS!$D$18*AC192^3+LMS!$E$18*AC192^2+LMS!$F$18*AC192+LMS!$G$18)))</f>
        <v>#VALUE!</v>
      </c>
      <c r="AC192" s="7" t="e">
        <f t="shared" si="71"/>
        <v>#VALUE!</v>
      </c>
    </row>
    <row r="193" spans="2:29" s="7" customFormat="1">
      <c r="B193" s="119"/>
      <c r="C193" s="119"/>
      <c r="D193" s="119"/>
      <c r="E193" s="31"/>
      <c r="F193" s="31"/>
      <c r="G193" s="120"/>
      <c r="H193" s="120"/>
      <c r="I193" s="11" t="str">
        <f t="shared" si="58"/>
        <v/>
      </c>
      <c r="J193" s="2" t="str">
        <f t="shared" si="59"/>
        <v/>
      </c>
      <c r="K193" s="2" t="str">
        <f t="shared" si="60"/>
        <v/>
      </c>
      <c r="L193" s="2" t="str">
        <f t="shared" si="61"/>
        <v/>
      </c>
      <c r="M193" s="2" t="str">
        <f t="shared" si="62"/>
        <v/>
      </c>
      <c r="N193" s="2" t="str">
        <f t="shared" si="63"/>
        <v/>
      </c>
      <c r="O193" s="11" t="str">
        <f t="shared" si="64"/>
        <v/>
      </c>
      <c r="P193" s="11" t="str">
        <f t="shared" si="65"/>
        <v/>
      </c>
      <c r="Q193" s="11" t="str">
        <f t="shared" si="66"/>
        <v/>
      </c>
      <c r="R193" s="137"/>
      <c r="S193" s="137"/>
      <c r="T193" s="12" t="e">
        <f t="shared" si="67"/>
        <v>#VALUE!</v>
      </c>
      <c r="U193" s="13" t="e">
        <f t="shared" si="68"/>
        <v>#VALUE!</v>
      </c>
      <c r="V193" s="13"/>
      <c r="W193" s="8">
        <f t="shared" si="69"/>
        <v>9.0359999999999996</v>
      </c>
      <c r="X193" s="8">
        <f t="shared" si="70"/>
        <v>-184.49199999999999</v>
      </c>
      <c r="Y193"/>
      <c r="Z193" t="e">
        <f>IF(D193="M",IF(AC193&lt;78,LMS!$D$5*AC193^3+LMS!$E$5*AC193^2+LMS!$F$5*AC193+LMS!$G$5,IF(AC193&lt;150,LMS!$D$6*AC193^3+LMS!$E$6*AC193^2+LMS!$F$6*AC193+LMS!$G$6,LMS!$D$7*AC193^3+LMS!$E$7*AC193^2+LMS!$F$7*AC193+LMS!$G$7)),IF(AC193&lt;69,LMS!$D$9*AC193^3+LMS!$E$9*AC193^2+LMS!$F$9*AC193+LMS!$G$9,IF(AC193&lt;150,LMS!$D$10*AC193^3+LMS!$E$10*AC193^2+LMS!$F$10*AC193+LMS!$G$10,LMS!$D$11*AC193^3+LMS!$E$11*AC193^2+LMS!$F$11*AC193+LMS!$G$11)))</f>
        <v>#VALUE!</v>
      </c>
      <c r="AA193" t="e">
        <f>IF(D193="M",(IF(AC193&lt;2.5,LMS!$D$21*AC193^3+LMS!$E$21*AC193^2+LMS!$F$21*AC193+LMS!$G$21,IF(AC193&lt;9.5,LMS!$D$22*AC193^3+LMS!$E$22*AC193^2+LMS!$F$22*AC193+LMS!$G$22,IF(AC193&lt;26.75,LMS!$D$23*AC193^3+LMS!$E$23*AC193^2+LMS!$F$23*AC193+LMS!$G$23,IF(AC193&lt;90,LMS!$D$24*AC193^3+LMS!$E$24*AC193^2+LMS!$F$24*AC193+LMS!$G$24,LMS!$D$25*AC193^3+LMS!$E$25*AC193^2+LMS!$F$25*AC193+LMS!$G$25))))),(IF(AC193&lt;2.5,LMS!$D$27*AC193^3+LMS!$E$27*AC193^2+LMS!$F$27*AC193+LMS!$G$27,IF(AC193&lt;9.5,LMS!$D$28*AC193^3+LMS!$E$28*AC193^2+LMS!$F$28*AC193+LMS!$G$28,IF(AC193&lt;26.75,LMS!$D$29*AC193^3+LMS!$E$29*AC193^2+LMS!$F$29*AC193+LMS!$G$29,IF(AC193&lt;90,LMS!$D$30*AC193^3+LMS!$E$30*AC193^2+LMS!$F$30*AC193+LMS!$G$30,IF(AC193&lt;150,LMS!$D$31*AC193^3+LMS!$E$31*AC193^2+LMS!$F$31*AC193+LMS!$G$31,LMS!$D$32*AC193^3+LMS!$E$32*AC193^2+LMS!$F$32*AC193+LMS!$G$32)))))))</f>
        <v>#VALUE!</v>
      </c>
      <c r="AB193" t="e">
        <f>IF(D193="M",(IF(AC193&lt;90,LMS!$D$14*AC193^3+LMS!$E$14*AC193^2+LMS!$F$14*AC193+LMS!$G$14,LMS!$D$15*AC193^3+LMS!$E$15*AC193^2+LMS!$F$15*AC193+LMS!$G$15)),(IF(AC193&lt;90,LMS!$D$17*AC193^3+LMS!$E$17*AC193^2+LMS!$F$17*AC193+LMS!$G$17,LMS!$D$18*AC193^3+LMS!$E$18*AC193^2+LMS!$F$18*AC193+LMS!$G$18)))</f>
        <v>#VALUE!</v>
      </c>
      <c r="AC193" s="7" t="e">
        <f t="shared" si="71"/>
        <v>#VALUE!</v>
      </c>
    </row>
    <row r="194" spans="2:29" s="7" customFormat="1">
      <c r="B194" s="119"/>
      <c r="C194" s="119"/>
      <c r="D194" s="119"/>
      <c r="E194" s="31"/>
      <c r="F194" s="31"/>
      <c r="G194" s="120"/>
      <c r="H194" s="120"/>
      <c r="I194" s="11" t="str">
        <f t="shared" si="58"/>
        <v/>
      </c>
      <c r="J194" s="2" t="str">
        <f t="shared" si="59"/>
        <v/>
      </c>
      <c r="K194" s="2" t="str">
        <f t="shared" si="60"/>
        <v/>
      </c>
      <c r="L194" s="2" t="str">
        <f t="shared" si="61"/>
        <v/>
      </c>
      <c r="M194" s="2" t="str">
        <f t="shared" si="62"/>
        <v/>
      </c>
      <c r="N194" s="2" t="str">
        <f t="shared" si="63"/>
        <v/>
      </c>
      <c r="O194" s="11" t="str">
        <f t="shared" si="64"/>
        <v/>
      </c>
      <c r="P194" s="11" t="str">
        <f t="shared" si="65"/>
        <v/>
      </c>
      <c r="Q194" s="11" t="str">
        <f t="shared" si="66"/>
        <v/>
      </c>
      <c r="R194" s="137"/>
      <c r="S194" s="137"/>
      <c r="T194" s="12" t="e">
        <f t="shared" si="67"/>
        <v>#VALUE!</v>
      </c>
      <c r="U194" s="13" t="e">
        <f t="shared" si="68"/>
        <v>#VALUE!</v>
      </c>
      <c r="V194" s="13"/>
      <c r="W194" s="8">
        <f t="shared" si="69"/>
        <v>9.0359999999999996</v>
      </c>
      <c r="X194" s="8">
        <f t="shared" si="70"/>
        <v>-184.49199999999999</v>
      </c>
      <c r="Y194"/>
      <c r="Z194" t="e">
        <f>IF(D194="M",IF(AC194&lt;78,LMS!$D$5*AC194^3+LMS!$E$5*AC194^2+LMS!$F$5*AC194+LMS!$G$5,IF(AC194&lt;150,LMS!$D$6*AC194^3+LMS!$E$6*AC194^2+LMS!$F$6*AC194+LMS!$G$6,LMS!$D$7*AC194^3+LMS!$E$7*AC194^2+LMS!$F$7*AC194+LMS!$G$7)),IF(AC194&lt;69,LMS!$D$9*AC194^3+LMS!$E$9*AC194^2+LMS!$F$9*AC194+LMS!$G$9,IF(AC194&lt;150,LMS!$D$10*AC194^3+LMS!$E$10*AC194^2+LMS!$F$10*AC194+LMS!$G$10,LMS!$D$11*AC194^3+LMS!$E$11*AC194^2+LMS!$F$11*AC194+LMS!$G$11)))</f>
        <v>#VALUE!</v>
      </c>
      <c r="AA194" t="e">
        <f>IF(D194="M",(IF(AC194&lt;2.5,LMS!$D$21*AC194^3+LMS!$E$21*AC194^2+LMS!$F$21*AC194+LMS!$G$21,IF(AC194&lt;9.5,LMS!$D$22*AC194^3+LMS!$E$22*AC194^2+LMS!$F$22*AC194+LMS!$G$22,IF(AC194&lt;26.75,LMS!$D$23*AC194^3+LMS!$E$23*AC194^2+LMS!$F$23*AC194+LMS!$G$23,IF(AC194&lt;90,LMS!$D$24*AC194^3+LMS!$E$24*AC194^2+LMS!$F$24*AC194+LMS!$G$24,LMS!$D$25*AC194^3+LMS!$E$25*AC194^2+LMS!$F$25*AC194+LMS!$G$25))))),(IF(AC194&lt;2.5,LMS!$D$27*AC194^3+LMS!$E$27*AC194^2+LMS!$F$27*AC194+LMS!$G$27,IF(AC194&lt;9.5,LMS!$D$28*AC194^3+LMS!$E$28*AC194^2+LMS!$F$28*AC194+LMS!$G$28,IF(AC194&lt;26.75,LMS!$D$29*AC194^3+LMS!$E$29*AC194^2+LMS!$F$29*AC194+LMS!$G$29,IF(AC194&lt;90,LMS!$D$30*AC194^3+LMS!$E$30*AC194^2+LMS!$F$30*AC194+LMS!$G$30,IF(AC194&lt;150,LMS!$D$31*AC194^3+LMS!$E$31*AC194^2+LMS!$F$31*AC194+LMS!$G$31,LMS!$D$32*AC194^3+LMS!$E$32*AC194^2+LMS!$F$32*AC194+LMS!$G$32)))))))</f>
        <v>#VALUE!</v>
      </c>
      <c r="AB194" t="e">
        <f>IF(D194="M",(IF(AC194&lt;90,LMS!$D$14*AC194^3+LMS!$E$14*AC194^2+LMS!$F$14*AC194+LMS!$G$14,LMS!$D$15*AC194^3+LMS!$E$15*AC194^2+LMS!$F$15*AC194+LMS!$G$15)),(IF(AC194&lt;90,LMS!$D$17*AC194^3+LMS!$E$17*AC194^2+LMS!$F$17*AC194+LMS!$G$17,LMS!$D$18*AC194^3+LMS!$E$18*AC194^2+LMS!$F$18*AC194+LMS!$G$18)))</f>
        <v>#VALUE!</v>
      </c>
      <c r="AC194" s="7" t="e">
        <f t="shared" si="71"/>
        <v>#VALUE!</v>
      </c>
    </row>
    <row r="195" spans="2:29" s="7" customFormat="1">
      <c r="B195" s="119"/>
      <c r="C195" s="119"/>
      <c r="D195" s="119"/>
      <c r="E195" s="31"/>
      <c r="F195" s="31"/>
      <c r="G195" s="120"/>
      <c r="H195" s="120"/>
      <c r="I195" s="11" t="str">
        <f t="shared" si="58"/>
        <v/>
      </c>
      <c r="J195" s="2" t="str">
        <f t="shared" si="59"/>
        <v/>
      </c>
      <c r="K195" s="2" t="str">
        <f t="shared" si="60"/>
        <v/>
      </c>
      <c r="L195" s="2" t="str">
        <f t="shared" si="61"/>
        <v/>
      </c>
      <c r="M195" s="2" t="str">
        <f t="shared" si="62"/>
        <v/>
      </c>
      <c r="N195" s="2" t="str">
        <f t="shared" si="63"/>
        <v/>
      </c>
      <c r="O195" s="11" t="str">
        <f t="shared" si="64"/>
        <v/>
      </c>
      <c r="P195" s="11" t="str">
        <f t="shared" si="65"/>
        <v/>
      </c>
      <c r="Q195" s="11" t="str">
        <f t="shared" si="66"/>
        <v/>
      </c>
      <c r="R195" s="137"/>
      <c r="S195" s="137"/>
      <c r="T195" s="12" t="e">
        <f t="shared" si="67"/>
        <v>#VALUE!</v>
      </c>
      <c r="U195" s="13" t="e">
        <f t="shared" si="68"/>
        <v>#VALUE!</v>
      </c>
      <c r="V195" s="13"/>
      <c r="W195" s="8">
        <f t="shared" si="69"/>
        <v>9.0359999999999996</v>
      </c>
      <c r="X195" s="8">
        <f t="shared" si="70"/>
        <v>-184.49199999999999</v>
      </c>
      <c r="Y195"/>
      <c r="Z195" t="e">
        <f>IF(D195="M",IF(AC195&lt;78,LMS!$D$5*AC195^3+LMS!$E$5*AC195^2+LMS!$F$5*AC195+LMS!$G$5,IF(AC195&lt;150,LMS!$D$6*AC195^3+LMS!$E$6*AC195^2+LMS!$F$6*AC195+LMS!$G$6,LMS!$D$7*AC195^3+LMS!$E$7*AC195^2+LMS!$F$7*AC195+LMS!$G$7)),IF(AC195&lt;69,LMS!$D$9*AC195^3+LMS!$E$9*AC195^2+LMS!$F$9*AC195+LMS!$G$9,IF(AC195&lt;150,LMS!$D$10*AC195^3+LMS!$E$10*AC195^2+LMS!$F$10*AC195+LMS!$G$10,LMS!$D$11*AC195^3+LMS!$E$11*AC195^2+LMS!$F$11*AC195+LMS!$G$11)))</f>
        <v>#VALUE!</v>
      </c>
      <c r="AA195" t="e">
        <f>IF(D195="M",(IF(AC195&lt;2.5,LMS!$D$21*AC195^3+LMS!$E$21*AC195^2+LMS!$F$21*AC195+LMS!$G$21,IF(AC195&lt;9.5,LMS!$D$22*AC195^3+LMS!$E$22*AC195^2+LMS!$F$22*AC195+LMS!$G$22,IF(AC195&lt;26.75,LMS!$D$23*AC195^3+LMS!$E$23*AC195^2+LMS!$F$23*AC195+LMS!$G$23,IF(AC195&lt;90,LMS!$D$24*AC195^3+LMS!$E$24*AC195^2+LMS!$F$24*AC195+LMS!$G$24,LMS!$D$25*AC195^3+LMS!$E$25*AC195^2+LMS!$F$25*AC195+LMS!$G$25))))),(IF(AC195&lt;2.5,LMS!$D$27*AC195^3+LMS!$E$27*AC195^2+LMS!$F$27*AC195+LMS!$G$27,IF(AC195&lt;9.5,LMS!$D$28*AC195^3+LMS!$E$28*AC195^2+LMS!$F$28*AC195+LMS!$G$28,IF(AC195&lt;26.75,LMS!$D$29*AC195^3+LMS!$E$29*AC195^2+LMS!$F$29*AC195+LMS!$G$29,IF(AC195&lt;90,LMS!$D$30*AC195^3+LMS!$E$30*AC195^2+LMS!$F$30*AC195+LMS!$G$30,IF(AC195&lt;150,LMS!$D$31*AC195^3+LMS!$E$31*AC195^2+LMS!$F$31*AC195+LMS!$G$31,LMS!$D$32*AC195^3+LMS!$E$32*AC195^2+LMS!$F$32*AC195+LMS!$G$32)))))))</f>
        <v>#VALUE!</v>
      </c>
      <c r="AB195" t="e">
        <f>IF(D195="M",(IF(AC195&lt;90,LMS!$D$14*AC195^3+LMS!$E$14*AC195^2+LMS!$F$14*AC195+LMS!$G$14,LMS!$D$15*AC195^3+LMS!$E$15*AC195^2+LMS!$F$15*AC195+LMS!$G$15)),(IF(AC195&lt;90,LMS!$D$17*AC195^3+LMS!$E$17*AC195^2+LMS!$F$17*AC195+LMS!$G$17,LMS!$D$18*AC195^3+LMS!$E$18*AC195^2+LMS!$F$18*AC195+LMS!$G$18)))</f>
        <v>#VALUE!</v>
      </c>
      <c r="AC195" s="7" t="e">
        <f t="shared" si="71"/>
        <v>#VALUE!</v>
      </c>
    </row>
    <row r="196" spans="2:29" s="7" customFormat="1">
      <c r="B196" s="119"/>
      <c r="C196" s="119"/>
      <c r="D196" s="119"/>
      <c r="E196" s="31"/>
      <c r="F196" s="31"/>
      <c r="G196" s="120"/>
      <c r="H196" s="120"/>
      <c r="I196" s="11" t="str">
        <f t="shared" si="58"/>
        <v/>
      </c>
      <c r="J196" s="2" t="str">
        <f t="shared" si="59"/>
        <v/>
      </c>
      <c r="K196" s="2" t="str">
        <f t="shared" si="60"/>
        <v/>
      </c>
      <c r="L196" s="2" t="str">
        <f t="shared" si="61"/>
        <v/>
      </c>
      <c r="M196" s="2" t="str">
        <f t="shared" si="62"/>
        <v/>
      </c>
      <c r="N196" s="2" t="str">
        <f t="shared" si="63"/>
        <v/>
      </c>
      <c r="O196" s="11" t="str">
        <f t="shared" si="64"/>
        <v/>
      </c>
      <c r="P196" s="11" t="str">
        <f t="shared" si="65"/>
        <v/>
      </c>
      <c r="Q196" s="11" t="str">
        <f t="shared" si="66"/>
        <v/>
      </c>
      <c r="R196" s="137"/>
      <c r="S196" s="137"/>
      <c r="T196" s="12" t="e">
        <f t="shared" si="67"/>
        <v>#VALUE!</v>
      </c>
      <c r="U196" s="13" t="e">
        <f t="shared" si="68"/>
        <v>#VALUE!</v>
      </c>
      <c r="V196" s="13"/>
      <c r="W196" s="8">
        <f t="shared" si="69"/>
        <v>9.0359999999999996</v>
      </c>
      <c r="X196" s="8">
        <f t="shared" si="70"/>
        <v>-184.49199999999999</v>
      </c>
      <c r="Y196"/>
      <c r="Z196" t="e">
        <f>IF(D196="M",IF(AC196&lt;78,LMS!$D$5*AC196^3+LMS!$E$5*AC196^2+LMS!$F$5*AC196+LMS!$G$5,IF(AC196&lt;150,LMS!$D$6*AC196^3+LMS!$E$6*AC196^2+LMS!$F$6*AC196+LMS!$G$6,LMS!$D$7*AC196^3+LMS!$E$7*AC196^2+LMS!$F$7*AC196+LMS!$G$7)),IF(AC196&lt;69,LMS!$D$9*AC196^3+LMS!$E$9*AC196^2+LMS!$F$9*AC196+LMS!$G$9,IF(AC196&lt;150,LMS!$D$10*AC196^3+LMS!$E$10*AC196^2+LMS!$F$10*AC196+LMS!$G$10,LMS!$D$11*AC196^3+LMS!$E$11*AC196^2+LMS!$F$11*AC196+LMS!$G$11)))</f>
        <v>#VALUE!</v>
      </c>
      <c r="AA196" t="e">
        <f>IF(D196="M",(IF(AC196&lt;2.5,LMS!$D$21*AC196^3+LMS!$E$21*AC196^2+LMS!$F$21*AC196+LMS!$G$21,IF(AC196&lt;9.5,LMS!$D$22*AC196^3+LMS!$E$22*AC196^2+LMS!$F$22*AC196+LMS!$G$22,IF(AC196&lt;26.75,LMS!$D$23*AC196^3+LMS!$E$23*AC196^2+LMS!$F$23*AC196+LMS!$G$23,IF(AC196&lt;90,LMS!$D$24*AC196^3+LMS!$E$24*AC196^2+LMS!$F$24*AC196+LMS!$G$24,LMS!$D$25*AC196^3+LMS!$E$25*AC196^2+LMS!$F$25*AC196+LMS!$G$25))))),(IF(AC196&lt;2.5,LMS!$D$27*AC196^3+LMS!$E$27*AC196^2+LMS!$F$27*AC196+LMS!$G$27,IF(AC196&lt;9.5,LMS!$D$28*AC196^3+LMS!$E$28*AC196^2+LMS!$F$28*AC196+LMS!$G$28,IF(AC196&lt;26.75,LMS!$D$29*AC196^3+LMS!$E$29*AC196^2+LMS!$F$29*AC196+LMS!$G$29,IF(AC196&lt;90,LMS!$D$30*AC196^3+LMS!$E$30*AC196^2+LMS!$F$30*AC196+LMS!$G$30,IF(AC196&lt;150,LMS!$D$31*AC196^3+LMS!$E$31*AC196^2+LMS!$F$31*AC196+LMS!$G$31,LMS!$D$32*AC196^3+LMS!$E$32*AC196^2+LMS!$F$32*AC196+LMS!$G$32)))))))</f>
        <v>#VALUE!</v>
      </c>
      <c r="AB196" t="e">
        <f>IF(D196="M",(IF(AC196&lt;90,LMS!$D$14*AC196^3+LMS!$E$14*AC196^2+LMS!$F$14*AC196+LMS!$G$14,LMS!$D$15*AC196^3+LMS!$E$15*AC196^2+LMS!$F$15*AC196+LMS!$G$15)),(IF(AC196&lt;90,LMS!$D$17*AC196^3+LMS!$E$17*AC196^2+LMS!$F$17*AC196+LMS!$G$17,LMS!$D$18*AC196^3+LMS!$E$18*AC196^2+LMS!$F$18*AC196+LMS!$G$18)))</f>
        <v>#VALUE!</v>
      </c>
      <c r="AC196" s="7" t="e">
        <f t="shared" si="71"/>
        <v>#VALUE!</v>
      </c>
    </row>
    <row r="197" spans="2:29" s="7" customFormat="1">
      <c r="B197" s="119"/>
      <c r="C197" s="119"/>
      <c r="D197" s="119"/>
      <c r="E197" s="31"/>
      <c r="F197" s="31"/>
      <c r="G197" s="120"/>
      <c r="H197" s="120"/>
      <c r="I197" s="11" t="str">
        <f t="shared" si="58"/>
        <v/>
      </c>
      <c r="J197" s="2" t="str">
        <f t="shared" si="59"/>
        <v/>
      </c>
      <c r="K197" s="2" t="str">
        <f t="shared" si="60"/>
        <v/>
      </c>
      <c r="L197" s="2" t="str">
        <f t="shared" si="61"/>
        <v/>
      </c>
      <c r="M197" s="2" t="str">
        <f t="shared" si="62"/>
        <v/>
      </c>
      <c r="N197" s="2" t="str">
        <f t="shared" si="63"/>
        <v/>
      </c>
      <c r="O197" s="11" t="str">
        <f t="shared" si="64"/>
        <v/>
      </c>
      <c r="P197" s="11" t="str">
        <f t="shared" si="65"/>
        <v/>
      </c>
      <c r="Q197" s="11" t="str">
        <f t="shared" si="66"/>
        <v/>
      </c>
      <c r="R197" s="137"/>
      <c r="S197" s="137"/>
      <c r="T197" s="12" t="e">
        <f t="shared" si="67"/>
        <v>#VALUE!</v>
      </c>
      <c r="U197" s="13" t="e">
        <f t="shared" si="68"/>
        <v>#VALUE!</v>
      </c>
      <c r="V197" s="13"/>
      <c r="W197" s="8">
        <f t="shared" si="69"/>
        <v>9.0359999999999996</v>
      </c>
      <c r="X197" s="8">
        <f t="shared" si="70"/>
        <v>-184.49199999999999</v>
      </c>
      <c r="Y197"/>
      <c r="Z197" t="e">
        <f>IF(D197="M",IF(AC197&lt;78,LMS!$D$5*AC197^3+LMS!$E$5*AC197^2+LMS!$F$5*AC197+LMS!$G$5,IF(AC197&lt;150,LMS!$D$6*AC197^3+LMS!$E$6*AC197^2+LMS!$F$6*AC197+LMS!$G$6,LMS!$D$7*AC197^3+LMS!$E$7*AC197^2+LMS!$F$7*AC197+LMS!$G$7)),IF(AC197&lt;69,LMS!$D$9*AC197^3+LMS!$E$9*AC197^2+LMS!$F$9*AC197+LMS!$G$9,IF(AC197&lt;150,LMS!$D$10*AC197^3+LMS!$E$10*AC197^2+LMS!$F$10*AC197+LMS!$G$10,LMS!$D$11*AC197^3+LMS!$E$11*AC197^2+LMS!$F$11*AC197+LMS!$G$11)))</f>
        <v>#VALUE!</v>
      </c>
      <c r="AA197" t="e">
        <f>IF(D197="M",(IF(AC197&lt;2.5,LMS!$D$21*AC197^3+LMS!$E$21*AC197^2+LMS!$F$21*AC197+LMS!$G$21,IF(AC197&lt;9.5,LMS!$D$22*AC197^3+LMS!$E$22*AC197^2+LMS!$F$22*AC197+LMS!$G$22,IF(AC197&lt;26.75,LMS!$D$23*AC197^3+LMS!$E$23*AC197^2+LMS!$F$23*AC197+LMS!$G$23,IF(AC197&lt;90,LMS!$D$24*AC197^3+LMS!$E$24*AC197^2+LMS!$F$24*AC197+LMS!$G$24,LMS!$D$25*AC197^3+LMS!$E$25*AC197^2+LMS!$F$25*AC197+LMS!$G$25))))),(IF(AC197&lt;2.5,LMS!$D$27*AC197^3+LMS!$E$27*AC197^2+LMS!$F$27*AC197+LMS!$G$27,IF(AC197&lt;9.5,LMS!$D$28*AC197^3+LMS!$E$28*AC197^2+LMS!$F$28*AC197+LMS!$G$28,IF(AC197&lt;26.75,LMS!$D$29*AC197^3+LMS!$E$29*AC197^2+LMS!$F$29*AC197+LMS!$G$29,IF(AC197&lt;90,LMS!$D$30*AC197^3+LMS!$E$30*AC197^2+LMS!$F$30*AC197+LMS!$G$30,IF(AC197&lt;150,LMS!$D$31*AC197^3+LMS!$E$31*AC197^2+LMS!$F$31*AC197+LMS!$G$31,LMS!$D$32*AC197^3+LMS!$E$32*AC197^2+LMS!$F$32*AC197+LMS!$G$32)))))))</f>
        <v>#VALUE!</v>
      </c>
      <c r="AB197" t="e">
        <f>IF(D197="M",(IF(AC197&lt;90,LMS!$D$14*AC197^3+LMS!$E$14*AC197^2+LMS!$F$14*AC197+LMS!$G$14,LMS!$D$15*AC197^3+LMS!$E$15*AC197^2+LMS!$F$15*AC197+LMS!$G$15)),(IF(AC197&lt;90,LMS!$D$17*AC197^3+LMS!$E$17*AC197^2+LMS!$F$17*AC197+LMS!$G$17,LMS!$D$18*AC197^3+LMS!$E$18*AC197^2+LMS!$F$18*AC197+LMS!$G$18)))</f>
        <v>#VALUE!</v>
      </c>
      <c r="AC197" s="7" t="e">
        <f t="shared" si="71"/>
        <v>#VALUE!</v>
      </c>
    </row>
    <row r="198" spans="2:29" s="7" customFormat="1">
      <c r="B198" s="119"/>
      <c r="C198" s="119"/>
      <c r="D198" s="119"/>
      <c r="E198" s="31"/>
      <c r="F198" s="31"/>
      <c r="G198" s="120"/>
      <c r="H198" s="120"/>
      <c r="I198" s="11" t="str">
        <f t="shared" si="58"/>
        <v/>
      </c>
      <c r="J198" s="2" t="str">
        <f t="shared" si="59"/>
        <v/>
      </c>
      <c r="K198" s="2" t="str">
        <f t="shared" si="60"/>
        <v/>
      </c>
      <c r="L198" s="2" t="str">
        <f t="shared" si="61"/>
        <v/>
      </c>
      <c r="M198" s="2" t="str">
        <f t="shared" si="62"/>
        <v/>
      </c>
      <c r="N198" s="2" t="str">
        <f t="shared" si="63"/>
        <v/>
      </c>
      <c r="O198" s="11" t="str">
        <f t="shared" si="64"/>
        <v/>
      </c>
      <c r="P198" s="11" t="str">
        <f t="shared" si="65"/>
        <v/>
      </c>
      <c r="Q198" s="11" t="str">
        <f t="shared" si="66"/>
        <v/>
      </c>
      <c r="R198" s="137"/>
      <c r="S198" s="137"/>
      <c r="T198" s="12" t="e">
        <f t="shared" si="67"/>
        <v>#VALUE!</v>
      </c>
      <c r="U198" s="13" t="e">
        <f t="shared" si="68"/>
        <v>#VALUE!</v>
      </c>
      <c r="V198" s="13"/>
      <c r="W198" s="8">
        <f t="shared" si="69"/>
        <v>9.0359999999999996</v>
      </c>
      <c r="X198" s="8">
        <f t="shared" si="70"/>
        <v>-184.49199999999999</v>
      </c>
      <c r="Y198"/>
      <c r="Z198" t="e">
        <f>IF(D198="M",IF(AC198&lt;78,LMS!$D$5*AC198^3+LMS!$E$5*AC198^2+LMS!$F$5*AC198+LMS!$G$5,IF(AC198&lt;150,LMS!$D$6*AC198^3+LMS!$E$6*AC198^2+LMS!$F$6*AC198+LMS!$G$6,LMS!$D$7*AC198^3+LMS!$E$7*AC198^2+LMS!$F$7*AC198+LMS!$G$7)),IF(AC198&lt;69,LMS!$D$9*AC198^3+LMS!$E$9*AC198^2+LMS!$F$9*AC198+LMS!$G$9,IF(AC198&lt;150,LMS!$D$10*AC198^3+LMS!$E$10*AC198^2+LMS!$F$10*AC198+LMS!$G$10,LMS!$D$11*AC198^3+LMS!$E$11*AC198^2+LMS!$F$11*AC198+LMS!$G$11)))</f>
        <v>#VALUE!</v>
      </c>
      <c r="AA198" t="e">
        <f>IF(D198="M",(IF(AC198&lt;2.5,LMS!$D$21*AC198^3+LMS!$E$21*AC198^2+LMS!$F$21*AC198+LMS!$G$21,IF(AC198&lt;9.5,LMS!$D$22*AC198^3+LMS!$E$22*AC198^2+LMS!$F$22*AC198+LMS!$G$22,IF(AC198&lt;26.75,LMS!$D$23*AC198^3+LMS!$E$23*AC198^2+LMS!$F$23*AC198+LMS!$G$23,IF(AC198&lt;90,LMS!$D$24*AC198^3+LMS!$E$24*AC198^2+LMS!$F$24*AC198+LMS!$G$24,LMS!$D$25*AC198^3+LMS!$E$25*AC198^2+LMS!$F$25*AC198+LMS!$G$25))))),(IF(AC198&lt;2.5,LMS!$D$27*AC198^3+LMS!$E$27*AC198^2+LMS!$F$27*AC198+LMS!$G$27,IF(AC198&lt;9.5,LMS!$D$28*AC198^3+LMS!$E$28*AC198^2+LMS!$F$28*AC198+LMS!$G$28,IF(AC198&lt;26.75,LMS!$D$29*AC198^3+LMS!$E$29*AC198^2+LMS!$F$29*AC198+LMS!$G$29,IF(AC198&lt;90,LMS!$D$30*AC198^3+LMS!$E$30*AC198^2+LMS!$F$30*AC198+LMS!$G$30,IF(AC198&lt;150,LMS!$D$31*AC198^3+LMS!$E$31*AC198^2+LMS!$F$31*AC198+LMS!$G$31,LMS!$D$32*AC198^3+LMS!$E$32*AC198^2+LMS!$F$32*AC198+LMS!$G$32)))))))</f>
        <v>#VALUE!</v>
      </c>
      <c r="AB198" t="e">
        <f>IF(D198="M",(IF(AC198&lt;90,LMS!$D$14*AC198^3+LMS!$E$14*AC198^2+LMS!$F$14*AC198+LMS!$G$14,LMS!$D$15*AC198^3+LMS!$E$15*AC198^2+LMS!$F$15*AC198+LMS!$G$15)),(IF(AC198&lt;90,LMS!$D$17*AC198^3+LMS!$E$17*AC198^2+LMS!$F$17*AC198+LMS!$G$17,LMS!$D$18*AC198^3+LMS!$E$18*AC198^2+LMS!$F$18*AC198+LMS!$G$18)))</f>
        <v>#VALUE!</v>
      </c>
      <c r="AC198" s="7" t="e">
        <f t="shared" si="71"/>
        <v>#VALUE!</v>
      </c>
    </row>
    <row r="199" spans="2:29" s="7" customFormat="1">
      <c r="B199" s="119"/>
      <c r="C199" s="119"/>
      <c r="D199" s="119"/>
      <c r="E199" s="31"/>
      <c r="F199" s="31"/>
      <c r="G199" s="120"/>
      <c r="H199" s="120"/>
      <c r="I199" s="11" t="str">
        <f t="shared" si="58"/>
        <v/>
      </c>
      <c r="J199" s="2" t="str">
        <f t="shared" si="59"/>
        <v/>
      </c>
      <c r="K199" s="2" t="str">
        <f t="shared" si="60"/>
        <v/>
      </c>
      <c r="L199" s="2" t="str">
        <f t="shared" si="61"/>
        <v/>
      </c>
      <c r="M199" s="2" t="str">
        <f t="shared" si="62"/>
        <v/>
      </c>
      <c r="N199" s="2" t="str">
        <f t="shared" si="63"/>
        <v/>
      </c>
      <c r="O199" s="11" t="str">
        <f t="shared" si="64"/>
        <v/>
      </c>
      <c r="P199" s="11" t="str">
        <f t="shared" si="65"/>
        <v/>
      </c>
      <c r="Q199" s="11" t="str">
        <f t="shared" si="66"/>
        <v/>
      </c>
      <c r="R199" s="137"/>
      <c r="S199" s="137"/>
      <c r="T199" s="12" t="e">
        <f t="shared" si="67"/>
        <v>#VALUE!</v>
      </c>
      <c r="U199" s="13" t="e">
        <f t="shared" si="68"/>
        <v>#VALUE!</v>
      </c>
      <c r="V199" s="13"/>
      <c r="W199" s="8">
        <f t="shared" si="69"/>
        <v>9.0359999999999996</v>
      </c>
      <c r="X199" s="8">
        <f t="shared" si="70"/>
        <v>-184.49199999999999</v>
      </c>
      <c r="Y199"/>
      <c r="Z199" t="e">
        <f>IF(D199="M",IF(AC199&lt;78,LMS!$D$5*AC199^3+LMS!$E$5*AC199^2+LMS!$F$5*AC199+LMS!$G$5,IF(AC199&lt;150,LMS!$D$6*AC199^3+LMS!$E$6*AC199^2+LMS!$F$6*AC199+LMS!$G$6,LMS!$D$7*AC199^3+LMS!$E$7*AC199^2+LMS!$F$7*AC199+LMS!$G$7)),IF(AC199&lt;69,LMS!$D$9*AC199^3+LMS!$E$9*AC199^2+LMS!$F$9*AC199+LMS!$G$9,IF(AC199&lt;150,LMS!$D$10*AC199^3+LMS!$E$10*AC199^2+LMS!$F$10*AC199+LMS!$G$10,LMS!$D$11*AC199^3+LMS!$E$11*AC199^2+LMS!$F$11*AC199+LMS!$G$11)))</f>
        <v>#VALUE!</v>
      </c>
      <c r="AA199" t="e">
        <f>IF(D199="M",(IF(AC199&lt;2.5,LMS!$D$21*AC199^3+LMS!$E$21*AC199^2+LMS!$F$21*AC199+LMS!$G$21,IF(AC199&lt;9.5,LMS!$D$22*AC199^3+LMS!$E$22*AC199^2+LMS!$F$22*AC199+LMS!$G$22,IF(AC199&lt;26.75,LMS!$D$23*AC199^3+LMS!$E$23*AC199^2+LMS!$F$23*AC199+LMS!$G$23,IF(AC199&lt;90,LMS!$D$24*AC199^3+LMS!$E$24*AC199^2+LMS!$F$24*AC199+LMS!$G$24,LMS!$D$25*AC199^3+LMS!$E$25*AC199^2+LMS!$F$25*AC199+LMS!$G$25))))),(IF(AC199&lt;2.5,LMS!$D$27*AC199^3+LMS!$E$27*AC199^2+LMS!$F$27*AC199+LMS!$G$27,IF(AC199&lt;9.5,LMS!$D$28*AC199^3+LMS!$E$28*AC199^2+LMS!$F$28*AC199+LMS!$G$28,IF(AC199&lt;26.75,LMS!$D$29*AC199^3+LMS!$E$29*AC199^2+LMS!$F$29*AC199+LMS!$G$29,IF(AC199&lt;90,LMS!$D$30*AC199^3+LMS!$E$30*AC199^2+LMS!$F$30*AC199+LMS!$G$30,IF(AC199&lt;150,LMS!$D$31*AC199^3+LMS!$E$31*AC199^2+LMS!$F$31*AC199+LMS!$G$31,LMS!$D$32*AC199^3+LMS!$E$32*AC199^2+LMS!$F$32*AC199+LMS!$G$32)))))))</f>
        <v>#VALUE!</v>
      </c>
      <c r="AB199" t="e">
        <f>IF(D199="M",(IF(AC199&lt;90,LMS!$D$14*AC199^3+LMS!$E$14*AC199^2+LMS!$F$14*AC199+LMS!$G$14,LMS!$D$15*AC199^3+LMS!$E$15*AC199^2+LMS!$F$15*AC199+LMS!$G$15)),(IF(AC199&lt;90,LMS!$D$17*AC199^3+LMS!$E$17*AC199^2+LMS!$F$17*AC199+LMS!$G$17,LMS!$D$18*AC199^3+LMS!$E$18*AC199^2+LMS!$F$18*AC199+LMS!$G$18)))</f>
        <v>#VALUE!</v>
      </c>
      <c r="AC199" s="7" t="e">
        <f t="shared" si="71"/>
        <v>#VALUE!</v>
      </c>
    </row>
    <row r="200" spans="2:29" s="7" customFormat="1">
      <c r="B200" s="119"/>
      <c r="C200" s="119"/>
      <c r="D200" s="119"/>
      <c r="E200" s="31"/>
      <c r="F200" s="31"/>
      <c r="G200" s="120"/>
      <c r="H200" s="120"/>
      <c r="I200" s="11" t="str">
        <f t="shared" si="58"/>
        <v/>
      </c>
      <c r="J200" s="2" t="str">
        <f t="shared" si="59"/>
        <v/>
      </c>
      <c r="K200" s="2" t="str">
        <f t="shared" si="60"/>
        <v/>
      </c>
      <c r="L200" s="2" t="str">
        <f t="shared" si="61"/>
        <v/>
      </c>
      <c r="M200" s="2" t="str">
        <f t="shared" si="62"/>
        <v/>
      </c>
      <c r="N200" s="2" t="str">
        <f t="shared" si="63"/>
        <v/>
      </c>
      <c r="O200" s="11" t="str">
        <f t="shared" si="64"/>
        <v/>
      </c>
      <c r="P200" s="11" t="str">
        <f t="shared" si="65"/>
        <v/>
      </c>
      <c r="Q200" s="11" t="str">
        <f t="shared" si="66"/>
        <v/>
      </c>
      <c r="R200" s="137"/>
      <c r="S200" s="137"/>
      <c r="T200" s="12" t="e">
        <f t="shared" si="67"/>
        <v>#VALUE!</v>
      </c>
      <c r="U200" s="13" t="e">
        <f t="shared" si="68"/>
        <v>#VALUE!</v>
      </c>
      <c r="V200" s="13"/>
      <c r="W200" s="8">
        <f t="shared" si="69"/>
        <v>9.0359999999999996</v>
      </c>
      <c r="X200" s="8">
        <f t="shared" si="70"/>
        <v>-184.49199999999999</v>
      </c>
      <c r="Y200"/>
      <c r="Z200" t="e">
        <f>IF(D200="M",IF(AC200&lt;78,LMS!$D$5*AC200^3+LMS!$E$5*AC200^2+LMS!$F$5*AC200+LMS!$G$5,IF(AC200&lt;150,LMS!$D$6*AC200^3+LMS!$E$6*AC200^2+LMS!$F$6*AC200+LMS!$G$6,LMS!$D$7*AC200^3+LMS!$E$7*AC200^2+LMS!$F$7*AC200+LMS!$G$7)),IF(AC200&lt;69,LMS!$D$9*AC200^3+LMS!$E$9*AC200^2+LMS!$F$9*AC200+LMS!$G$9,IF(AC200&lt;150,LMS!$D$10*AC200^3+LMS!$E$10*AC200^2+LMS!$F$10*AC200+LMS!$G$10,LMS!$D$11*AC200^3+LMS!$E$11*AC200^2+LMS!$F$11*AC200+LMS!$G$11)))</f>
        <v>#VALUE!</v>
      </c>
      <c r="AA200" t="e">
        <f>IF(D200="M",(IF(AC200&lt;2.5,LMS!$D$21*AC200^3+LMS!$E$21*AC200^2+LMS!$F$21*AC200+LMS!$G$21,IF(AC200&lt;9.5,LMS!$D$22*AC200^3+LMS!$E$22*AC200^2+LMS!$F$22*AC200+LMS!$G$22,IF(AC200&lt;26.75,LMS!$D$23*AC200^3+LMS!$E$23*AC200^2+LMS!$F$23*AC200+LMS!$G$23,IF(AC200&lt;90,LMS!$D$24*AC200^3+LMS!$E$24*AC200^2+LMS!$F$24*AC200+LMS!$G$24,LMS!$D$25*AC200^3+LMS!$E$25*AC200^2+LMS!$F$25*AC200+LMS!$G$25))))),(IF(AC200&lt;2.5,LMS!$D$27*AC200^3+LMS!$E$27*AC200^2+LMS!$F$27*AC200+LMS!$G$27,IF(AC200&lt;9.5,LMS!$D$28*AC200^3+LMS!$E$28*AC200^2+LMS!$F$28*AC200+LMS!$G$28,IF(AC200&lt;26.75,LMS!$D$29*AC200^3+LMS!$E$29*AC200^2+LMS!$F$29*AC200+LMS!$G$29,IF(AC200&lt;90,LMS!$D$30*AC200^3+LMS!$E$30*AC200^2+LMS!$F$30*AC200+LMS!$G$30,IF(AC200&lt;150,LMS!$D$31*AC200^3+LMS!$E$31*AC200^2+LMS!$F$31*AC200+LMS!$G$31,LMS!$D$32*AC200^3+LMS!$E$32*AC200^2+LMS!$F$32*AC200+LMS!$G$32)))))))</f>
        <v>#VALUE!</v>
      </c>
      <c r="AB200" t="e">
        <f>IF(D200="M",(IF(AC200&lt;90,LMS!$D$14*AC200^3+LMS!$E$14*AC200^2+LMS!$F$14*AC200+LMS!$G$14,LMS!$D$15*AC200^3+LMS!$E$15*AC200^2+LMS!$F$15*AC200+LMS!$G$15)),(IF(AC200&lt;90,LMS!$D$17*AC200^3+LMS!$E$17*AC200^2+LMS!$F$17*AC200+LMS!$G$17,LMS!$D$18*AC200^3+LMS!$E$18*AC200^2+LMS!$F$18*AC200+LMS!$G$18)))</f>
        <v>#VALUE!</v>
      </c>
      <c r="AC200" s="7" t="e">
        <f t="shared" si="71"/>
        <v>#VALUE!</v>
      </c>
    </row>
    <row r="201" spans="2:29" s="7" customFormat="1">
      <c r="B201" s="119"/>
      <c r="C201" s="119"/>
      <c r="D201" s="119"/>
      <c r="E201" s="31"/>
      <c r="F201" s="31"/>
      <c r="G201" s="120"/>
      <c r="H201" s="120"/>
      <c r="I201" s="11" t="str">
        <f t="shared" si="58"/>
        <v/>
      </c>
      <c r="J201" s="2" t="str">
        <f t="shared" si="59"/>
        <v/>
      </c>
      <c r="K201" s="2" t="str">
        <f t="shared" si="60"/>
        <v/>
      </c>
      <c r="L201" s="2" t="str">
        <f t="shared" si="61"/>
        <v/>
      </c>
      <c r="M201" s="2" t="str">
        <f t="shared" si="62"/>
        <v/>
      </c>
      <c r="N201" s="2" t="str">
        <f t="shared" si="63"/>
        <v/>
      </c>
      <c r="O201" s="11" t="str">
        <f t="shared" si="64"/>
        <v/>
      </c>
      <c r="P201" s="11" t="str">
        <f t="shared" si="65"/>
        <v/>
      </c>
      <c r="Q201" s="11" t="str">
        <f t="shared" si="66"/>
        <v/>
      </c>
      <c r="R201" s="137"/>
      <c r="S201" s="137"/>
      <c r="T201" s="12" t="e">
        <f t="shared" si="67"/>
        <v>#VALUE!</v>
      </c>
      <c r="U201" s="13" t="e">
        <f t="shared" si="68"/>
        <v>#VALUE!</v>
      </c>
      <c r="V201" s="13"/>
      <c r="W201" s="8">
        <f t="shared" si="69"/>
        <v>9.0359999999999996</v>
      </c>
      <c r="X201" s="8">
        <f t="shared" si="70"/>
        <v>-184.49199999999999</v>
      </c>
      <c r="Y201"/>
      <c r="Z201" t="e">
        <f>IF(D201="M",IF(AC201&lt;78,LMS!$D$5*AC201^3+LMS!$E$5*AC201^2+LMS!$F$5*AC201+LMS!$G$5,IF(AC201&lt;150,LMS!$D$6*AC201^3+LMS!$E$6*AC201^2+LMS!$F$6*AC201+LMS!$G$6,LMS!$D$7*AC201^3+LMS!$E$7*AC201^2+LMS!$F$7*AC201+LMS!$G$7)),IF(AC201&lt;69,LMS!$D$9*AC201^3+LMS!$E$9*AC201^2+LMS!$F$9*AC201+LMS!$G$9,IF(AC201&lt;150,LMS!$D$10*AC201^3+LMS!$E$10*AC201^2+LMS!$F$10*AC201+LMS!$G$10,LMS!$D$11*AC201^3+LMS!$E$11*AC201^2+LMS!$F$11*AC201+LMS!$G$11)))</f>
        <v>#VALUE!</v>
      </c>
      <c r="AA201" t="e">
        <f>IF(D201="M",(IF(AC201&lt;2.5,LMS!$D$21*AC201^3+LMS!$E$21*AC201^2+LMS!$F$21*AC201+LMS!$G$21,IF(AC201&lt;9.5,LMS!$D$22*AC201^3+LMS!$E$22*AC201^2+LMS!$F$22*AC201+LMS!$G$22,IF(AC201&lt;26.75,LMS!$D$23*AC201^3+LMS!$E$23*AC201^2+LMS!$F$23*AC201+LMS!$G$23,IF(AC201&lt;90,LMS!$D$24*AC201^3+LMS!$E$24*AC201^2+LMS!$F$24*AC201+LMS!$G$24,LMS!$D$25*AC201^3+LMS!$E$25*AC201^2+LMS!$F$25*AC201+LMS!$G$25))))),(IF(AC201&lt;2.5,LMS!$D$27*AC201^3+LMS!$E$27*AC201^2+LMS!$F$27*AC201+LMS!$G$27,IF(AC201&lt;9.5,LMS!$D$28*AC201^3+LMS!$E$28*AC201^2+LMS!$F$28*AC201+LMS!$G$28,IF(AC201&lt;26.75,LMS!$D$29*AC201^3+LMS!$E$29*AC201^2+LMS!$F$29*AC201+LMS!$G$29,IF(AC201&lt;90,LMS!$D$30*AC201^3+LMS!$E$30*AC201^2+LMS!$F$30*AC201+LMS!$G$30,IF(AC201&lt;150,LMS!$D$31*AC201^3+LMS!$E$31*AC201^2+LMS!$F$31*AC201+LMS!$G$31,LMS!$D$32*AC201^3+LMS!$E$32*AC201^2+LMS!$F$32*AC201+LMS!$G$32)))))))</f>
        <v>#VALUE!</v>
      </c>
      <c r="AB201" t="e">
        <f>IF(D201="M",(IF(AC201&lt;90,LMS!$D$14*AC201^3+LMS!$E$14*AC201^2+LMS!$F$14*AC201+LMS!$G$14,LMS!$D$15*AC201^3+LMS!$E$15*AC201^2+LMS!$F$15*AC201+LMS!$G$15)),(IF(AC201&lt;90,LMS!$D$17*AC201^3+LMS!$E$17*AC201^2+LMS!$F$17*AC201+LMS!$G$17,LMS!$D$18*AC201^3+LMS!$E$18*AC201^2+LMS!$F$18*AC201+LMS!$G$18)))</f>
        <v>#VALUE!</v>
      </c>
      <c r="AC201" s="7" t="e">
        <f t="shared" si="71"/>
        <v>#VALUE!</v>
      </c>
    </row>
    <row r="202" spans="2:29" s="7" customFormat="1">
      <c r="B202" s="119"/>
      <c r="C202" s="119"/>
      <c r="D202" s="119"/>
      <c r="E202" s="31"/>
      <c r="F202" s="31"/>
      <c r="G202" s="120"/>
      <c r="H202" s="120"/>
      <c r="I202" s="11" t="str">
        <f t="shared" si="58"/>
        <v/>
      </c>
      <c r="J202" s="2" t="str">
        <f t="shared" si="59"/>
        <v/>
      </c>
      <c r="K202" s="2" t="str">
        <f t="shared" si="60"/>
        <v/>
      </c>
      <c r="L202" s="2" t="str">
        <f t="shared" si="61"/>
        <v/>
      </c>
      <c r="M202" s="2" t="str">
        <f t="shared" si="62"/>
        <v/>
      </c>
      <c r="N202" s="2" t="str">
        <f t="shared" si="63"/>
        <v/>
      </c>
      <c r="O202" s="11" t="str">
        <f t="shared" si="64"/>
        <v/>
      </c>
      <c r="P202" s="11" t="str">
        <f t="shared" si="65"/>
        <v/>
      </c>
      <c r="Q202" s="11" t="str">
        <f t="shared" si="66"/>
        <v/>
      </c>
      <c r="R202" s="137"/>
      <c r="S202" s="137"/>
      <c r="T202" s="12" t="e">
        <f t="shared" si="67"/>
        <v>#VALUE!</v>
      </c>
      <c r="U202" s="13" t="e">
        <f t="shared" si="68"/>
        <v>#VALUE!</v>
      </c>
      <c r="V202" s="13"/>
      <c r="W202" s="8">
        <f t="shared" si="69"/>
        <v>9.0359999999999996</v>
      </c>
      <c r="X202" s="8">
        <f t="shared" si="70"/>
        <v>-184.49199999999999</v>
      </c>
      <c r="Y202"/>
      <c r="Z202" t="e">
        <f>IF(D202="M",IF(AC202&lt;78,LMS!$D$5*AC202^3+LMS!$E$5*AC202^2+LMS!$F$5*AC202+LMS!$G$5,IF(AC202&lt;150,LMS!$D$6*AC202^3+LMS!$E$6*AC202^2+LMS!$F$6*AC202+LMS!$G$6,LMS!$D$7*AC202^3+LMS!$E$7*AC202^2+LMS!$F$7*AC202+LMS!$G$7)),IF(AC202&lt;69,LMS!$D$9*AC202^3+LMS!$E$9*AC202^2+LMS!$F$9*AC202+LMS!$G$9,IF(AC202&lt;150,LMS!$D$10*AC202^3+LMS!$E$10*AC202^2+LMS!$F$10*AC202+LMS!$G$10,LMS!$D$11*AC202^3+LMS!$E$11*AC202^2+LMS!$F$11*AC202+LMS!$G$11)))</f>
        <v>#VALUE!</v>
      </c>
      <c r="AA202" t="e">
        <f>IF(D202="M",(IF(AC202&lt;2.5,LMS!$D$21*AC202^3+LMS!$E$21*AC202^2+LMS!$F$21*AC202+LMS!$G$21,IF(AC202&lt;9.5,LMS!$D$22*AC202^3+LMS!$E$22*AC202^2+LMS!$F$22*AC202+LMS!$G$22,IF(AC202&lt;26.75,LMS!$D$23*AC202^3+LMS!$E$23*AC202^2+LMS!$F$23*AC202+LMS!$G$23,IF(AC202&lt;90,LMS!$D$24*AC202^3+LMS!$E$24*AC202^2+LMS!$F$24*AC202+LMS!$G$24,LMS!$D$25*AC202^3+LMS!$E$25*AC202^2+LMS!$F$25*AC202+LMS!$G$25))))),(IF(AC202&lt;2.5,LMS!$D$27*AC202^3+LMS!$E$27*AC202^2+LMS!$F$27*AC202+LMS!$G$27,IF(AC202&lt;9.5,LMS!$D$28*AC202^3+LMS!$E$28*AC202^2+LMS!$F$28*AC202+LMS!$G$28,IF(AC202&lt;26.75,LMS!$D$29*AC202^3+LMS!$E$29*AC202^2+LMS!$F$29*AC202+LMS!$G$29,IF(AC202&lt;90,LMS!$D$30*AC202^3+LMS!$E$30*AC202^2+LMS!$F$30*AC202+LMS!$G$30,IF(AC202&lt;150,LMS!$D$31*AC202^3+LMS!$E$31*AC202^2+LMS!$F$31*AC202+LMS!$G$31,LMS!$D$32*AC202^3+LMS!$E$32*AC202^2+LMS!$F$32*AC202+LMS!$G$32)))))))</f>
        <v>#VALUE!</v>
      </c>
      <c r="AB202" t="e">
        <f>IF(D202="M",(IF(AC202&lt;90,LMS!$D$14*AC202^3+LMS!$E$14*AC202^2+LMS!$F$14*AC202+LMS!$G$14,LMS!$D$15*AC202^3+LMS!$E$15*AC202^2+LMS!$F$15*AC202+LMS!$G$15)),(IF(AC202&lt;90,LMS!$D$17*AC202^3+LMS!$E$17*AC202^2+LMS!$F$17*AC202+LMS!$G$17,LMS!$D$18*AC202^3+LMS!$E$18*AC202^2+LMS!$F$18*AC202+LMS!$G$18)))</f>
        <v>#VALUE!</v>
      </c>
      <c r="AC202" s="7" t="e">
        <f t="shared" si="71"/>
        <v>#VALUE!</v>
      </c>
    </row>
    <row r="203" spans="2:29" s="7" customFormat="1">
      <c r="B203" s="119"/>
      <c r="C203" s="119"/>
      <c r="D203" s="119"/>
      <c r="E203" s="31"/>
      <c r="F203" s="31"/>
      <c r="G203" s="120"/>
      <c r="H203" s="120"/>
      <c r="I203" s="11" t="str">
        <f t="shared" si="58"/>
        <v/>
      </c>
      <c r="J203" s="2" t="str">
        <f t="shared" si="59"/>
        <v/>
      </c>
      <c r="K203" s="2" t="str">
        <f t="shared" si="60"/>
        <v/>
      </c>
      <c r="L203" s="2" t="str">
        <f t="shared" si="61"/>
        <v/>
      </c>
      <c r="M203" s="2" t="str">
        <f t="shared" si="62"/>
        <v/>
      </c>
      <c r="N203" s="2" t="str">
        <f t="shared" si="63"/>
        <v/>
      </c>
      <c r="O203" s="11" t="str">
        <f t="shared" si="64"/>
        <v/>
      </c>
      <c r="P203" s="11" t="str">
        <f t="shared" si="65"/>
        <v/>
      </c>
      <c r="Q203" s="11" t="str">
        <f t="shared" si="66"/>
        <v/>
      </c>
      <c r="R203" s="137"/>
      <c r="S203" s="137"/>
      <c r="T203" s="12" t="e">
        <f t="shared" si="67"/>
        <v>#VALUE!</v>
      </c>
      <c r="U203" s="13" t="e">
        <f t="shared" si="68"/>
        <v>#VALUE!</v>
      </c>
      <c r="V203" s="13"/>
      <c r="W203" s="8">
        <f t="shared" si="69"/>
        <v>9.0359999999999996</v>
      </c>
      <c r="X203" s="8">
        <f t="shared" si="70"/>
        <v>-184.49199999999999</v>
      </c>
      <c r="Y203"/>
      <c r="Z203" t="e">
        <f>IF(D203="M",IF(AC203&lt;78,LMS!$D$5*AC203^3+LMS!$E$5*AC203^2+LMS!$F$5*AC203+LMS!$G$5,IF(AC203&lt;150,LMS!$D$6*AC203^3+LMS!$E$6*AC203^2+LMS!$F$6*AC203+LMS!$G$6,LMS!$D$7*AC203^3+LMS!$E$7*AC203^2+LMS!$F$7*AC203+LMS!$G$7)),IF(AC203&lt;69,LMS!$D$9*AC203^3+LMS!$E$9*AC203^2+LMS!$F$9*AC203+LMS!$G$9,IF(AC203&lt;150,LMS!$D$10*AC203^3+LMS!$E$10*AC203^2+LMS!$F$10*AC203+LMS!$G$10,LMS!$D$11*AC203^3+LMS!$E$11*AC203^2+LMS!$F$11*AC203+LMS!$G$11)))</f>
        <v>#VALUE!</v>
      </c>
      <c r="AA203" t="e">
        <f>IF(D203="M",(IF(AC203&lt;2.5,LMS!$D$21*AC203^3+LMS!$E$21*AC203^2+LMS!$F$21*AC203+LMS!$G$21,IF(AC203&lt;9.5,LMS!$D$22*AC203^3+LMS!$E$22*AC203^2+LMS!$F$22*AC203+LMS!$G$22,IF(AC203&lt;26.75,LMS!$D$23*AC203^3+LMS!$E$23*AC203^2+LMS!$F$23*AC203+LMS!$G$23,IF(AC203&lt;90,LMS!$D$24*AC203^3+LMS!$E$24*AC203^2+LMS!$F$24*AC203+LMS!$G$24,LMS!$D$25*AC203^3+LMS!$E$25*AC203^2+LMS!$F$25*AC203+LMS!$G$25))))),(IF(AC203&lt;2.5,LMS!$D$27*AC203^3+LMS!$E$27*AC203^2+LMS!$F$27*AC203+LMS!$G$27,IF(AC203&lt;9.5,LMS!$D$28*AC203^3+LMS!$E$28*AC203^2+LMS!$F$28*AC203+LMS!$G$28,IF(AC203&lt;26.75,LMS!$D$29*AC203^3+LMS!$E$29*AC203^2+LMS!$F$29*AC203+LMS!$G$29,IF(AC203&lt;90,LMS!$D$30*AC203^3+LMS!$E$30*AC203^2+LMS!$F$30*AC203+LMS!$G$30,IF(AC203&lt;150,LMS!$D$31*AC203^3+LMS!$E$31*AC203^2+LMS!$F$31*AC203+LMS!$G$31,LMS!$D$32*AC203^3+LMS!$E$32*AC203^2+LMS!$F$32*AC203+LMS!$G$32)))))))</f>
        <v>#VALUE!</v>
      </c>
      <c r="AB203" t="e">
        <f>IF(D203="M",(IF(AC203&lt;90,LMS!$D$14*AC203^3+LMS!$E$14*AC203^2+LMS!$F$14*AC203+LMS!$G$14,LMS!$D$15*AC203^3+LMS!$E$15*AC203^2+LMS!$F$15*AC203+LMS!$G$15)),(IF(AC203&lt;90,LMS!$D$17*AC203^3+LMS!$E$17*AC203^2+LMS!$F$17*AC203+LMS!$G$17,LMS!$D$18*AC203^3+LMS!$E$18*AC203^2+LMS!$F$18*AC203+LMS!$G$18)))</f>
        <v>#VALUE!</v>
      </c>
      <c r="AC203" s="7" t="e">
        <f t="shared" si="71"/>
        <v>#VALUE!</v>
      </c>
    </row>
    <row r="204" spans="2:29" s="7" customFormat="1">
      <c r="B204" s="119"/>
      <c r="C204" s="119"/>
      <c r="D204" s="119"/>
      <c r="E204" s="31"/>
      <c r="F204" s="31"/>
      <c r="G204" s="120"/>
      <c r="H204" s="120"/>
      <c r="I204" s="11" t="str">
        <f t="shared" si="58"/>
        <v/>
      </c>
      <c r="J204" s="2" t="str">
        <f t="shared" si="59"/>
        <v/>
      </c>
      <c r="K204" s="2" t="str">
        <f t="shared" si="60"/>
        <v/>
      </c>
      <c r="L204" s="2" t="str">
        <f t="shared" si="61"/>
        <v/>
      </c>
      <c r="M204" s="2" t="str">
        <f t="shared" si="62"/>
        <v/>
      </c>
      <c r="N204" s="2" t="str">
        <f t="shared" si="63"/>
        <v/>
      </c>
      <c r="O204" s="11" t="str">
        <f t="shared" si="64"/>
        <v/>
      </c>
      <c r="P204" s="11" t="str">
        <f t="shared" si="65"/>
        <v/>
      </c>
      <c r="Q204" s="11" t="str">
        <f t="shared" si="66"/>
        <v/>
      </c>
      <c r="R204" s="137"/>
      <c r="S204" s="137"/>
      <c r="T204" s="12" t="e">
        <f t="shared" si="67"/>
        <v>#VALUE!</v>
      </c>
      <c r="U204" s="13" t="e">
        <f t="shared" si="68"/>
        <v>#VALUE!</v>
      </c>
      <c r="V204" s="13"/>
      <c r="W204" s="8">
        <f t="shared" si="69"/>
        <v>9.0359999999999996</v>
      </c>
      <c r="X204" s="8">
        <f t="shared" si="70"/>
        <v>-184.49199999999999</v>
      </c>
      <c r="Y204"/>
      <c r="Z204" t="e">
        <f>IF(D204="M",IF(AC204&lt;78,LMS!$D$5*AC204^3+LMS!$E$5*AC204^2+LMS!$F$5*AC204+LMS!$G$5,IF(AC204&lt;150,LMS!$D$6*AC204^3+LMS!$E$6*AC204^2+LMS!$F$6*AC204+LMS!$G$6,LMS!$D$7*AC204^3+LMS!$E$7*AC204^2+LMS!$F$7*AC204+LMS!$G$7)),IF(AC204&lt;69,LMS!$D$9*AC204^3+LMS!$E$9*AC204^2+LMS!$F$9*AC204+LMS!$G$9,IF(AC204&lt;150,LMS!$D$10*AC204^3+LMS!$E$10*AC204^2+LMS!$F$10*AC204+LMS!$G$10,LMS!$D$11*AC204^3+LMS!$E$11*AC204^2+LMS!$F$11*AC204+LMS!$G$11)))</f>
        <v>#VALUE!</v>
      </c>
      <c r="AA204" t="e">
        <f>IF(D204="M",(IF(AC204&lt;2.5,LMS!$D$21*AC204^3+LMS!$E$21*AC204^2+LMS!$F$21*AC204+LMS!$G$21,IF(AC204&lt;9.5,LMS!$D$22*AC204^3+LMS!$E$22*AC204^2+LMS!$F$22*AC204+LMS!$G$22,IF(AC204&lt;26.75,LMS!$D$23*AC204^3+LMS!$E$23*AC204^2+LMS!$F$23*AC204+LMS!$G$23,IF(AC204&lt;90,LMS!$D$24*AC204^3+LMS!$E$24*AC204^2+LMS!$F$24*AC204+LMS!$G$24,LMS!$D$25*AC204^3+LMS!$E$25*AC204^2+LMS!$F$25*AC204+LMS!$G$25))))),(IF(AC204&lt;2.5,LMS!$D$27*AC204^3+LMS!$E$27*AC204^2+LMS!$F$27*AC204+LMS!$G$27,IF(AC204&lt;9.5,LMS!$D$28*AC204^3+LMS!$E$28*AC204^2+LMS!$F$28*AC204+LMS!$G$28,IF(AC204&lt;26.75,LMS!$D$29*AC204^3+LMS!$E$29*AC204^2+LMS!$F$29*AC204+LMS!$G$29,IF(AC204&lt;90,LMS!$D$30*AC204^3+LMS!$E$30*AC204^2+LMS!$F$30*AC204+LMS!$G$30,IF(AC204&lt;150,LMS!$D$31*AC204^3+LMS!$E$31*AC204^2+LMS!$F$31*AC204+LMS!$G$31,LMS!$D$32*AC204^3+LMS!$E$32*AC204^2+LMS!$F$32*AC204+LMS!$G$32)))))))</f>
        <v>#VALUE!</v>
      </c>
      <c r="AB204" t="e">
        <f>IF(D204="M",(IF(AC204&lt;90,LMS!$D$14*AC204^3+LMS!$E$14*AC204^2+LMS!$F$14*AC204+LMS!$G$14,LMS!$D$15*AC204^3+LMS!$E$15*AC204^2+LMS!$F$15*AC204+LMS!$G$15)),(IF(AC204&lt;90,LMS!$D$17*AC204^3+LMS!$E$17*AC204^2+LMS!$F$17*AC204+LMS!$G$17,LMS!$D$18*AC204^3+LMS!$E$18*AC204^2+LMS!$F$18*AC204+LMS!$G$18)))</f>
        <v>#VALUE!</v>
      </c>
      <c r="AC204" s="7" t="e">
        <f t="shared" si="71"/>
        <v>#VALUE!</v>
      </c>
    </row>
    <row r="205" spans="2:29" s="7" customFormat="1">
      <c r="B205" s="119"/>
      <c r="C205" s="119"/>
      <c r="D205" s="119"/>
      <c r="E205" s="31"/>
      <c r="F205" s="31"/>
      <c r="G205" s="120"/>
      <c r="H205" s="120"/>
      <c r="I205" s="11" t="str">
        <f t="shared" si="58"/>
        <v/>
      </c>
      <c r="J205" s="2" t="str">
        <f t="shared" si="59"/>
        <v/>
      </c>
      <c r="K205" s="2" t="str">
        <f t="shared" si="60"/>
        <v/>
      </c>
      <c r="L205" s="2" t="str">
        <f t="shared" si="61"/>
        <v/>
      </c>
      <c r="M205" s="2" t="str">
        <f t="shared" si="62"/>
        <v/>
      </c>
      <c r="N205" s="2" t="str">
        <f t="shared" si="63"/>
        <v/>
      </c>
      <c r="O205" s="11" t="str">
        <f t="shared" si="64"/>
        <v/>
      </c>
      <c r="P205" s="11" t="str">
        <f t="shared" si="65"/>
        <v/>
      </c>
      <c r="Q205" s="11" t="str">
        <f t="shared" si="66"/>
        <v/>
      </c>
      <c r="R205" s="137"/>
      <c r="S205" s="137"/>
      <c r="T205" s="12" t="e">
        <f t="shared" si="67"/>
        <v>#VALUE!</v>
      </c>
      <c r="U205" s="13" t="e">
        <f t="shared" si="68"/>
        <v>#VALUE!</v>
      </c>
      <c r="V205" s="13"/>
      <c r="W205" s="8">
        <f t="shared" si="69"/>
        <v>9.0359999999999996</v>
      </c>
      <c r="X205" s="8">
        <f t="shared" si="70"/>
        <v>-184.49199999999999</v>
      </c>
      <c r="Y205"/>
      <c r="Z205" t="e">
        <f>IF(D205="M",IF(AC205&lt;78,LMS!$D$5*AC205^3+LMS!$E$5*AC205^2+LMS!$F$5*AC205+LMS!$G$5,IF(AC205&lt;150,LMS!$D$6*AC205^3+LMS!$E$6*AC205^2+LMS!$F$6*AC205+LMS!$G$6,LMS!$D$7*AC205^3+LMS!$E$7*AC205^2+LMS!$F$7*AC205+LMS!$G$7)),IF(AC205&lt;69,LMS!$D$9*AC205^3+LMS!$E$9*AC205^2+LMS!$F$9*AC205+LMS!$G$9,IF(AC205&lt;150,LMS!$D$10*AC205^3+LMS!$E$10*AC205^2+LMS!$F$10*AC205+LMS!$G$10,LMS!$D$11*AC205^3+LMS!$E$11*AC205^2+LMS!$F$11*AC205+LMS!$G$11)))</f>
        <v>#VALUE!</v>
      </c>
      <c r="AA205" t="e">
        <f>IF(D205="M",(IF(AC205&lt;2.5,LMS!$D$21*AC205^3+LMS!$E$21*AC205^2+LMS!$F$21*AC205+LMS!$G$21,IF(AC205&lt;9.5,LMS!$D$22*AC205^3+LMS!$E$22*AC205^2+LMS!$F$22*AC205+LMS!$G$22,IF(AC205&lt;26.75,LMS!$D$23*AC205^3+LMS!$E$23*AC205^2+LMS!$F$23*AC205+LMS!$G$23,IF(AC205&lt;90,LMS!$D$24*AC205^3+LMS!$E$24*AC205^2+LMS!$F$24*AC205+LMS!$G$24,LMS!$D$25*AC205^3+LMS!$E$25*AC205^2+LMS!$F$25*AC205+LMS!$G$25))))),(IF(AC205&lt;2.5,LMS!$D$27*AC205^3+LMS!$E$27*AC205^2+LMS!$F$27*AC205+LMS!$G$27,IF(AC205&lt;9.5,LMS!$D$28*AC205^3+LMS!$E$28*AC205^2+LMS!$F$28*AC205+LMS!$G$28,IF(AC205&lt;26.75,LMS!$D$29*AC205^3+LMS!$E$29*AC205^2+LMS!$F$29*AC205+LMS!$G$29,IF(AC205&lt;90,LMS!$D$30*AC205^3+LMS!$E$30*AC205^2+LMS!$F$30*AC205+LMS!$G$30,IF(AC205&lt;150,LMS!$D$31*AC205^3+LMS!$E$31*AC205^2+LMS!$F$31*AC205+LMS!$G$31,LMS!$D$32*AC205^3+LMS!$E$32*AC205^2+LMS!$F$32*AC205+LMS!$G$32)))))))</f>
        <v>#VALUE!</v>
      </c>
      <c r="AB205" t="e">
        <f>IF(D205="M",(IF(AC205&lt;90,LMS!$D$14*AC205^3+LMS!$E$14*AC205^2+LMS!$F$14*AC205+LMS!$G$14,LMS!$D$15*AC205^3+LMS!$E$15*AC205^2+LMS!$F$15*AC205+LMS!$G$15)),(IF(AC205&lt;90,LMS!$D$17*AC205^3+LMS!$E$17*AC205^2+LMS!$F$17*AC205+LMS!$G$17,LMS!$D$18*AC205^3+LMS!$E$18*AC205^2+LMS!$F$18*AC205+LMS!$G$18)))</f>
        <v>#VALUE!</v>
      </c>
      <c r="AC205" s="7" t="e">
        <f t="shared" si="71"/>
        <v>#VALUE!</v>
      </c>
    </row>
    <row r="206" spans="2:29" s="7" customFormat="1">
      <c r="B206" s="119"/>
      <c r="C206" s="119"/>
      <c r="D206" s="119"/>
      <c r="E206" s="31"/>
      <c r="F206" s="31"/>
      <c r="G206" s="120"/>
      <c r="H206" s="120"/>
      <c r="I206" s="11" t="str">
        <f t="shared" si="58"/>
        <v/>
      </c>
      <c r="J206" s="2" t="str">
        <f t="shared" si="59"/>
        <v/>
      </c>
      <c r="K206" s="2" t="str">
        <f t="shared" si="60"/>
        <v/>
      </c>
      <c r="L206" s="2" t="str">
        <f t="shared" si="61"/>
        <v/>
      </c>
      <c r="M206" s="2" t="str">
        <f t="shared" si="62"/>
        <v/>
      </c>
      <c r="N206" s="2" t="str">
        <f t="shared" si="63"/>
        <v/>
      </c>
      <c r="O206" s="11" t="str">
        <f t="shared" si="64"/>
        <v/>
      </c>
      <c r="P206" s="11" t="str">
        <f t="shared" si="65"/>
        <v/>
      </c>
      <c r="Q206" s="11" t="str">
        <f t="shared" si="66"/>
        <v/>
      </c>
      <c r="R206" s="137"/>
      <c r="S206" s="137"/>
      <c r="T206" s="12" t="e">
        <f t="shared" si="67"/>
        <v>#VALUE!</v>
      </c>
      <c r="U206" s="13" t="e">
        <f t="shared" si="68"/>
        <v>#VALUE!</v>
      </c>
      <c r="V206" s="13"/>
      <c r="W206" s="8">
        <f t="shared" si="69"/>
        <v>9.0359999999999996</v>
      </c>
      <c r="X206" s="8">
        <f t="shared" si="70"/>
        <v>-184.49199999999999</v>
      </c>
      <c r="Y206"/>
      <c r="Z206" t="e">
        <f>IF(D206="M",IF(AC206&lt;78,LMS!$D$5*AC206^3+LMS!$E$5*AC206^2+LMS!$F$5*AC206+LMS!$G$5,IF(AC206&lt;150,LMS!$D$6*AC206^3+LMS!$E$6*AC206^2+LMS!$F$6*AC206+LMS!$G$6,LMS!$D$7*AC206^3+LMS!$E$7*AC206^2+LMS!$F$7*AC206+LMS!$G$7)),IF(AC206&lt;69,LMS!$D$9*AC206^3+LMS!$E$9*AC206^2+LMS!$F$9*AC206+LMS!$G$9,IF(AC206&lt;150,LMS!$D$10*AC206^3+LMS!$E$10*AC206^2+LMS!$F$10*AC206+LMS!$G$10,LMS!$D$11*AC206^3+LMS!$E$11*AC206^2+LMS!$F$11*AC206+LMS!$G$11)))</f>
        <v>#VALUE!</v>
      </c>
      <c r="AA206" t="e">
        <f>IF(D206="M",(IF(AC206&lt;2.5,LMS!$D$21*AC206^3+LMS!$E$21*AC206^2+LMS!$F$21*AC206+LMS!$G$21,IF(AC206&lt;9.5,LMS!$D$22*AC206^3+LMS!$E$22*AC206^2+LMS!$F$22*AC206+LMS!$G$22,IF(AC206&lt;26.75,LMS!$D$23*AC206^3+LMS!$E$23*AC206^2+LMS!$F$23*AC206+LMS!$G$23,IF(AC206&lt;90,LMS!$D$24*AC206^3+LMS!$E$24*AC206^2+LMS!$F$24*AC206+LMS!$G$24,LMS!$D$25*AC206^3+LMS!$E$25*AC206^2+LMS!$F$25*AC206+LMS!$G$25))))),(IF(AC206&lt;2.5,LMS!$D$27*AC206^3+LMS!$E$27*AC206^2+LMS!$F$27*AC206+LMS!$G$27,IF(AC206&lt;9.5,LMS!$D$28*AC206^3+LMS!$E$28*AC206^2+LMS!$F$28*AC206+LMS!$G$28,IF(AC206&lt;26.75,LMS!$D$29*AC206^3+LMS!$E$29*AC206^2+LMS!$F$29*AC206+LMS!$G$29,IF(AC206&lt;90,LMS!$D$30*AC206^3+LMS!$E$30*AC206^2+LMS!$F$30*AC206+LMS!$G$30,IF(AC206&lt;150,LMS!$D$31*AC206^3+LMS!$E$31*AC206^2+LMS!$F$31*AC206+LMS!$G$31,LMS!$D$32*AC206^3+LMS!$E$32*AC206^2+LMS!$F$32*AC206+LMS!$G$32)))))))</f>
        <v>#VALUE!</v>
      </c>
      <c r="AB206" t="e">
        <f>IF(D206="M",(IF(AC206&lt;90,LMS!$D$14*AC206^3+LMS!$E$14*AC206^2+LMS!$F$14*AC206+LMS!$G$14,LMS!$D$15*AC206^3+LMS!$E$15*AC206^2+LMS!$F$15*AC206+LMS!$G$15)),(IF(AC206&lt;90,LMS!$D$17*AC206^3+LMS!$E$17*AC206^2+LMS!$F$17*AC206+LMS!$G$17,LMS!$D$18*AC206^3+LMS!$E$18*AC206^2+LMS!$F$18*AC206+LMS!$G$18)))</f>
        <v>#VALUE!</v>
      </c>
      <c r="AC206" s="7" t="e">
        <f t="shared" si="71"/>
        <v>#VALUE!</v>
      </c>
    </row>
    <row r="207" spans="2:29" s="7" customFormat="1">
      <c r="B207" s="119"/>
      <c r="C207" s="119"/>
      <c r="D207" s="119"/>
      <c r="E207" s="31"/>
      <c r="F207" s="31"/>
      <c r="G207" s="120"/>
      <c r="H207" s="120"/>
      <c r="I207" s="11" t="str">
        <f t="shared" si="58"/>
        <v/>
      </c>
      <c r="J207" s="2" t="str">
        <f t="shared" si="59"/>
        <v/>
      </c>
      <c r="K207" s="2" t="str">
        <f t="shared" si="60"/>
        <v/>
      </c>
      <c r="L207" s="2" t="str">
        <f t="shared" si="61"/>
        <v/>
      </c>
      <c r="M207" s="2" t="str">
        <f t="shared" si="62"/>
        <v/>
      </c>
      <c r="N207" s="2" t="str">
        <f t="shared" si="63"/>
        <v/>
      </c>
      <c r="O207" s="11" t="str">
        <f t="shared" si="64"/>
        <v/>
      </c>
      <c r="P207" s="11" t="str">
        <f t="shared" si="65"/>
        <v/>
      </c>
      <c r="Q207" s="11" t="str">
        <f t="shared" si="66"/>
        <v/>
      </c>
      <c r="R207" s="137"/>
      <c r="S207" s="137"/>
      <c r="T207" s="12" t="e">
        <f t="shared" si="67"/>
        <v>#VALUE!</v>
      </c>
      <c r="U207" s="13" t="e">
        <f t="shared" si="68"/>
        <v>#VALUE!</v>
      </c>
      <c r="V207" s="13"/>
      <c r="W207" s="8">
        <f t="shared" si="69"/>
        <v>9.0359999999999996</v>
      </c>
      <c r="X207" s="8">
        <f t="shared" si="70"/>
        <v>-184.49199999999999</v>
      </c>
      <c r="Y207"/>
      <c r="Z207" t="e">
        <f>IF(D207="M",IF(AC207&lt;78,LMS!$D$5*AC207^3+LMS!$E$5*AC207^2+LMS!$F$5*AC207+LMS!$G$5,IF(AC207&lt;150,LMS!$D$6*AC207^3+LMS!$E$6*AC207^2+LMS!$F$6*AC207+LMS!$G$6,LMS!$D$7*AC207^3+LMS!$E$7*AC207^2+LMS!$F$7*AC207+LMS!$G$7)),IF(AC207&lt;69,LMS!$D$9*AC207^3+LMS!$E$9*AC207^2+LMS!$F$9*AC207+LMS!$G$9,IF(AC207&lt;150,LMS!$D$10*AC207^3+LMS!$E$10*AC207^2+LMS!$F$10*AC207+LMS!$G$10,LMS!$D$11*AC207^3+LMS!$E$11*AC207^2+LMS!$F$11*AC207+LMS!$G$11)))</f>
        <v>#VALUE!</v>
      </c>
      <c r="AA207" t="e">
        <f>IF(D207="M",(IF(AC207&lt;2.5,LMS!$D$21*AC207^3+LMS!$E$21*AC207^2+LMS!$F$21*AC207+LMS!$G$21,IF(AC207&lt;9.5,LMS!$D$22*AC207^3+LMS!$E$22*AC207^2+LMS!$F$22*AC207+LMS!$G$22,IF(AC207&lt;26.75,LMS!$D$23*AC207^3+LMS!$E$23*AC207^2+LMS!$F$23*AC207+LMS!$G$23,IF(AC207&lt;90,LMS!$D$24*AC207^3+LMS!$E$24*AC207^2+LMS!$F$24*AC207+LMS!$G$24,LMS!$D$25*AC207^3+LMS!$E$25*AC207^2+LMS!$F$25*AC207+LMS!$G$25))))),(IF(AC207&lt;2.5,LMS!$D$27*AC207^3+LMS!$E$27*AC207^2+LMS!$F$27*AC207+LMS!$G$27,IF(AC207&lt;9.5,LMS!$D$28*AC207^3+LMS!$E$28*AC207^2+LMS!$F$28*AC207+LMS!$G$28,IF(AC207&lt;26.75,LMS!$D$29*AC207^3+LMS!$E$29*AC207^2+LMS!$F$29*AC207+LMS!$G$29,IF(AC207&lt;90,LMS!$D$30*AC207^3+LMS!$E$30*AC207^2+LMS!$F$30*AC207+LMS!$G$30,IF(AC207&lt;150,LMS!$D$31*AC207^3+LMS!$E$31*AC207^2+LMS!$F$31*AC207+LMS!$G$31,LMS!$D$32*AC207^3+LMS!$E$32*AC207^2+LMS!$F$32*AC207+LMS!$G$32)))))))</f>
        <v>#VALUE!</v>
      </c>
      <c r="AB207" t="e">
        <f>IF(D207="M",(IF(AC207&lt;90,LMS!$D$14*AC207^3+LMS!$E$14*AC207^2+LMS!$F$14*AC207+LMS!$G$14,LMS!$D$15*AC207^3+LMS!$E$15*AC207^2+LMS!$F$15*AC207+LMS!$G$15)),(IF(AC207&lt;90,LMS!$D$17*AC207^3+LMS!$E$17*AC207^2+LMS!$F$17*AC207+LMS!$G$17,LMS!$D$18*AC207^3+LMS!$E$18*AC207^2+LMS!$F$18*AC207+LMS!$G$18)))</f>
        <v>#VALUE!</v>
      </c>
      <c r="AC207" s="7" t="e">
        <f t="shared" si="71"/>
        <v>#VALUE!</v>
      </c>
    </row>
    <row r="208" spans="2:29" s="7" customFormat="1">
      <c r="B208" s="119"/>
      <c r="C208" s="119"/>
      <c r="D208" s="119"/>
      <c r="E208" s="31"/>
      <c r="F208" s="31"/>
      <c r="G208" s="120"/>
      <c r="H208" s="120"/>
      <c r="I208" s="11" t="str">
        <f t="shared" si="58"/>
        <v/>
      </c>
      <c r="J208" s="2" t="str">
        <f t="shared" si="59"/>
        <v/>
      </c>
      <c r="K208" s="2" t="str">
        <f t="shared" si="60"/>
        <v/>
      </c>
      <c r="L208" s="2" t="str">
        <f t="shared" si="61"/>
        <v/>
      </c>
      <c r="M208" s="2" t="str">
        <f t="shared" si="62"/>
        <v/>
      </c>
      <c r="N208" s="2" t="str">
        <f t="shared" si="63"/>
        <v/>
      </c>
      <c r="O208" s="11" t="str">
        <f t="shared" si="64"/>
        <v/>
      </c>
      <c r="P208" s="11" t="str">
        <f t="shared" si="65"/>
        <v/>
      </c>
      <c r="Q208" s="11" t="str">
        <f t="shared" si="66"/>
        <v/>
      </c>
      <c r="R208" s="137"/>
      <c r="S208" s="137"/>
      <c r="T208" s="12" t="e">
        <f t="shared" si="67"/>
        <v>#VALUE!</v>
      </c>
      <c r="U208" s="13" t="e">
        <f t="shared" si="68"/>
        <v>#VALUE!</v>
      </c>
      <c r="V208" s="13"/>
      <c r="W208" s="8">
        <f t="shared" si="69"/>
        <v>9.0359999999999996</v>
      </c>
      <c r="X208" s="8">
        <f t="shared" si="70"/>
        <v>-184.49199999999999</v>
      </c>
      <c r="Y208"/>
      <c r="Z208" t="e">
        <f>IF(D208="M",IF(AC208&lt;78,LMS!$D$5*AC208^3+LMS!$E$5*AC208^2+LMS!$F$5*AC208+LMS!$G$5,IF(AC208&lt;150,LMS!$D$6*AC208^3+LMS!$E$6*AC208^2+LMS!$F$6*AC208+LMS!$G$6,LMS!$D$7*AC208^3+LMS!$E$7*AC208^2+LMS!$F$7*AC208+LMS!$G$7)),IF(AC208&lt;69,LMS!$D$9*AC208^3+LMS!$E$9*AC208^2+LMS!$F$9*AC208+LMS!$G$9,IF(AC208&lt;150,LMS!$D$10*AC208^3+LMS!$E$10*AC208^2+LMS!$F$10*AC208+LMS!$G$10,LMS!$D$11*AC208^3+LMS!$E$11*AC208^2+LMS!$F$11*AC208+LMS!$G$11)))</f>
        <v>#VALUE!</v>
      </c>
      <c r="AA208" t="e">
        <f>IF(D208="M",(IF(AC208&lt;2.5,LMS!$D$21*AC208^3+LMS!$E$21*AC208^2+LMS!$F$21*AC208+LMS!$G$21,IF(AC208&lt;9.5,LMS!$D$22*AC208^3+LMS!$E$22*AC208^2+LMS!$F$22*AC208+LMS!$G$22,IF(AC208&lt;26.75,LMS!$D$23*AC208^3+LMS!$E$23*AC208^2+LMS!$F$23*AC208+LMS!$G$23,IF(AC208&lt;90,LMS!$D$24*AC208^3+LMS!$E$24*AC208^2+LMS!$F$24*AC208+LMS!$G$24,LMS!$D$25*AC208^3+LMS!$E$25*AC208^2+LMS!$F$25*AC208+LMS!$G$25))))),(IF(AC208&lt;2.5,LMS!$D$27*AC208^3+LMS!$E$27*AC208^2+LMS!$F$27*AC208+LMS!$G$27,IF(AC208&lt;9.5,LMS!$D$28*AC208^3+LMS!$E$28*AC208^2+LMS!$F$28*AC208+LMS!$G$28,IF(AC208&lt;26.75,LMS!$D$29*AC208^3+LMS!$E$29*AC208^2+LMS!$F$29*AC208+LMS!$G$29,IF(AC208&lt;90,LMS!$D$30*AC208^3+LMS!$E$30*AC208^2+LMS!$F$30*AC208+LMS!$G$30,IF(AC208&lt;150,LMS!$D$31*AC208^3+LMS!$E$31*AC208^2+LMS!$F$31*AC208+LMS!$G$31,LMS!$D$32*AC208^3+LMS!$E$32*AC208^2+LMS!$F$32*AC208+LMS!$G$32)))))))</f>
        <v>#VALUE!</v>
      </c>
      <c r="AB208" t="e">
        <f>IF(D208="M",(IF(AC208&lt;90,LMS!$D$14*AC208^3+LMS!$E$14*AC208^2+LMS!$F$14*AC208+LMS!$G$14,LMS!$D$15*AC208^3+LMS!$E$15*AC208^2+LMS!$F$15*AC208+LMS!$G$15)),(IF(AC208&lt;90,LMS!$D$17*AC208^3+LMS!$E$17*AC208^2+LMS!$F$17*AC208+LMS!$G$17,LMS!$D$18*AC208^3+LMS!$E$18*AC208^2+LMS!$F$18*AC208+LMS!$G$18)))</f>
        <v>#VALUE!</v>
      </c>
      <c r="AC208" s="7" t="e">
        <f t="shared" si="71"/>
        <v>#VALUE!</v>
      </c>
    </row>
    <row r="209" spans="2:29" s="7" customFormat="1">
      <c r="B209" s="119"/>
      <c r="C209" s="119"/>
      <c r="D209" s="119"/>
      <c r="E209" s="31"/>
      <c r="F209" s="31"/>
      <c r="G209" s="120"/>
      <c r="H209" s="120"/>
      <c r="I209" s="11" t="str">
        <f t="shared" si="58"/>
        <v/>
      </c>
      <c r="J209" s="2" t="str">
        <f t="shared" si="59"/>
        <v/>
      </c>
      <c r="K209" s="2" t="str">
        <f t="shared" si="60"/>
        <v/>
      </c>
      <c r="L209" s="2" t="str">
        <f t="shared" si="61"/>
        <v/>
      </c>
      <c r="M209" s="2" t="str">
        <f t="shared" si="62"/>
        <v/>
      </c>
      <c r="N209" s="2" t="str">
        <f t="shared" si="63"/>
        <v/>
      </c>
      <c r="O209" s="11" t="str">
        <f t="shared" si="64"/>
        <v/>
      </c>
      <c r="P209" s="11" t="str">
        <f t="shared" si="65"/>
        <v/>
      </c>
      <c r="Q209" s="11" t="str">
        <f t="shared" si="66"/>
        <v/>
      </c>
      <c r="R209" s="137"/>
      <c r="S209" s="137"/>
      <c r="T209" s="12" t="e">
        <f t="shared" si="67"/>
        <v>#VALUE!</v>
      </c>
      <c r="U209" s="13" t="e">
        <f t="shared" si="68"/>
        <v>#VALUE!</v>
      </c>
      <c r="V209" s="13"/>
      <c r="W209" s="8">
        <f t="shared" si="69"/>
        <v>9.0359999999999996</v>
      </c>
      <c r="X209" s="8">
        <f t="shared" si="70"/>
        <v>-184.49199999999999</v>
      </c>
      <c r="Y209"/>
      <c r="Z209" t="e">
        <f>IF(D209="M",IF(AC209&lt;78,LMS!$D$5*AC209^3+LMS!$E$5*AC209^2+LMS!$F$5*AC209+LMS!$G$5,IF(AC209&lt;150,LMS!$D$6*AC209^3+LMS!$E$6*AC209^2+LMS!$F$6*AC209+LMS!$G$6,LMS!$D$7*AC209^3+LMS!$E$7*AC209^2+LMS!$F$7*AC209+LMS!$G$7)),IF(AC209&lt;69,LMS!$D$9*AC209^3+LMS!$E$9*AC209^2+LMS!$F$9*AC209+LMS!$G$9,IF(AC209&lt;150,LMS!$D$10*AC209^3+LMS!$E$10*AC209^2+LMS!$F$10*AC209+LMS!$G$10,LMS!$D$11*AC209^3+LMS!$E$11*AC209^2+LMS!$F$11*AC209+LMS!$G$11)))</f>
        <v>#VALUE!</v>
      </c>
      <c r="AA209" t="e">
        <f>IF(D209="M",(IF(AC209&lt;2.5,LMS!$D$21*AC209^3+LMS!$E$21*AC209^2+LMS!$F$21*AC209+LMS!$G$21,IF(AC209&lt;9.5,LMS!$D$22*AC209^3+LMS!$E$22*AC209^2+LMS!$F$22*AC209+LMS!$G$22,IF(AC209&lt;26.75,LMS!$D$23*AC209^3+LMS!$E$23*AC209^2+LMS!$F$23*AC209+LMS!$G$23,IF(AC209&lt;90,LMS!$D$24*AC209^3+LMS!$E$24*AC209^2+LMS!$F$24*AC209+LMS!$G$24,LMS!$D$25*AC209^3+LMS!$E$25*AC209^2+LMS!$F$25*AC209+LMS!$G$25))))),(IF(AC209&lt;2.5,LMS!$D$27*AC209^3+LMS!$E$27*AC209^2+LMS!$F$27*AC209+LMS!$G$27,IF(AC209&lt;9.5,LMS!$D$28*AC209^3+LMS!$E$28*AC209^2+LMS!$F$28*AC209+LMS!$G$28,IF(AC209&lt;26.75,LMS!$D$29*AC209^3+LMS!$E$29*AC209^2+LMS!$F$29*AC209+LMS!$G$29,IF(AC209&lt;90,LMS!$D$30*AC209^3+LMS!$E$30*AC209^2+LMS!$F$30*AC209+LMS!$G$30,IF(AC209&lt;150,LMS!$D$31*AC209^3+LMS!$E$31*AC209^2+LMS!$F$31*AC209+LMS!$G$31,LMS!$D$32*AC209^3+LMS!$E$32*AC209^2+LMS!$F$32*AC209+LMS!$G$32)))))))</f>
        <v>#VALUE!</v>
      </c>
      <c r="AB209" t="e">
        <f>IF(D209="M",(IF(AC209&lt;90,LMS!$D$14*AC209^3+LMS!$E$14*AC209^2+LMS!$F$14*AC209+LMS!$G$14,LMS!$D$15*AC209^3+LMS!$E$15*AC209^2+LMS!$F$15*AC209+LMS!$G$15)),(IF(AC209&lt;90,LMS!$D$17*AC209^3+LMS!$E$17*AC209^2+LMS!$F$17*AC209+LMS!$G$17,LMS!$D$18*AC209^3+LMS!$E$18*AC209^2+LMS!$F$18*AC209+LMS!$G$18)))</f>
        <v>#VALUE!</v>
      </c>
      <c r="AC209" s="7" t="e">
        <f t="shared" si="71"/>
        <v>#VALUE!</v>
      </c>
    </row>
    <row r="210" spans="2:29" s="7" customFormat="1">
      <c r="B210" s="119"/>
      <c r="C210" s="119"/>
      <c r="D210" s="119"/>
      <c r="E210" s="31"/>
      <c r="F210" s="31"/>
      <c r="G210" s="120"/>
      <c r="H210" s="120"/>
      <c r="I210" s="11" t="str">
        <f t="shared" si="58"/>
        <v/>
      </c>
      <c r="J210" s="2" t="str">
        <f t="shared" si="59"/>
        <v/>
      </c>
      <c r="K210" s="2" t="str">
        <f t="shared" si="60"/>
        <v/>
      </c>
      <c r="L210" s="2" t="str">
        <f t="shared" si="61"/>
        <v/>
      </c>
      <c r="M210" s="2" t="str">
        <f t="shared" si="62"/>
        <v/>
      </c>
      <c r="N210" s="2" t="str">
        <f t="shared" si="63"/>
        <v/>
      </c>
      <c r="O210" s="11" t="str">
        <f t="shared" si="64"/>
        <v/>
      </c>
      <c r="P210" s="11" t="str">
        <f t="shared" si="65"/>
        <v/>
      </c>
      <c r="Q210" s="11" t="str">
        <f t="shared" si="66"/>
        <v/>
      </c>
      <c r="R210" s="137"/>
      <c r="S210" s="137"/>
      <c r="T210" s="12" t="e">
        <f t="shared" si="67"/>
        <v>#VALUE!</v>
      </c>
      <c r="U210" s="13" t="e">
        <f t="shared" si="68"/>
        <v>#VALUE!</v>
      </c>
      <c r="V210" s="13"/>
      <c r="W210" s="8">
        <f t="shared" si="69"/>
        <v>9.0359999999999996</v>
      </c>
      <c r="X210" s="8">
        <f t="shared" si="70"/>
        <v>-184.49199999999999</v>
      </c>
      <c r="Y210"/>
      <c r="Z210" t="e">
        <f>IF(D210="M",IF(AC210&lt;78,LMS!$D$5*AC210^3+LMS!$E$5*AC210^2+LMS!$F$5*AC210+LMS!$G$5,IF(AC210&lt;150,LMS!$D$6*AC210^3+LMS!$E$6*AC210^2+LMS!$F$6*AC210+LMS!$G$6,LMS!$D$7*AC210^3+LMS!$E$7*AC210^2+LMS!$F$7*AC210+LMS!$G$7)),IF(AC210&lt;69,LMS!$D$9*AC210^3+LMS!$E$9*AC210^2+LMS!$F$9*AC210+LMS!$G$9,IF(AC210&lt;150,LMS!$D$10*AC210^3+LMS!$E$10*AC210^2+LMS!$F$10*AC210+LMS!$G$10,LMS!$D$11*AC210^3+LMS!$E$11*AC210^2+LMS!$F$11*AC210+LMS!$G$11)))</f>
        <v>#VALUE!</v>
      </c>
      <c r="AA210" t="e">
        <f>IF(D210="M",(IF(AC210&lt;2.5,LMS!$D$21*AC210^3+LMS!$E$21*AC210^2+LMS!$F$21*AC210+LMS!$G$21,IF(AC210&lt;9.5,LMS!$D$22*AC210^3+LMS!$E$22*AC210^2+LMS!$F$22*AC210+LMS!$G$22,IF(AC210&lt;26.75,LMS!$D$23*AC210^3+LMS!$E$23*AC210^2+LMS!$F$23*AC210+LMS!$G$23,IF(AC210&lt;90,LMS!$D$24*AC210^3+LMS!$E$24*AC210^2+LMS!$F$24*AC210+LMS!$G$24,LMS!$D$25*AC210^3+LMS!$E$25*AC210^2+LMS!$F$25*AC210+LMS!$G$25))))),(IF(AC210&lt;2.5,LMS!$D$27*AC210^3+LMS!$E$27*AC210^2+LMS!$F$27*AC210+LMS!$G$27,IF(AC210&lt;9.5,LMS!$D$28*AC210^3+LMS!$E$28*AC210^2+LMS!$F$28*AC210+LMS!$G$28,IF(AC210&lt;26.75,LMS!$D$29*AC210^3+LMS!$E$29*AC210^2+LMS!$F$29*AC210+LMS!$G$29,IF(AC210&lt;90,LMS!$D$30*AC210^3+LMS!$E$30*AC210^2+LMS!$F$30*AC210+LMS!$G$30,IF(AC210&lt;150,LMS!$D$31*AC210^3+LMS!$E$31*AC210^2+LMS!$F$31*AC210+LMS!$G$31,LMS!$D$32*AC210^3+LMS!$E$32*AC210^2+LMS!$F$32*AC210+LMS!$G$32)))))))</f>
        <v>#VALUE!</v>
      </c>
      <c r="AB210" t="e">
        <f>IF(D210="M",(IF(AC210&lt;90,LMS!$D$14*AC210^3+LMS!$E$14*AC210^2+LMS!$F$14*AC210+LMS!$G$14,LMS!$D$15*AC210^3+LMS!$E$15*AC210^2+LMS!$F$15*AC210+LMS!$G$15)),(IF(AC210&lt;90,LMS!$D$17*AC210^3+LMS!$E$17*AC210^2+LMS!$F$17*AC210+LMS!$G$17,LMS!$D$18*AC210^3+LMS!$E$18*AC210^2+LMS!$F$18*AC210+LMS!$G$18)))</f>
        <v>#VALUE!</v>
      </c>
      <c r="AC210" s="7" t="e">
        <f t="shared" si="71"/>
        <v>#VALUE!</v>
      </c>
    </row>
    <row r="211" spans="2:29" s="7" customFormat="1">
      <c r="B211" s="119"/>
      <c r="C211" s="119"/>
      <c r="D211" s="119"/>
      <c r="E211" s="31"/>
      <c r="F211" s="31"/>
      <c r="G211" s="120"/>
      <c r="H211" s="120"/>
      <c r="I211" s="11" t="str">
        <f t="shared" si="58"/>
        <v/>
      </c>
      <c r="J211" s="2" t="str">
        <f t="shared" si="59"/>
        <v/>
      </c>
      <c r="K211" s="2" t="str">
        <f t="shared" si="60"/>
        <v/>
      </c>
      <c r="L211" s="2" t="str">
        <f t="shared" si="61"/>
        <v/>
      </c>
      <c r="M211" s="2" t="str">
        <f t="shared" si="62"/>
        <v/>
      </c>
      <c r="N211" s="2" t="str">
        <f t="shared" si="63"/>
        <v/>
      </c>
      <c r="O211" s="11" t="str">
        <f t="shared" si="64"/>
        <v/>
      </c>
      <c r="P211" s="11" t="str">
        <f t="shared" si="65"/>
        <v/>
      </c>
      <c r="Q211" s="11" t="str">
        <f t="shared" si="66"/>
        <v/>
      </c>
      <c r="R211" s="137"/>
      <c r="S211" s="137"/>
      <c r="T211" s="12" t="e">
        <f t="shared" si="67"/>
        <v>#VALUE!</v>
      </c>
      <c r="U211" s="13" t="e">
        <f t="shared" si="68"/>
        <v>#VALUE!</v>
      </c>
      <c r="V211" s="13"/>
      <c r="W211" s="8">
        <f t="shared" si="69"/>
        <v>9.0359999999999996</v>
      </c>
      <c r="X211" s="8">
        <f t="shared" si="70"/>
        <v>-184.49199999999999</v>
      </c>
      <c r="Y211"/>
      <c r="Z211" t="e">
        <f>IF(D211="M",IF(AC211&lt;78,LMS!$D$5*AC211^3+LMS!$E$5*AC211^2+LMS!$F$5*AC211+LMS!$G$5,IF(AC211&lt;150,LMS!$D$6*AC211^3+LMS!$E$6*AC211^2+LMS!$F$6*AC211+LMS!$G$6,LMS!$D$7*AC211^3+LMS!$E$7*AC211^2+LMS!$F$7*AC211+LMS!$G$7)),IF(AC211&lt;69,LMS!$D$9*AC211^3+LMS!$E$9*AC211^2+LMS!$F$9*AC211+LMS!$G$9,IF(AC211&lt;150,LMS!$D$10*AC211^3+LMS!$E$10*AC211^2+LMS!$F$10*AC211+LMS!$G$10,LMS!$D$11*AC211^3+LMS!$E$11*AC211^2+LMS!$F$11*AC211+LMS!$G$11)))</f>
        <v>#VALUE!</v>
      </c>
      <c r="AA211" t="e">
        <f>IF(D211="M",(IF(AC211&lt;2.5,LMS!$D$21*AC211^3+LMS!$E$21*AC211^2+LMS!$F$21*AC211+LMS!$G$21,IF(AC211&lt;9.5,LMS!$D$22*AC211^3+LMS!$E$22*AC211^2+LMS!$F$22*AC211+LMS!$G$22,IF(AC211&lt;26.75,LMS!$D$23*AC211^3+LMS!$E$23*AC211^2+LMS!$F$23*AC211+LMS!$G$23,IF(AC211&lt;90,LMS!$D$24*AC211^3+LMS!$E$24*AC211^2+LMS!$F$24*AC211+LMS!$G$24,LMS!$D$25*AC211^3+LMS!$E$25*AC211^2+LMS!$F$25*AC211+LMS!$G$25))))),(IF(AC211&lt;2.5,LMS!$D$27*AC211^3+LMS!$E$27*AC211^2+LMS!$F$27*AC211+LMS!$G$27,IF(AC211&lt;9.5,LMS!$D$28*AC211^3+LMS!$E$28*AC211^2+LMS!$F$28*AC211+LMS!$G$28,IF(AC211&lt;26.75,LMS!$D$29*AC211^3+LMS!$E$29*AC211^2+LMS!$F$29*AC211+LMS!$G$29,IF(AC211&lt;90,LMS!$D$30*AC211^3+LMS!$E$30*AC211^2+LMS!$F$30*AC211+LMS!$G$30,IF(AC211&lt;150,LMS!$D$31*AC211^3+LMS!$E$31*AC211^2+LMS!$F$31*AC211+LMS!$G$31,LMS!$D$32*AC211^3+LMS!$E$32*AC211^2+LMS!$F$32*AC211+LMS!$G$32)))))))</f>
        <v>#VALUE!</v>
      </c>
      <c r="AB211" t="e">
        <f>IF(D211="M",(IF(AC211&lt;90,LMS!$D$14*AC211^3+LMS!$E$14*AC211^2+LMS!$F$14*AC211+LMS!$G$14,LMS!$D$15*AC211^3+LMS!$E$15*AC211^2+LMS!$F$15*AC211+LMS!$G$15)),(IF(AC211&lt;90,LMS!$D$17*AC211^3+LMS!$E$17*AC211^2+LMS!$F$17*AC211+LMS!$G$17,LMS!$D$18*AC211^3+LMS!$E$18*AC211^2+LMS!$F$18*AC211+LMS!$G$18)))</f>
        <v>#VALUE!</v>
      </c>
      <c r="AC211" s="7" t="e">
        <f t="shared" si="71"/>
        <v>#VALUE!</v>
      </c>
    </row>
    <row r="212" spans="2:29" s="7" customFormat="1">
      <c r="B212" s="119"/>
      <c r="C212" s="119"/>
      <c r="D212" s="119"/>
      <c r="E212" s="31"/>
      <c r="F212" s="31"/>
      <c r="G212" s="120"/>
      <c r="H212" s="120"/>
      <c r="I212" s="11" t="str">
        <f t="shared" si="58"/>
        <v/>
      </c>
      <c r="J212" s="2" t="str">
        <f t="shared" si="59"/>
        <v/>
      </c>
      <c r="K212" s="2" t="str">
        <f t="shared" si="60"/>
        <v/>
      </c>
      <c r="L212" s="2" t="str">
        <f t="shared" si="61"/>
        <v/>
      </c>
      <c r="M212" s="2" t="str">
        <f t="shared" si="62"/>
        <v/>
      </c>
      <c r="N212" s="2" t="str">
        <f t="shared" si="63"/>
        <v/>
      </c>
      <c r="O212" s="11" t="str">
        <f t="shared" si="64"/>
        <v/>
      </c>
      <c r="P212" s="11" t="str">
        <f t="shared" si="65"/>
        <v/>
      </c>
      <c r="Q212" s="11" t="str">
        <f t="shared" si="66"/>
        <v/>
      </c>
      <c r="R212" s="137"/>
      <c r="S212" s="137"/>
      <c r="T212" s="12" t="e">
        <f t="shared" si="67"/>
        <v>#VALUE!</v>
      </c>
      <c r="U212" s="13" t="e">
        <f t="shared" si="68"/>
        <v>#VALUE!</v>
      </c>
      <c r="V212" s="13"/>
      <c r="W212" s="8">
        <f t="shared" si="69"/>
        <v>9.0359999999999996</v>
      </c>
      <c r="X212" s="8">
        <f t="shared" si="70"/>
        <v>-184.49199999999999</v>
      </c>
      <c r="Y212"/>
      <c r="Z212" t="e">
        <f>IF(D212="M",IF(AC212&lt;78,LMS!$D$5*AC212^3+LMS!$E$5*AC212^2+LMS!$F$5*AC212+LMS!$G$5,IF(AC212&lt;150,LMS!$D$6*AC212^3+LMS!$E$6*AC212^2+LMS!$F$6*AC212+LMS!$G$6,LMS!$D$7*AC212^3+LMS!$E$7*AC212^2+LMS!$F$7*AC212+LMS!$G$7)),IF(AC212&lt;69,LMS!$D$9*AC212^3+LMS!$E$9*AC212^2+LMS!$F$9*AC212+LMS!$G$9,IF(AC212&lt;150,LMS!$D$10*AC212^3+LMS!$E$10*AC212^2+LMS!$F$10*AC212+LMS!$G$10,LMS!$D$11*AC212^3+LMS!$E$11*AC212^2+LMS!$F$11*AC212+LMS!$G$11)))</f>
        <v>#VALUE!</v>
      </c>
      <c r="AA212" t="e">
        <f>IF(D212="M",(IF(AC212&lt;2.5,LMS!$D$21*AC212^3+LMS!$E$21*AC212^2+LMS!$F$21*AC212+LMS!$G$21,IF(AC212&lt;9.5,LMS!$D$22*AC212^3+LMS!$E$22*AC212^2+LMS!$F$22*AC212+LMS!$G$22,IF(AC212&lt;26.75,LMS!$D$23*AC212^3+LMS!$E$23*AC212^2+LMS!$F$23*AC212+LMS!$G$23,IF(AC212&lt;90,LMS!$D$24*AC212^3+LMS!$E$24*AC212^2+LMS!$F$24*AC212+LMS!$G$24,LMS!$D$25*AC212^3+LMS!$E$25*AC212^2+LMS!$F$25*AC212+LMS!$G$25))))),(IF(AC212&lt;2.5,LMS!$D$27*AC212^3+LMS!$E$27*AC212^2+LMS!$F$27*AC212+LMS!$G$27,IF(AC212&lt;9.5,LMS!$D$28*AC212^3+LMS!$E$28*AC212^2+LMS!$F$28*AC212+LMS!$G$28,IF(AC212&lt;26.75,LMS!$D$29*AC212^3+LMS!$E$29*AC212^2+LMS!$F$29*AC212+LMS!$G$29,IF(AC212&lt;90,LMS!$D$30*AC212^3+LMS!$E$30*AC212^2+LMS!$F$30*AC212+LMS!$G$30,IF(AC212&lt;150,LMS!$D$31*AC212^3+LMS!$E$31*AC212^2+LMS!$F$31*AC212+LMS!$G$31,LMS!$D$32*AC212^3+LMS!$E$32*AC212^2+LMS!$F$32*AC212+LMS!$G$32)))))))</f>
        <v>#VALUE!</v>
      </c>
      <c r="AB212" t="e">
        <f>IF(D212="M",(IF(AC212&lt;90,LMS!$D$14*AC212^3+LMS!$E$14*AC212^2+LMS!$F$14*AC212+LMS!$G$14,LMS!$D$15*AC212^3+LMS!$E$15*AC212^2+LMS!$F$15*AC212+LMS!$G$15)),(IF(AC212&lt;90,LMS!$D$17*AC212^3+LMS!$E$17*AC212^2+LMS!$F$17*AC212+LMS!$G$17,LMS!$D$18*AC212^3+LMS!$E$18*AC212^2+LMS!$F$18*AC212+LMS!$G$18)))</f>
        <v>#VALUE!</v>
      </c>
      <c r="AC212" s="7" t="e">
        <f t="shared" si="71"/>
        <v>#VALUE!</v>
      </c>
    </row>
    <row r="213" spans="2:29" s="7" customFormat="1">
      <c r="B213" s="119"/>
      <c r="C213" s="119"/>
      <c r="D213" s="119"/>
      <c r="E213" s="31"/>
      <c r="F213" s="31"/>
      <c r="G213" s="120"/>
      <c r="H213" s="120"/>
      <c r="I213" s="11" t="str">
        <f t="shared" si="58"/>
        <v/>
      </c>
      <c r="J213" s="2" t="str">
        <f t="shared" si="59"/>
        <v/>
      </c>
      <c r="K213" s="2" t="str">
        <f t="shared" si="60"/>
        <v/>
      </c>
      <c r="L213" s="2" t="str">
        <f t="shared" si="61"/>
        <v/>
      </c>
      <c r="M213" s="2" t="str">
        <f t="shared" si="62"/>
        <v/>
      </c>
      <c r="N213" s="2" t="str">
        <f t="shared" si="63"/>
        <v/>
      </c>
      <c r="O213" s="11" t="str">
        <f t="shared" si="64"/>
        <v/>
      </c>
      <c r="P213" s="11" t="str">
        <f t="shared" si="65"/>
        <v/>
      </c>
      <c r="Q213" s="11" t="str">
        <f t="shared" si="66"/>
        <v/>
      </c>
      <c r="R213" s="137"/>
      <c r="S213" s="137"/>
      <c r="T213" s="12" t="e">
        <f t="shared" si="67"/>
        <v>#VALUE!</v>
      </c>
      <c r="U213" s="13" t="e">
        <f t="shared" si="68"/>
        <v>#VALUE!</v>
      </c>
      <c r="V213" s="13"/>
      <c r="W213" s="8">
        <f t="shared" si="69"/>
        <v>9.0359999999999996</v>
      </c>
      <c r="X213" s="8">
        <f t="shared" si="70"/>
        <v>-184.49199999999999</v>
      </c>
      <c r="Y213"/>
      <c r="Z213" t="e">
        <f>IF(D213="M",IF(AC213&lt;78,LMS!$D$5*AC213^3+LMS!$E$5*AC213^2+LMS!$F$5*AC213+LMS!$G$5,IF(AC213&lt;150,LMS!$D$6*AC213^3+LMS!$E$6*AC213^2+LMS!$F$6*AC213+LMS!$G$6,LMS!$D$7*AC213^3+LMS!$E$7*AC213^2+LMS!$F$7*AC213+LMS!$G$7)),IF(AC213&lt;69,LMS!$D$9*AC213^3+LMS!$E$9*AC213^2+LMS!$F$9*AC213+LMS!$G$9,IF(AC213&lt;150,LMS!$D$10*AC213^3+LMS!$E$10*AC213^2+LMS!$F$10*AC213+LMS!$G$10,LMS!$D$11*AC213^3+LMS!$E$11*AC213^2+LMS!$F$11*AC213+LMS!$G$11)))</f>
        <v>#VALUE!</v>
      </c>
      <c r="AA213" t="e">
        <f>IF(D213="M",(IF(AC213&lt;2.5,LMS!$D$21*AC213^3+LMS!$E$21*AC213^2+LMS!$F$21*AC213+LMS!$G$21,IF(AC213&lt;9.5,LMS!$D$22*AC213^3+LMS!$E$22*AC213^2+LMS!$F$22*AC213+LMS!$G$22,IF(AC213&lt;26.75,LMS!$D$23*AC213^3+LMS!$E$23*AC213^2+LMS!$F$23*AC213+LMS!$G$23,IF(AC213&lt;90,LMS!$D$24*AC213^3+LMS!$E$24*AC213^2+LMS!$F$24*AC213+LMS!$G$24,LMS!$D$25*AC213^3+LMS!$E$25*AC213^2+LMS!$F$25*AC213+LMS!$G$25))))),(IF(AC213&lt;2.5,LMS!$D$27*AC213^3+LMS!$E$27*AC213^2+LMS!$F$27*AC213+LMS!$G$27,IF(AC213&lt;9.5,LMS!$D$28*AC213^3+LMS!$E$28*AC213^2+LMS!$F$28*AC213+LMS!$G$28,IF(AC213&lt;26.75,LMS!$D$29*AC213^3+LMS!$E$29*AC213^2+LMS!$F$29*AC213+LMS!$G$29,IF(AC213&lt;90,LMS!$D$30*AC213^3+LMS!$E$30*AC213^2+LMS!$F$30*AC213+LMS!$G$30,IF(AC213&lt;150,LMS!$D$31*AC213^3+LMS!$E$31*AC213^2+LMS!$F$31*AC213+LMS!$G$31,LMS!$D$32*AC213^3+LMS!$E$32*AC213^2+LMS!$F$32*AC213+LMS!$G$32)))))))</f>
        <v>#VALUE!</v>
      </c>
      <c r="AB213" t="e">
        <f>IF(D213="M",(IF(AC213&lt;90,LMS!$D$14*AC213^3+LMS!$E$14*AC213^2+LMS!$F$14*AC213+LMS!$G$14,LMS!$D$15*AC213^3+LMS!$E$15*AC213^2+LMS!$F$15*AC213+LMS!$G$15)),(IF(AC213&lt;90,LMS!$D$17*AC213^3+LMS!$E$17*AC213^2+LMS!$F$17*AC213+LMS!$G$17,LMS!$D$18*AC213^3+LMS!$E$18*AC213^2+LMS!$F$18*AC213+LMS!$G$18)))</f>
        <v>#VALUE!</v>
      </c>
      <c r="AC213" s="7" t="e">
        <f t="shared" si="71"/>
        <v>#VALUE!</v>
      </c>
    </row>
    <row r="214" spans="2:29" s="7" customFormat="1">
      <c r="B214" s="119"/>
      <c r="C214" s="119"/>
      <c r="D214" s="119"/>
      <c r="E214" s="31"/>
      <c r="F214" s="31"/>
      <c r="G214" s="120"/>
      <c r="H214" s="120"/>
      <c r="I214" s="11" t="str">
        <f t="shared" si="58"/>
        <v/>
      </c>
      <c r="J214" s="2" t="str">
        <f t="shared" si="59"/>
        <v/>
      </c>
      <c r="K214" s="2" t="str">
        <f t="shared" si="60"/>
        <v/>
      </c>
      <c r="L214" s="2" t="str">
        <f t="shared" si="61"/>
        <v/>
      </c>
      <c r="M214" s="2" t="str">
        <f t="shared" si="62"/>
        <v/>
      </c>
      <c r="N214" s="2" t="str">
        <f t="shared" si="63"/>
        <v/>
      </c>
      <c r="O214" s="11" t="str">
        <f t="shared" si="64"/>
        <v/>
      </c>
      <c r="P214" s="11" t="str">
        <f t="shared" si="65"/>
        <v/>
      </c>
      <c r="Q214" s="11" t="str">
        <f t="shared" si="66"/>
        <v/>
      </c>
      <c r="R214" s="137"/>
      <c r="S214" s="137"/>
      <c r="T214" s="12" t="e">
        <f t="shared" si="67"/>
        <v>#VALUE!</v>
      </c>
      <c r="U214" s="13" t="e">
        <f t="shared" si="68"/>
        <v>#VALUE!</v>
      </c>
      <c r="V214" s="13"/>
      <c r="W214" s="8">
        <f t="shared" si="69"/>
        <v>9.0359999999999996</v>
      </c>
      <c r="X214" s="8">
        <f t="shared" si="70"/>
        <v>-184.49199999999999</v>
      </c>
      <c r="Y214"/>
      <c r="Z214" t="e">
        <f>IF(D214="M",IF(AC214&lt;78,LMS!$D$5*AC214^3+LMS!$E$5*AC214^2+LMS!$F$5*AC214+LMS!$G$5,IF(AC214&lt;150,LMS!$D$6*AC214^3+LMS!$E$6*AC214^2+LMS!$F$6*AC214+LMS!$G$6,LMS!$D$7*AC214^3+LMS!$E$7*AC214^2+LMS!$F$7*AC214+LMS!$G$7)),IF(AC214&lt;69,LMS!$D$9*AC214^3+LMS!$E$9*AC214^2+LMS!$F$9*AC214+LMS!$G$9,IF(AC214&lt;150,LMS!$D$10*AC214^3+LMS!$E$10*AC214^2+LMS!$F$10*AC214+LMS!$G$10,LMS!$D$11*AC214^3+LMS!$E$11*AC214^2+LMS!$F$11*AC214+LMS!$G$11)))</f>
        <v>#VALUE!</v>
      </c>
      <c r="AA214" t="e">
        <f>IF(D214="M",(IF(AC214&lt;2.5,LMS!$D$21*AC214^3+LMS!$E$21*AC214^2+LMS!$F$21*AC214+LMS!$G$21,IF(AC214&lt;9.5,LMS!$D$22*AC214^3+LMS!$E$22*AC214^2+LMS!$F$22*AC214+LMS!$G$22,IF(AC214&lt;26.75,LMS!$D$23*AC214^3+LMS!$E$23*AC214^2+LMS!$F$23*AC214+LMS!$G$23,IF(AC214&lt;90,LMS!$D$24*AC214^3+LMS!$E$24*AC214^2+LMS!$F$24*AC214+LMS!$G$24,LMS!$D$25*AC214^3+LMS!$E$25*AC214^2+LMS!$F$25*AC214+LMS!$G$25))))),(IF(AC214&lt;2.5,LMS!$D$27*AC214^3+LMS!$E$27*AC214^2+LMS!$F$27*AC214+LMS!$G$27,IF(AC214&lt;9.5,LMS!$D$28*AC214^3+LMS!$E$28*AC214^2+LMS!$F$28*AC214+LMS!$G$28,IF(AC214&lt;26.75,LMS!$D$29*AC214^3+LMS!$E$29*AC214^2+LMS!$F$29*AC214+LMS!$G$29,IF(AC214&lt;90,LMS!$D$30*AC214^3+LMS!$E$30*AC214^2+LMS!$F$30*AC214+LMS!$G$30,IF(AC214&lt;150,LMS!$D$31*AC214^3+LMS!$E$31*AC214^2+LMS!$F$31*AC214+LMS!$G$31,LMS!$D$32*AC214^3+LMS!$E$32*AC214^2+LMS!$F$32*AC214+LMS!$G$32)))))))</f>
        <v>#VALUE!</v>
      </c>
      <c r="AB214" t="e">
        <f>IF(D214="M",(IF(AC214&lt;90,LMS!$D$14*AC214^3+LMS!$E$14*AC214^2+LMS!$F$14*AC214+LMS!$G$14,LMS!$D$15*AC214^3+LMS!$E$15*AC214^2+LMS!$F$15*AC214+LMS!$G$15)),(IF(AC214&lt;90,LMS!$D$17*AC214^3+LMS!$E$17*AC214^2+LMS!$F$17*AC214+LMS!$G$17,LMS!$D$18*AC214^3+LMS!$E$18*AC214^2+LMS!$F$18*AC214+LMS!$G$18)))</f>
        <v>#VALUE!</v>
      </c>
      <c r="AC214" s="7" t="e">
        <f t="shared" si="71"/>
        <v>#VALUE!</v>
      </c>
    </row>
    <row r="215" spans="2:29" s="7" customFormat="1">
      <c r="B215" s="119"/>
      <c r="C215" s="119"/>
      <c r="D215" s="119"/>
      <c r="E215" s="31"/>
      <c r="F215" s="31"/>
      <c r="G215" s="120"/>
      <c r="H215" s="120"/>
      <c r="I215" s="11" t="str">
        <f t="shared" si="58"/>
        <v/>
      </c>
      <c r="J215" s="2" t="str">
        <f t="shared" si="59"/>
        <v/>
      </c>
      <c r="K215" s="2" t="str">
        <f t="shared" si="60"/>
        <v/>
      </c>
      <c r="L215" s="2" t="str">
        <f t="shared" si="61"/>
        <v/>
      </c>
      <c r="M215" s="2" t="str">
        <f t="shared" si="62"/>
        <v/>
      </c>
      <c r="N215" s="2" t="str">
        <f t="shared" si="63"/>
        <v/>
      </c>
      <c r="O215" s="11" t="str">
        <f t="shared" si="64"/>
        <v/>
      </c>
      <c r="P215" s="11" t="str">
        <f t="shared" si="65"/>
        <v/>
      </c>
      <c r="Q215" s="11" t="str">
        <f t="shared" si="66"/>
        <v/>
      </c>
      <c r="R215" s="137"/>
      <c r="S215" s="137"/>
      <c r="T215" s="12" t="e">
        <f t="shared" si="67"/>
        <v>#VALUE!</v>
      </c>
      <c r="U215" s="13" t="e">
        <f t="shared" si="68"/>
        <v>#VALUE!</v>
      </c>
      <c r="V215" s="13"/>
      <c r="W215" s="8">
        <f t="shared" si="69"/>
        <v>9.0359999999999996</v>
      </c>
      <c r="X215" s="8">
        <f t="shared" si="70"/>
        <v>-184.49199999999999</v>
      </c>
      <c r="Y215"/>
      <c r="Z215" t="e">
        <f>IF(D215="M",IF(AC215&lt;78,LMS!$D$5*AC215^3+LMS!$E$5*AC215^2+LMS!$F$5*AC215+LMS!$G$5,IF(AC215&lt;150,LMS!$D$6*AC215^3+LMS!$E$6*AC215^2+LMS!$F$6*AC215+LMS!$G$6,LMS!$D$7*AC215^3+LMS!$E$7*AC215^2+LMS!$F$7*AC215+LMS!$G$7)),IF(AC215&lt;69,LMS!$D$9*AC215^3+LMS!$E$9*AC215^2+LMS!$F$9*AC215+LMS!$G$9,IF(AC215&lt;150,LMS!$D$10*AC215^3+LMS!$E$10*AC215^2+LMS!$F$10*AC215+LMS!$G$10,LMS!$D$11*AC215^3+LMS!$E$11*AC215^2+LMS!$F$11*AC215+LMS!$G$11)))</f>
        <v>#VALUE!</v>
      </c>
      <c r="AA215" t="e">
        <f>IF(D215="M",(IF(AC215&lt;2.5,LMS!$D$21*AC215^3+LMS!$E$21*AC215^2+LMS!$F$21*AC215+LMS!$G$21,IF(AC215&lt;9.5,LMS!$D$22*AC215^3+LMS!$E$22*AC215^2+LMS!$F$22*AC215+LMS!$G$22,IF(AC215&lt;26.75,LMS!$D$23*AC215^3+LMS!$E$23*AC215^2+LMS!$F$23*AC215+LMS!$G$23,IF(AC215&lt;90,LMS!$D$24*AC215^3+LMS!$E$24*AC215^2+LMS!$F$24*AC215+LMS!$G$24,LMS!$D$25*AC215^3+LMS!$E$25*AC215^2+LMS!$F$25*AC215+LMS!$G$25))))),(IF(AC215&lt;2.5,LMS!$D$27*AC215^3+LMS!$E$27*AC215^2+LMS!$F$27*AC215+LMS!$G$27,IF(AC215&lt;9.5,LMS!$D$28*AC215^3+LMS!$E$28*AC215^2+LMS!$F$28*AC215+LMS!$G$28,IF(AC215&lt;26.75,LMS!$D$29*AC215^3+LMS!$E$29*AC215^2+LMS!$F$29*AC215+LMS!$G$29,IF(AC215&lt;90,LMS!$D$30*AC215^3+LMS!$E$30*AC215^2+LMS!$F$30*AC215+LMS!$G$30,IF(AC215&lt;150,LMS!$D$31*AC215^3+LMS!$E$31*AC215^2+LMS!$F$31*AC215+LMS!$G$31,LMS!$D$32*AC215^3+LMS!$E$32*AC215^2+LMS!$F$32*AC215+LMS!$G$32)))))))</f>
        <v>#VALUE!</v>
      </c>
      <c r="AB215" t="e">
        <f>IF(D215="M",(IF(AC215&lt;90,LMS!$D$14*AC215^3+LMS!$E$14*AC215^2+LMS!$F$14*AC215+LMS!$G$14,LMS!$D$15*AC215^3+LMS!$E$15*AC215^2+LMS!$F$15*AC215+LMS!$G$15)),(IF(AC215&lt;90,LMS!$D$17*AC215^3+LMS!$E$17*AC215^2+LMS!$F$17*AC215+LMS!$G$17,LMS!$D$18*AC215^3+LMS!$E$18*AC215^2+LMS!$F$18*AC215+LMS!$G$18)))</f>
        <v>#VALUE!</v>
      </c>
      <c r="AC215" s="7" t="e">
        <f t="shared" si="71"/>
        <v>#VALUE!</v>
      </c>
    </row>
    <row r="216" spans="2:29" s="7" customFormat="1">
      <c r="B216" s="119"/>
      <c r="C216" s="119"/>
      <c r="D216" s="119"/>
      <c r="E216" s="31"/>
      <c r="F216" s="31"/>
      <c r="G216" s="120"/>
      <c r="H216" s="120"/>
      <c r="I216" s="11" t="str">
        <f t="shared" si="58"/>
        <v/>
      </c>
      <c r="J216" s="2" t="str">
        <f t="shared" si="59"/>
        <v/>
      </c>
      <c r="K216" s="2" t="str">
        <f t="shared" si="60"/>
        <v/>
      </c>
      <c r="L216" s="2" t="str">
        <f t="shared" si="61"/>
        <v/>
      </c>
      <c r="M216" s="2" t="str">
        <f t="shared" si="62"/>
        <v/>
      </c>
      <c r="N216" s="2" t="str">
        <f t="shared" si="63"/>
        <v/>
      </c>
      <c r="O216" s="11" t="str">
        <f t="shared" si="64"/>
        <v/>
      </c>
      <c r="P216" s="11" t="str">
        <f t="shared" si="65"/>
        <v/>
      </c>
      <c r="Q216" s="11" t="str">
        <f t="shared" si="66"/>
        <v/>
      </c>
      <c r="R216" s="137"/>
      <c r="S216" s="137"/>
      <c r="T216" s="12" t="e">
        <f t="shared" si="67"/>
        <v>#VALUE!</v>
      </c>
      <c r="U216" s="13" t="e">
        <f t="shared" si="68"/>
        <v>#VALUE!</v>
      </c>
      <c r="V216" s="13"/>
      <c r="W216" s="8">
        <f t="shared" si="69"/>
        <v>9.0359999999999996</v>
      </c>
      <c r="X216" s="8">
        <f t="shared" si="70"/>
        <v>-184.49199999999999</v>
      </c>
      <c r="Y216"/>
      <c r="Z216" t="e">
        <f>IF(D216="M",IF(AC216&lt;78,LMS!$D$5*AC216^3+LMS!$E$5*AC216^2+LMS!$F$5*AC216+LMS!$G$5,IF(AC216&lt;150,LMS!$D$6*AC216^3+LMS!$E$6*AC216^2+LMS!$F$6*AC216+LMS!$G$6,LMS!$D$7*AC216^3+LMS!$E$7*AC216^2+LMS!$F$7*AC216+LMS!$G$7)),IF(AC216&lt;69,LMS!$D$9*AC216^3+LMS!$E$9*AC216^2+LMS!$F$9*AC216+LMS!$G$9,IF(AC216&lt;150,LMS!$D$10*AC216^3+LMS!$E$10*AC216^2+LMS!$F$10*AC216+LMS!$G$10,LMS!$D$11*AC216^3+LMS!$E$11*AC216^2+LMS!$F$11*AC216+LMS!$G$11)))</f>
        <v>#VALUE!</v>
      </c>
      <c r="AA216" t="e">
        <f>IF(D216="M",(IF(AC216&lt;2.5,LMS!$D$21*AC216^3+LMS!$E$21*AC216^2+LMS!$F$21*AC216+LMS!$G$21,IF(AC216&lt;9.5,LMS!$D$22*AC216^3+LMS!$E$22*AC216^2+LMS!$F$22*AC216+LMS!$G$22,IF(AC216&lt;26.75,LMS!$D$23*AC216^3+LMS!$E$23*AC216^2+LMS!$F$23*AC216+LMS!$G$23,IF(AC216&lt;90,LMS!$D$24*AC216^3+LMS!$E$24*AC216^2+LMS!$F$24*AC216+LMS!$G$24,LMS!$D$25*AC216^3+LMS!$E$25*AC216^2+LMS!$F$25*AC216+LMS!$G$25))))),(IF(AC216&lt;2.5,LMS!$D$27*AC216^3+LMS!$E$27*AC216^2+LMS!$F$27*AC216+LMS!$G$27,IF(AC216&lt;9.5,LMS!$D$28*AC216^3+LMS!$E$28*AC216^2+LMS!$F$28*AC216+LMS!$G$28,IF(AC216&lt;26.75,LMS!$D$29*AC216^3+LMS!$E$29*AC216^2+LMS!$F$29*AC216+LMS!$G$29,IF(AC216&lt;90,LMS!$D$30*AC216^3+LMS!$E$30*AC216^2+LMS!$F$30*AC216+LMS!$G$30,IF(AC216&lt;150,LMS!$D$31*AC216^3+LMS!$E$31*AC216^2+LMS!$F$31*AC216+LMS!$G$31,LMS!$D$32*AC216^3+LMS!$E$32*AC216^2+LMS!$F$32*AC216+LMS!$G$32)))))))</f>
        <v>#VALUE!</v>
      </c>
      <c r="AB216" t="e">
        <f>IF(D216="M",(IF(AC216&lt;90,LMS!$D$14*AC216^3+LMS!$E$14*AC216^2+LMS!$F$14*AC216+LMS!$G$14,LMS!$D$15*AC216^3+LMS!$E$15*AC216^2+LMS!$F$15*AC216+LMS!$G$15)),(IF(AC216&lt;90,LMS!$D$17*AC216^3+LMS!$E$17*AC216^2+LMS!$F$17*AC216+LMS!$G$17,LMS!$D$18*AC216^3+LMS!$E$18*AC216^2+LMS!$F$18*AC216+LMS!$G$18)))</f>
        <v>#VALUE!</v>
      </c>
      <c r="AC216" s="7" t="e">
        <f t="shared" si="71"/>
        <v>#VALUE!</v>
      </c>
    </row>
    <row r="217" spans="2:29" s="7" customFormat="1">
      <c r="B217" s="119"/>
      <c r="C217" s="119"/>
      <c r="D217" s="119"/>
      <c r="E217" s="31"/>
      <c r="F217" s="31"/>
      <c r="G217" s="120"/>
      <c r="H217" s="120"/>
      <c r="I217" s="11" t="str">
        <f t="shared" si="58"/>
        <v/>
      </c>
      <c r="J217" s="2" t="str">
        <f t="shared" si="59"/>
        <v/>
      </c>
      <c r="K217" s="2" t="str">
        <f t="shared" si="60"/>
        <v/>
      </c>
      <c r="L217" s="2" t="str">
        <f t="shared" si="61"/>
        <v/>
      </c>
      <c r="M217" s="2" t="str">
        <f t="shared" si="62"/>
        <v/>
      </c>
      <c r="N217" s="2" t="str">
        <f t="shared" si="63"/>
        <v/>
      </c>
      <c r="O217" s="11" t="str">
        <f t="shared" si="64"/>
        <v/>
      </c>
      <c r="P217" s="11" t="str">
        <f t="shared" si="65"/>
        <v/>
      </c>
      <c r="Q217" s="11" t="str">
        <f t="shared" si="66"/>
        <v/>
      </c>
      <c r="R217" s="137"/>
      <c r="S217" s="137"/>
      <c r="T217" s="12" t="e">
        <f t="shared" si="67"/>
        <v>#VALUE!</v>
      </c>
      <c r="U217" s="13" t="e">
        <f t="shared" si="68"/>
        <v>#VALUE!</v>
      </c>
      <c r="V217" s="13"/>
      <c r="W217" s="8">
        <f t="shared" si="69"/>
        <v>9.0359999999999996</v>
      </c>
      <c r="X217" s="8">
        <f t="shared" si="70"/>
        <v>-184.49199999999999</v>
      </c>
      <c r="Y217"/>
      <c r="Z217" t="e">
        <f>IF(D217="M",IF(AC217&lt;78,LMS!$D$5*AC217^3+LMS!$E$5*AC217^2+LMS!$F$5*AC217+LMS!$G$5,IF(AC217&lt;150,LMS!$D$6*AC217^3+LMS!$E$6*AC217^2+LMS!$F$6*AC217+LMS!$G$6,LMS!$D$7*AC217^3+LMS!$E$7*AC217^2+LMS!$F$7*AC217+LMS!$G$7)),IF(AC217&lt;69,LMS!$D$9*AC217^3+LMS!$E$9*AC217^2+LMS!$F$9*AC217+LMS!$G$9,IF(AC217&lt;150,LMS!$D$10*AC217^3+LMS!$E$10*AC217^2+LMS!$F$10*AC217+LMS!$G$10,LMS!$D$11*AC217^3+LMS!$E$11*AC217^2+LMS!$F$11*AC217+LMS!$G$11)))</f>
        <v>#VALUE!</v>
      </c>
      <c r="AA217" t="e">
        <f>IF(D217="M",(IF(AC217&lt;2.5,LMS!$D$21*AC217^3+LMS!$E$21*AC217^2+LMS!$F$21*AC217+LMS!$G$21,IF(AC217&lt;9.5,LMS!$D$22*AC217^3+LMS!$E$22*AC217^2+LMS!$F$22*AC217+LMS!$G$22,IF(AC217&lt;26.75,LMS!$D$23*AC217^3+LMS!$E$23*AC217^2+LMS!$F$23*AC217+LMS!$G$23,IF(AC217&lt;90,LMS!$D$24*AC217^3+LMS!$E$24*AC217^2+LMS!$F$24*AC217+LMS!$G$24,LMS!$D$25*AC217^3+LMS!$E$25*AC217^2+LMS!$F$25*AC217+LMS!$G$25))))),(IF(AC217&lt;2.5,LMS!$D$27*AC217^3+LMS!$E$27*AC217^2+LMS!$F$27*AC217+LMS!$G$27,IF(AC217&lt;9.5,LMS!$D$28*AC217^3+LMS!$E$28*AC217^2+LMS!$F$28*AC217+LMS!$G$28,IF(AC217&lt;26.75,LMS!$D$29*AC217^3+LMS!$E$29*AC217^2+LMS!$F$29*AC217+LMS!$G$29,IF(AC217&lt;90,LMS!$D$30*AC217^3+LMS!$E$30*AC217^2+LMS!$F$30*AC217+LMS!$G$30,IF(AC217&lt;150,LMS!$D$31*AC217^3+LMS!$E$31*AC217^2+LMS!$F$31*AC217+LMS!$G$31,LMS!$D$32*AC217^3+LMS!$E$32*AC217^2+LMS!$F$32*AC217+LMS!$G$32)))))))</f>
        <v>#VALUE!</v>
      </c>
      <c r="AB217" t="e">
        <f>IF(D217="M",(IF(AC217&lt;90,LMS!$D$14*AC217^3+LMS!$E$14*AC217^2+LMS!$F$14*AC217+LMS!$G$14,LMS!$D$15*AC217^3+LMS!$E$15*AC217^2+LMS!$F$15*AC217+LMS!$G$15)),(IF(AC217&lt;90,LMS!$D$17*AC217^3+LMS!$E$17*AC217^2+LMS!$F$17*AC217+LMS!$G$17,LMS!$D$18*AC217^3+LMS!$E$18*AC217^2+LMS!$F$18*AC217+LMS!$G$18)))</f>
        <v>#VALUE!</v>
      </c>
      <c r="AC217" s="7" t="e">
        <f t="shared" si="71"/>
        <v>#VALUE!</v>
      </c>
    </row>
    <row r="218" spans="2:29" s="7" customFormat="1">
      <c r="B218" s="119"/>
      <c r="C218" s="119"/>
      <c r="D218" s="119"/>
      <c r="E218" s="31"/>
      <c r="F218" s="31"/>
      <c r="G218" s="120"/>
      <c r="H218" s="120"/>
      <c r="I218" s="11" t="str">
        <f t="shared" si="58"/>
        <v/>
      </c>
      <c r="J218" s="2" t="str">
        <f t="shared" si="59"/>
        <v/>
      </c>
      <c r="K218" s="2" t="str">
        <f t="shared" si="60"/>
        <v/>
      </c>
      <c r="L218" s="2" t="str">
        <f t="shared" si="61"/>
        <v/>
      </c>
      <c r="M218" s="2" t="str">
        <f t="shared" si="62"/>
        <v/>
      </c>
      <c r="N218" s="2" t="str">
        <f t="shared" si="63"/>
        <v/>
      </c>
      <c r="O218" s="11" t="str">
        <f t="shared" si="64"/>
        <v/>
      </c>
      <c r="P218" s="11" t="str">
        <f t="shared" si="65"/>
        <v/>
      </c>
      <c r="Q218" s="11" t="str">
        <f t="shared" si="66"/>
        <v/>
      </c>
      <c r="R218" s="137"/>
      <c r="S218" s="137"/>
      <c r="T218" s="12" t="e">
        <f t="shared" si="67"/>
        <v>#VALUE!</v>
      </c>
      <c r="U218" s="13" t="e">
        <f t="shared" si="68"/>
        <v>#VALUE!</v>
      </c>
      <c r="V218" s="13"/>
      <c r="W218" s="8">
        <f t="shared" si="69"/>
        <v>9.0359999999999996</v>
      </c>
      <c r="X218" s="8">
        <f t="shared" si="70"/>
        <v>-184.49199999999999</v>
      </c>
      <c r="Y218"/>
      <c r="Z218" t="e">
        <f>IF(D218="M",IF(AC218&lt;78,LMS!$D$5*AC218^3+LMS!$E$5*AC218^2+LMS!$F$5*AC218+LMS!$G$5,IF(AC218&lt;150,LMS!$D$6*AC218^3+LMS!$E$6*AC218^2+LMS!$F$6*AC218+LMS!$G$6,LMS!$D$7*AC218^3+LMS!$E$7*AC218^2+LMS!$F$7*AC218+LMS!$G$7)),IF(AC218&lt;69,LMS!$D$9*AC218^3+LMS!$E$9*AC218^2+LMS!$F$9*AC218+LMS!$G$9,IF(AC218&lt;150,LMS!$D$10*AC218^3+LMS!$E$10*AC218^2+LMS!$F$10*AC218+LMS!$G$10,LMS!$D$11*AC218^3+LMS!$E$11*AC218^2+LMS!$F$11*AC218+LMS!$G$11)))</f>
        <v>#VALUE!</v>
      </c>
      <c r="AA218" t="e">
        <f>IF(D218="M",(IF(AC218&lt;2.5,LMS!$D$21*AC218^3+LMS!$E$21*AC218^2+LMS!$F$21*AC218+LMS!$G$21,IF(AC218&lt;9.5,LMS!$D$22*AC218^3+LMS!$E$22*AC218^2+LMS!$F$22*AC218+LMS!$G$22,IF(AC218&lt;26.75,LMS!$D$23*AC218^3+LMS!$E$23*AC218^2+LMS!$F$23*AC218+LMS!$G$23,IF(AC218&lt;90,LMS!$D$24*AC218^3+LMS!$E$24*AC218^2+LMS!$F$24*AC218+LMS!$G$24,LMS!$D$25*AC218^3+LMS!$E$25*AC218^2+LMS!$F$25*AC218+LMS!$G$25))))),(IF(AC218&lt;2.5,LMS!$D$27*AC218^3+LMS!$E$27*AC218^2+LMS!$F$27*AC218+LMS!$G$27,IF(AC218&lt;9.5,LMS!$D$28*AC218^3+LMS!$E$28*AC218^2+LMS!$F$28*AC218+LMS!$G$28,IF(AC218&lt;26.75,LMS!$D$29*AC218^3+LMS!$E$29*AC218^2+LMS!$F$29*AC218+LMS!$G$29,IF(AC218&lt;90,LMS!$D$30*AC218^3+LMS!$E$30*AC218^2+LMS!$F$30*AC218+LMS!$G$30,IF(AC218&lt;150,LMS!$D$31*AC218^3+LMS!$E$31*AC218^2+LMS!$F$31*AC218+LMS!$G$31,LMS!$D$32*AC218^3+LMS!$E$32*AC218^2+LMS!$F$32*AC218+LMS!$G$32)))))))</f>
        <v>#VALUE!</v>
      </c>
      <c r="AB218" t="e">
        <f>IF(D218="M",(IF(AC218&lt;90,LMS!$D$14*AC218^3+LMS!$E$14*AC218^2+LMS!$F$14*AC218+LMS!$G$14,LMS!$D$15*AC218^3+LMS!$E$15*AC218^2+LMS!$F$15*AC218+LMS!$G$15)),(IF(AC218&lt;90,LMS!$D$17*AC218^3+LMS!$E$17*AC218^2+LMS!$F$17*AC218+LMS!$G$17,LMS!$D$18*AC218^3+LMS!$E$18*AC218^2+LMS!$F$18*AC218+LMS!$G$18)))</f>
        <v>#VALUE!</v>
      </c>
      <c r="AC218" s="7" t="e">
        <f t="shared" si="71"/>
        <v>#VALUE!</v>
      </c>
    </row>
    <row r="219" spans="2:29" s="7" customFormat="1">
      <c r="B219" s="119"/>
      <c r="C219" s="119"/>
      <c r="D219" s="119"/>
      <c r="E219" s="31"/>
      <c r="F219" s="31"/>
      <c r="G219" s="120"/>
      <c r="H219" s="120"/>
      <c r="I219" s="11" t="str">
        <f t="shared" si="58"/>
        <v/>
      </c>
      <c r="J219" s="2" t="str">
        <f t="shared" si="59"/>
        <v/>
      </c>
      <c r="K219" s="2" t="str">
        <f t="shared" si="60"/>
        <v/>
      </c>
      <c r="L219" s="2" t="str">
        <f t="shared" si="61"/>
        <v/>
      </c>
      <c r="M219" s="2" t="str">
        <f t="shared" si="62"/>
        <v/>
      </c>
      <c r="N219" s="2" t="str">
        <f t="shared" si="63"/>
        <v/>
      </c>
      <c r="O219" s="11" t="str">
        <f t="shared" si="64"/>
        <v/>
      </c>
      <c r="P219" s="11" t="str">
        <f t="shared" si="65"/>
        <v/>
      </c>
      <c r="Q219" s="11" t="str">
        <f t="shared" si="66"/>
        <v/>
      </c>
      <c r="R219" s="137"/>
      <c r="S219" s="137"/>
      <c r="T219" s="12" t="e">
        <f t="shared" si="67"/>
        <v>#VALUE!</v>
      </c>
      <c r="U219" s="13" t="e">
        <f t="shared" si="68"/>
        <v>#VALUE!</v>
      </c>
      <c r="V219" s="13"/>
      <c r="W219" s="8">
        <f t="shared" si="69"/>
        <v>9.0359999999999996</v>
      </c>
      <c r="X219" s="8">
        <f t="shared" si="70"/>
        <v>-184.49199999999999</v>
      </c>
      <c r="Y219"/>
      <c r="Z219" t="e">
        <f>IF(D219="M",IF(AC219&lt;78,LMS!$D$5*AC219^3+LMS!$E$5*AC219^2+LMS!$F$5*AC219+LMS!$G$5,IF(AC219&lt;150,LMS!$D$6*AC219^3+LMS!$E$6*AC219^2+LMS!$F$6*AC219+LMS!$G$6,LMS!$D$7*AC219^3+LMS!$E$7*AC219^2+LMS!$F$7*AC219+LMS!$G$7)),IF(AC219&lt;69,LMS!$D$9*AC219^3+LMS!$E$9*AC219^2+LMS!$F$9*AC219+LMS!$G$9,IF(AC219&lt;150,LMS!$D$10*AC219^3+LMS!$E$10*AC219^2+LMS!$F$10*AC219+LMS!$G$10,LMS!$D$11*AC219^3+LMS!$E$11*AC219^2+LMS!$F$11*AC219+LMS!$G$11)))</f>
        <v>#VALUE!</v>
      </c>
      <c r="AA219" t="e">
        <f>IF(D219="M",(IF(AC219&lt;2.5,LMS!$D$21*AC219^3+LMS!$E$21*AC219^2+LMS!$F$21*AC219+LMS!$G$21,IF(AC219&lt;9.5,LMS!$D$22*AC219^3+LMS!$E$22*AC219^2+LMS!$F$22*AC219+LMS!$G$22,IF(AC219&lt;26.75,LMS!$D$23*AC219^3+LMS!$E$23*AC219^2+LMS!$F$23*AC219+LMS!$G$23,IF(AC219&lt;90,LMS!$D$24*AC219^3+LMS!$E$24*AC219^2+LMS!$F$24*AC219+LMS!$G$24,LMS!$D$25*AC219^3+LMS!$E$25*AC219^2+LMS!$F$25*AC219+LMS!$G$25))))),(IF(AC219&lt;2.5,LMS!$D$27*AC219^3+LMS!$E$27*AC219^2+LMS!$F$27*AC219+LMS!$G$27,IF(AC219&lt;9.5,LMS!$D$28*AC219^3+LMS!$E$28*AC219^2+LMS!$F$28*AC219+LMS!$G$28,IF(AC219&lt;26.75,LMS!$D$29*AC219^3+LMS!$E$29*AC219^2+LMS!$F$29*AC219+LMS!$G$29,IF(AC219&lt;90,LMS!$D$30*AC219^3+LMS!$E$30*AC219^2+LMS!$F$30*AC219+LMS!$G$30,IF(AC219&lt;150,LMS!$D$31*AC219^3+LMS!$E$31*AC219^2+LMS!$F$31*AC219+LMS!$G$31,LMS!$D$32*AC219^3+LMS!$E$32*AC219^2+LMS!$F$32*AC219+LMS!$G$32)))))))</f>
        <v>#VALUE!</v>
      </c>
      <c r="AB219" t="e">
        <f>IF(D219="M",(IF(AC219&lt;90,LMS!$D$14*AC219^3+LMS!$E$14*AC219^2+LMS!$F$14*AC219+LMS!$G$14,LMS!$D$15*AC219^3+LMS!$E$15*AC219^2+LMS!$F$15*AC219+LMS!$G$15)),(IF(AC219&lt;90,LMS!$D$17*AC219^3+LMS!$E$17*AC219^2+LMS!$F$17*AC219+LMS!$G$17,LMS!$D$18*AC219^3+LMS!$E$18*AC219^2+LMS!$F$18*AC219+LMS!$G$18)))</f>
        <v>#VALUE!</v>
      </c>
      <c r="AC219" s="7" t="e">
        <f t="shared" si="71"/>
        <v>#VALUE!</v>
      </c>
    </row>
    <row r="220" spans="2:29" s="7" customFormat="1">
      <c r="B220" s="119"/>
      <c r="C220" s="119"/>
      <c r="D220" s="119"/>
      <c r="E220" s="31"/>
      <c r="F220" s="31"/>
      <c r="G220" s="120"/>
      <c r="H220" s="120"/>
      <c r="I220" s="11" t="str">
        <f t="shared" si="58"/>
        <v/>
      </c>
      <c r="J220" s="2" t="str">
        <f t="shared" si="59"/>
        <v/>
      </c>
      <c r="K220" s="2" t="str">
        <f t="shared" si="60"/>
        <v/>
      </c>
      <c r="L220" s="2" t="str">
        <f t="shared" si="61"/>
        <v/>
      </c>
      <c r="M220" s="2" t="str">
        <f t="shared" si="62"/>
        <v/>
      </c>
      <c r="N220" s="2" t="str">
        <f t="shared" si="63"/>
        <v/>
      </c>
      <c r="O220" s="11" t="str">
        <f t="shared" si="64"/>
        <v/>
      </c>
      <c r="P220" s="11" t="str">
        <f t="shared" si="65"/>
        <v/>
      </c>
      <c r="Q220" s="11" t="str">
        <f t="shared" si="66"/>
        <v/>
      </c>
      <c r="R220" s="137"/>
      <c r="S220" s="137"/>
      <c r="T220" s="12" t="e">
        <f t="shared" si="67"/>
        <v>#VALUE!</v>
      </c>
      <c r="U220" s="13" t="e">
        <f t="shared" si="68"/>
        <v>#VALUE!</v>
      </c>
      <c r="V220" s="13"/>
      <c r="W220" s="8">
        <f t="shared" si="69"/>
        <v>9.0359999999999996</v>
      </c>
      <c r="X220" s="8">
        <f t="shared" si="70"/>
        <v>-184.49199999999999</v>
      </c>
      <c r="Y220"/>
      <c r="Z220" t="e">
        <f>IF(D220="M",IF(AC220&lt;78,LMS!$D$5*AC220^3+LMS!$E$5*AC220^2+LMS!$F$5*AC220+LMS!$G$5,IF(AC220&lt;150,LMS!$D$6*AC220^3+LMS!$E$6*AC220^2+LMS!$F$6*AC220+LMS!$G$6,LMS!$D$7*AC220^3+LMS!$E$7*AC220^2+LMS!$F$7*AC220+LMS!$G$7)),IF(AC220&lt;69,LMS!$D$9*AC220^3+LMS!$E$9*AC220^2+LMS!$F$9*AC220+LMS!$G$9,IF(AC220&lt;150,LMS!$D$10*AC220^3+LMS!$E$10*AC220^2+LMS!$F$10*AC220+LMS!$G$10,LMS!$D$11*AC220^3+LMS!$E$11*AC220^2+LMS!$F$11*AC220+LMS!$G$11)))</f>
        <v>#VALUE!</v>
      </c>
      <c r="AA220" t="e">
        <f>IF(D220="M",(IF(AC220&lt;2.5,LMS!$D$21*AC220^3+LMS!$E$21*AC220^2+LMS!$F$21*AC220+LMS!$G$21,IF(AC220&lt;9.5,LMS!$D$22*AC220^3+LMS!$E$22*AC220^2+LMS!$F$22*AC220+LMS!$G$22,IF(AC220&lt;26.75,LMS!$D$23*AC220^3+LMS!$E$23*AC220^2+LMS!$F$23*AC220+LMS!$G$23,IF(AC220&lt;90,LMS!$D$24*AC220^3+LMS!$E$24*AC220^2+LMS!$F$24*AC220+LMS!$G$24,LMS!$D$25*AC220^3+LMS!$E$25*AC220^2+LMS!$F$25*AC220+LMS!$G$25))))),(IF(AC220&lt;2.5,LMS!$D$27*AC220^3+LMS!$E$27*AC220^2+LMS!$F$27*AC220+LMS!$G$27,IF(AC220&lt;9.5,LMS!$D$28*AC220^3+LMS!$E$28*AC220^2+LMS!$F$28*AC220+LMS!$G$28,IF(AC220&lt;26.75,LMS!$D$29*AC220^3+LMS!$E$29*AC220^2+LMS!$F$29*AC220+LMS!$G$29,IF(AC220&lt;90,LMS!$D$30*AC220^3+LMS!$E$30*AC220^2+LMS!$F$30*AC220+LMS!$G$30,IF(AC220&lt;150,LMS!$D$31*AC220^3+LMS!$E$31*AC220^2+LMS!$F$31*AC220+LMS!$G$31,LMS!$D$32*AC220^3+LMS!$E$32*AC220^2+LMS!$F$32*AC220+LMS!$G$32)))))))</f>
        <v>#VALUE!</v>
      </c>
      <c r="AB220" t="e">
        <f>IF(D220="M",(IF(AC220&lt;90,LMS!$D$14*AC220^3+LMS!$E$14*AC220^2+LMS!$F$14*AC220+LMS!$G$14,LMS!$D$15*AC220^3+LMS!$E$15*AC220^2+LMS!$F$15*AC220+LMS!$G$15)),(IF(AC220&lt;90,LMS!$D$17*AC220^3+LMS!$E$17*AC220^2+LMS!$F$17*AC220+LMS!$G$17,LMS!$D$18*AC220^3+LMS!$E$18*AC220^2+LMS!$F$18*AC220+LMS!$G$18)))</f>
        <v>#VALUE!</v>
      </c>
      <c r="AC220" s="7" t="e">
        <f t="shared" si="71"/>
        <v>#VALUE!</v>
      </c>
    </row>
    <row r="221" spans="2:29" s="7" customFormat="1">
      <c r="B221" s="119"/>
      <c r="C221" s="119"/>
      <c r="D221" s="119"/>
      <c r="E221" s="31"/>
      <c r="F221" s="31"/>
      <c r="G221" s="120"/>
      <c r="H221" s="120"/>
      <c r="I221" s="11" t="str">
        <f t="shared" si="58"/>
        <v/>
      </c>
      <c r="J221" s="2" t="str">
        <f t="shared" si="59"/>
        <v/>
      </c>
      <c r="K221" s="2" t="str">
        <f t="shared" si="60"/>
        <v/>
      </c>
      <c r="L221" s="2" t="str">
        <f t="shared" si="61"/>
        <v/>
      </c>
      <c r="M221" s="2" t="str">
        <f t="shared" si="62"/>
        <v/>
      </c>
      <c r="N221" s="2" t="str">
        <f t="shared" si="63"/>
        <v/>
      </c>
      <c r="O221" s="11" t="str">
        <f t="shared" si="64"/>
        <v/>
      </c>
      <c r="P221" s="11" t="str">
        <f t="shared" si="65"/>
        <v/>
      </c>
      <c r="Q221" s="11" t="str">
        <f t="shared" si="66"/>
        <v/>
      </c>
      <c r="R221" s="137"/>
      <c r="S221" s="137"/>
      <c r="T221" s="12" t="e">
        <f t="shared" si="67"/>
        <v>#VALUE!</v>
      </c>
      <c r="U221" s="13" t="e">
        <f t="shared" si="68"/>
        <v>#VALUE!</v>
      </c>
      <c r="V221" s="13"/>
      <c r="W221" s="8">
        <f t="shared" si="69"/>
        <v>9.0359999999999996</v>
      </c>
      <c r="X221" s="8">
        <f t="shared" si="70"/>
        <v>-184.49199999999999</v>
      </c>
      <c r="Y221"/>
      <c r="Z221" t="e">
        <f>IF(D221="M",IF(AC221&lt;78,LMS!$D$5*AC221^3+LMS!$E$5*AC221^2+LMS!$F$5*AC221+LMS!$G$5,IF(AC221&lt;150,LMS!$D$6*AC221^3+LMS!$E$6*AC221^2+LMS!$F$6*AC221+LMS!$G$6,LMS!$D$7*AC221^3+LMS!$E$7*AC221^2+LMS!$F$7*AC221+LMS!$G$7)),IF(AC221&lt;69,LMS!$D$9*AC221^3+LMS!$E$9*AC221^2+LMS!$F$9*AC221+LMS!$G$9,IF(AC221&lt;150,LMS!$D$10*AC221^3+LMS!$E$10*AC221^2+LMS!$F$10*AC221+LMS!$G$10,LMS!$D$11*AC221^3+LMS!$E$11*AC221^2+LMS!$F$11*AC221+LMS!$G$11)))</f>
        <v>#VALUE!</v>
      </c>
      <c r="AA221" t="e">
        <f>IF(D221="M",(IF(AC221&lt;2.5,LMS!$D$21*AC221^3+LMS!$E$21*AC221^2+LMS!$F$21*AC221+LMS!$G$21,IF(AC221&lt;9.5,LMS!$D$22*AC221^3+LMS!$E$22*AC221^2+LMS!$F$22*AC221+LMS!$G$22,IF(AC221&lt;26.75,LMS!$D$23*AC221^3+LMS!$E$23*AC221^2+LMS!$F$23*AC221+LMS!$G$23,IF(AC221&lt;90,LMS!$D$24*AC221^3+LMS!$E$24*AC221^2+LMS!$F$24*AC221+LMS!$G$24,LMS!$D$25*AC221^3+LMS!$E$25*AC221^2+LMS!$F$25*AC221+LMS!$G$25))))),(IF(AC221&lt;2.5,LMS!$D$27*AC221^3+LMS!$E$27*AC221^2+LMS!$F$27*AC221+LMS!$G$27,IF(AC221&lt;9.5,LMS!$D$28*AC221^3+LMS!$E$28*AC221^2+LMS!$F$28*AC221+LMS!$G$28,IF(AC221&lt;26.75,LMS!$D$29*AC221^3+LMS!$E$29*AC221^2+LMS!$F$29*AC221+LMS!$G$29,IF(AC221&lt;90,LMS!$D$30*AC221^3+LMS!$E$30*AC221^2+LMS!$F$30*AC221+LMS!$G$30,IF(AC221&lt;150,LMS!$D$31*AC221^3+LMS!$E$31*AC221^2+LMS!$F$31*AC221+LMS!$G$31,LMS!$D$32*AC221^3+LMS!$E$32*AC221^2+LMS!$F$32*AC221+LMS!$G$32)))))))</f>
        <v>#VALUE!</v>
      </c>
      <c r="AB221" t="e">
        <f>IF(D221="M",(IF(AC221&lt;90,LMS!$D$14*AC221^3+LMS!$E$14*AC221^2+LMS!$F$14*AC221+LMS!$G$14,LMS!$D$15*AC221^3+LMS!$E$15*AC221^2+LMS!$F$15*AC221+LMS!$G$15)),(IF(AC221&lt;90,LMS!$D$17*AC221^3+LMS!$E$17*AC221^2+LMS!$F$17*AC221+LMS!$G$17,LMS!$D$18*AC221^3+LMS!$E$18*AC221^2+LMS!$F$18*AC221+LMS!$G$18)))</f>
        <v>#VALUE!</v>
      </c>
      <c r="AC221" s="7" t="e">
        <f t="shared" si="71"/>
        <v>#VALUE!</v>
      </c>
    </row>
    <row r="222" spans="2:29" s="7" customFormat="1">
      <c r="B222" s="119"/>
      <c r="C222" s="119"/>
      <c r="D222" s="119"/>
      <c r="E222" s="31"/>
      <c r="F222" s="31"/>
      <c r="G222" s="120"/>
      <c r="H222" s="120"/>
      <c r="I222" s="11" t="str">
        <f t="shared" si="58"/>
        <v/>
      </c>
      <c r="J222" s="2" t="str">
        <f t="shared" si="59"/>
        <v/>
      </c>
      <c r="K222" s="2" t="str">
        <f t="shared" si="60"/>
        <v/>
      </c>
      <c r="L222" s="2" t="str">
        <f t="shared" si="61"/>
        <v/>
      </c>
      <c r="M222" s="2" t="str">
        <f t="shared" si="62"/>
        <v/>
      </c>
      <c r="N222" s="2" t="str">
        <f t="shared" si="63"/>
        <v/>
      </c>
      <c r="O222" s="11" t="str">
        <f t="shared" si="64"/>
        <v/>
      </c>
      <c r="P222" s="11" t="str">
        <f t="shared" si="65"/>
        <v/>
      </c>
      <c r="Q222" s="11" t="str">
        <f t="shared" si="66"/>
        <v/>
      </c>
      <c r="R222" s="137"/>
      <c r="S222" s="137"/>
      <c r="T222" s="12" t="e">
        <f t="shared" si="67"/>
        <v>#VALUE!</v>
      </c>
      <c r="U222" s="13" t="e">
        <f t="shared" si="68"/>
        <v>#VALUE!</v>
      </c>
      <c r="V222" s="13"/>
      <c r="W222" s="8">
        <f t="shared" si="69"/>
        <v>9.0359999999999996</v>
      </c>
      <c r="X222" s="8">
        <f t="shared" si="70"/>
        <v>-184.49199999999999</v>
      </c>
      <c r="Y222"/>
      <c r="Z222" t="e">
        <f>IF(D222="M",IF(AC222&lt;78,LMS!$D$5*AC222^3+LMS!$E$5*AC222^2+LMS!$F$5*AC222+LMS!$G$5,IF(AC222&lt;150,LMS!$D$6*AC222^3+LMS!$E$6*AC222^2+LMS!$F$6*AC222+LMS!$G$6,LMS!$D$7*AC222^3+LMS!$E$7*AC222^2+LMS!$F$7*AC222+LMS!$G$7)),IF(AC222&lt;69,LMS!$D$9*AC222^3+LMS!$E$9*AC222^2+LMS!$F$9*AC222+LMS!$G$9,IF(AC222&lt;150,LMS!$D$10*AC222^3+LMS!$E$10*AC222^2+LMS!$F$10*AC222+LMS!$G$10,LMS!$D$11*AC222^3+LMS!$E$11*AC222^2+LMS!$F$11*AC222+LMS!$G$11)))</f>
        <v>#VALUE!</v>
      </c>
      <c r="AA222" t="e">
        <f>IF(D222="M",(IF(AC222&lt;2.5,LMS!$D$21*AC222^3+LMS!$E$21*AC222^2+LMS!$F$21*AC222+LMS!$G$21,IF(AC222&lt;9.5,LMS!$D$22*AC222^3+LMS!$E$22*AC222^2+LMS!$F$22*AC222+LMS!$G$22,IF(AC222&lt;26.75,LMS!$D$23*AC222^3+LMS!$E$23*AC222^2+LMS!$F$23*AC222+LMS!$G$23,IF(AC222&lt;90,LMS!$D$24*AC222^3+LMS!$E$24*AC222^2+LMS!$F$24*AC222+LMS!$G$24,LMS!$D$25*AC222^3+LMS!$E$25*AC222^2+LMS!$F$25*AC222+LMS!$G$25))))),(IF(AC222&lt;2.5,LMS!$D$27*AC222^3+LMS!$E$27*AC222^2+LMS!$F$27*AC222+LMS!$G$27,IF(AC222&lt;9.5,LMS!$D$28*AC222^3+LMS!$E$28*AC222^2+LMS!$F$28*AC222+LMS!$G$28,IF(AC222&lt;26.75,LMS!$D$29*AC222^3+LMS!$E$29*AC222^2+LMS!$F$29*AC222+LMS!$G$29,IF(AC222&lt;90,LMS!$D$30*AC222^3+LMS!$E$30*AC222^2+LMS!$F$30*AC222+LMS!$G$30,IF(AC222&lt;150,LMS!$D$31*AC222^3+LMS!$E$31*AC222^2+LMS!$F$31*AC222+LMS!$G$31,LMS!$D$32*AC222^3+LMS!$E$32*AC222^2+LMS!$F$32*AC222+LMS!$G$32)))))))</f>
        <v>#VALUE!</v>
      </c>
      <c r="AB222" t="e">
        <f>IF(D222="M",(IF(AC222&lt;90,LMS!$D$14*AC222^3+LMS!$E$14*AC222^2+LMS!$F$14*AC222+LMS!$G$14,LMS!$D$15*AC222^3+LMS!$E$15*AC222^2+LMS!$F$15*AC222+LMS!$G$15)),(IF(AC222&lt;90,LMS!$D$17*AC222^3+LMS!$E$17*AC222^2+LMS!$F$17*AC222+LMS!$G$17,LMS!$D$18*AC222^3+LMS!$E$18*AC222^2+LMS!$F$18*AC222+LMS!$G$18)))</f>
        <v>#VALUE!</v>
      </c>
      <c r="AC222" s="7" t="e">
        <f t="shared" si="71"/>
        <v>#VALUE!</v>
      </c>
    </row>
    <row r="223" spans="2:29" s="7" customFormat="1">
      <c r="B223" s="119"/>
      <c r="C223" s="119"/>
      <c r="D223" s="119"/>
      <c r="E223" s="31"/>
      <c r="F223" s="31"/>
      <c r="G223" s="120"/>
      <c r="H223" s="120"/>
      <c r="I223" s="11" t="str">
        <f t="shared" si="58"/>
        <v/>
      </c>
      <c r="J223" s="2" t="str">
        <f t="shared" si="59"/>
        <v/>
      </c>
      <c r="K223" s="2" t="str">
        <f t="shared" si="60"/>
        <v/>
      </c>
      <c r="L223" s="2" t="str">
        <f t="shared" si="61"/>
        <v/>
      </c>
      <c r="M223" s="2" t="str">
        <f t="shared" si="62"/>
        <v/>
      </c>
      <c r="N223" s="2" t="str">
        <f t="shared" si="63"/>
        <v/>
      </c>
      <c r="O223" s="11" t="str">
        <f t="shared" si="64"/>
        <v/>
      </c>
      <c r="P223" s="11" t="str">
        <f t="shared" si="65"/>
        <v/>
      </c>
      <c r="Q223" s="11" t="str">
        <f t="shared" si="66"/>
        <v/>
      </c>
      <c r="R223" s="137"/>
      <c r="S223" s="137"/>
      <c r="T223" s="12" t="e">
        <f t="shared" si="67"/>
        <v>#VALUE!</v>
      </c>
      <c r="U223" s="13" t="e">
        <f t="shared" si="68"/>
        <v>#VALUE!</v>
      </c>
      <c r="V223" s="13"/>
      <c r="W223" s="8">
        <f t="shared" si="69"/>
        <v>9.0359999999999996</v>
      </c>
      <c r="X223" s="8">
        <f t="shared" si="70"/>
        <v>-184.49199999999999</v>
      </c>
      <c r="Y223"/>
      <c r="Z223" t="e">
        <f>IF(D223="M",IF(AC223&lt;78,LMS!$D$5*AC223^3+LMS!$E$5*AC223^2+LMS!$F$5*AC223+LMS!$G$5,IF(AC223&lt;150,LMS!$D$6*AC223^3+LMS!$E$6*AC223^2+LMS!$F$6*AC223+LMS!$G$6,LMS!$D$7*AC223^3+LMS!$E$7*AC223^2+LMS!$F$7*AC223+LMS!$G$7)),IF(AC223&lt;69,LMS!$D$9*AC223^3+LMS!$E$9*AC223^2+LMS!$F$9*AC223+LMS!$G$9,IF(AC223&lt;150,LMS!$D$10*AC223^3+LMS!$E$10*AC223^2+LMS!$F$10*AC223+LMS!$G$10,LMS!$D$11*AC223^3+LMS!$E$11*AC223^2+LMS!$F$11*AC223+LMS!$G$11)))</f>
        <v>#VALUE!</v>
      </c>
      <c r="AA223" t="e">
        <f>IF(D223="M",(IF(AC223&lt;2.5,LMS!$D$21*AC223^3+LMS!$E$21*AC223^2+LMS!$F$21*AC223+LMS!$G$21,IF(AC223&lt;9.5,LMS!$D$22*AC223^3+LMS!$E$22*AC223^2+LMS!$F$22*AC223+LMS!$G$22,IF(AC223&lt;26.75,LMS!$D$23*AC223^3+LMS!$E$23*AC223^2+LMS!$F$23*AC223+LMS!$G$23,IF(AC223&lt;90,LMS!$D$24*AC223^3+LMS!$E$24*AC223^2+LMS!$F$24*AC223+LMS!$G$24,LMS!$D$25*AC223^3+LMS!$E$25*AC223^2+LMS!$F$25*AC223+LMS!$G$25))))),(IF(AC223&lt;2.5,LMS!$D$27*AC223^3+LMS!$E$27*AC223^2+LMS!$F$27*AC223+LMS!$G$27,IF(AC223&lt;9.5,LMS!$D$28*AC223^3+LMS!$E$28*AC223^2+LMS!$F$28*AC223+LMS!$G$28,IF(AC223&lt;26.75,LMS!$D$29*AC223^3+LMS!$E$29*AC223^2+LMS!$F$29*AC223+LMS!$G$29,IF(AC223&lt;90,LMS!$D$30*AC223^3+LMS!$E$30*AC223^2+LMS!$F$30*AC223+LMS!$G$30,IF(AC223&lt;150,LMS!$D$31*AC223^3+LMS!$E$31*AC223^2+LMS!$F$31*AC223+LMS!$G$31,LMS!$D$32*AC223^3+LMS!$E$32*AC223^2+LMS!$F$32*AC223+LMS!$G$32)))))))</f>
        <v>#VALUE!</v>
      </c>
      <c r="AB223" t="e">
        <f>IF(D223="M",(IF(AC223&lt;90,LMS!$D$14*AC223^3+LMS!$E$14*AC223^2+LMS!$F$14*AC223+LMS!$G$14,LMS!$D$15*AC223^3+LMS!$E$15*AC223^2+LMS!$F$15*AC223+LMS!$G$15)),(IF(AC223&lt;90,LMS!$D$17*AC223^3+LMS!$E$17*AC223^2+LMS!$F$17*AC223+LMS!$G$17,LMS!$D$18*AC223^3+LMS!$E$18*AC223^2+LMS!$F$18*AC223+LMS!$G$18)))</f>
        <v>#VALUE!</v>
      </c>
      <c r="AC223" s="7" t="e">
        <f t="shared" si="71"/>
        <v>#VALUE!</v>
      </c>
    </row>
    <row r="224" spans="2:29" s="7" customFormat="1">
      <c r="B224" s="119"/>
      <c r="C224" s="119"/>
      <c r="D224" s="119"/>
      <c r="E224" s="31"/>
      <c r="F224" s="31"/>
      <c r="G224" s="120"/>
      <c r="H224" s="120"/>
      <c r="I224" s="11" t="str">
        <f t="shared" si="58"/>
        <v/>
      </c>
      <c r="J224" s="2" t="str">
        <f t="shared" si="59"/>
        <v/>
      </c>
      <c r="K224" s="2" t="str">
        <f t="shared" si="60"/>
        <v/>
      </c>
      <c r="L224" s="2" t="str">
        <f t="shared" si="61"/>
        <v/>
      </c>
      <c r="M224" s="2" t="str">
        <f t="shared" si="62"/>
        <v/>
      </c>
      <c r="N224" s="2" t="str">
        <f t="shared" si="63"/>
        <v/>
      </c>
      <c r="O224" s="11" t="str">
        <f t="shared" si="64"/>
        <v/>
      </c>
      <c r="P224" s="11" t="str">
        <f t="shared" si="65"/>
        <v/>
      </c>
      <c r="Q224" s="11" t="str">
        <f t="shared" si="66"/>
        <v/>
      </c>
      <c r="R224" s="137"/>
      <c r="S224" s="137"/>
      <c r="T224" s="12" t="e">
        <f t="shared" si="67"/>
        <v>#VALUE!</v>
      </c>
      <c r="U224" s="13" t="e">
        <f t="shared" si="68"/>
        <v>#VALUE!</v>
      </c>
      <c r="V224" s="13"/>
      <c r="W224" s="8">
        <f t="shared" si="69"/>
        <v>9.0359999999999996</v>
      </c>
      <c r="X224" s="8">
        <f t="shared" si="70"/>
        <v>-184.49199999999999</v>
      </c>
      <c r="Y224"/>
      <c r="Z224" t="e">
        <f>IF(D224="M",IF(AC224&lt;78,LMS!$D$5*AC224^3+LMS!$E$5*AC224^2+LMS!$F$5*AC224+LMS!$G$5,IF(AC224&lt;150,LMS!$D$6*AC224^3+LMS!$E$6*AC224^2+LMS!$F$6*AC224+LMS!$G$6,LMS!$D$7*AC224^3+LMS!$E$7*AC224^2+LMS!$F$7*AC224+LMS!$G$7)),IF(AC224&lt;69,LMS!$D$9*AC224^3+LMS!$E$9*AC224^2+LMS!$F$9*AC224+LMS!$G$9,IF(AC224&lt;150,LMS!$D$10*AC224^3+LMS!$E$10*AC224^2+LMS!$F$10*AC224+LMS!$G$10,LMS!$D$11*AC224^3+LMS!$E$11*AC224^2+LMS!$F$11*AC224+LMS!$G$11)))</f>
        <v>#VALUE!</v>
      </c>
      <c r="AA224" t="e">
        <f>IF(D224="M",(IF(AC224&lt;2.5,LMS!$D$21*AC224^3+LMS!$E$21*AC224^2+LMS!$F$21*AC224+LMS!$G$21,IF(AC224&lt;9.5,LMS!$D$22*AC224^3+LMS!$E$22*AC224^2+LMS!$F$22*AC224+LMS!$G$22,IF(AC224&lt;26.75,LMS!$D$23*AC224^3+LMS!$E$23*AC224^2+LMS!$F$23*AC224+LMS!$G$23,IF(AC224&lt;90,LMS!$D$24*AC224^3+LMS!$E$24*AC224^2+LMS!$F$24*AC224+LMS!$G$24,LMS!$D$25*AC224^3+LMS!$E$25*AC224^2+LMS!$F$25*AC224+LMS!$G$25))))),(IF(AC224&lt;2.5,LMS!$D$27*AC224^3+LMS!$E$27*AC224^2+LMS!$F$27*AC224+LMS!$G$27,IF(AC224&lt;9.5,LMS!$D$28*AC224^3+LMS!$E$28*AC224^2+LMS!$F$28*AC224+LMS!$G$28,IF(AC224&lt;26.75,LMS!$D$29*AC224^3+LMS!$E$29*AC224^2+LMS!$F$29*AC224+LMS!$G$29,IF(AC224&lt;90,LMS!$D$30*AC224^3+LMS!$E$30*AC224^2+LMS!$F$30*AC224+LMS!$G$30,IF(AC224&lt;150,LMS!$D$31*AC224^3+LMS!$E$31*AC224^2+LMS!$F$31*AC224+LMS!$G$31,LMS!$D$32*AC224^3+LMS!$E$32*AC224^2+LMS!$F$32*AC224+LMS!$G$32)))))))</f>
        <v>#VALUE!</v>
      </c>
      <c r="AB224" t="e">
        <f>IF(D224="M",(IF(AC224&lt;90,LMS!$D$14*AC224^3+LMS!$E$14*AC224^2+LMS!$F$14*AC224+LMS!$G$14,LMS!$D$15*AC224^3+LMS!$E$15*AC224^2+LMS!$F$15*AC224+LMS!$G$15)),(IF(AC224&lt;90,LMS!$D$17*AC224^3+LMS!$E$17*AC224^2+LMS!$F$17*AC224+LMS!$G$17,LMS!$D$18*AC224^3+LMS!$E$18*AC224^2+LMS!$F$18*AC224+LMS!$G$18)))</f>
        <v>#VALUE!</v>
      </c>
      <c r="AC224" s="7" t="e">
        <f t="shared" si="71"/>
        <v>#VALUE!</v>
      </c>
    </row>
    <row r="225" spans="2:29" s="7" customFormat="1">
      <c r="B225" s="119"/>
      <c r="C225" s="119"/>
      <c r="D225" s="119"/>
      <c r="E225" s="31"/>
      <c r="F225" s="31"/>
      <c r="G225" s="120"/>
      <c r="H225" s="120"/>
      <c r="I225" s="11" t="str">
        <f t="shared" si="58"/>
        <v/>
      </c>
      <c r="J225" s="2" t="str">
        <f t="shared" si="59"/>
        <v/>
      </c>
      <c r="K225" s="2" t="str">
        <f t="shared" si="60"/>
        <v/>
      </c>
      <c r="L225" s="2" t="str">
        <f t="shared" si="61"/>
        <v/>
      </c>
      <c r="M225" s="2" t="str">
        <f t="shared" si="62"/>
        <v/>
      </c>
      <c r="N225" s="2" t="str">
        <f t="shared" si="63"/>
        <v/>
      </c>
      <c r="O225" s="11" t="str">
        <f t="shared" si="64"/>
        <v/>
      </c>
      <c r="P225" s="11" t="str">
        <f t="shared" si="65"/>
        <v/>
      </c>
      <c r="Q225" s="11" t="str">
        <f t="shared" si="66"/>
        <v/>
      </c>
      <c r="R225" s="137"/>
      <c r="S225" s="137"/>
      <c r="T225" s="12" t="e">
        <f t="shared" si="67"/>
        <v>#VALUE!</v>
      </c>
      <c r="U225" s="13" t="e">
        <f t="shared" si="68"/>
        <v>#VALUE!</v>
      </c>
      <c r="V225" s="13"/>
      <c r="W225" s="8">
        <f t="shared" si="69"/>
        <v>9.0359999999999996</v>
      </c>
      <c r="X225" s="8">
        <f t="shared" si="70"/>
        <v>-184.49199999999999</v>
      </c>
      <c r="Y225"/>
      <c r="Z225" t="e">
        <f>IF(D225="M",IF(AC225&lt;78,LMS!$D$5*AC225^3+LMS!$E$5*AC225^2+LMS!$F$5*AC225+LMS!$G$5,IF(AC225&lt;150,LMS!$D$6*AC225^3+LMS!$E$6*AC225^2+LMS!$F$6*AC225+LMS!$G$6,LMS!$D$7*AC225^3+LMS!$E$7*AC225^2+LMS!$F$7*AC225+LMS!$G$7)),IF(AC225&lt;69,LMS!$D$9*AC225^3+LMS!$E$9*AC225^2+LMS!$F$9*AC225+LMS!$G$9,IF(AC225&lt;150,LMS!$D$10*AC225^3+LMS!$E$10*AC225^2+LMS!$F$10*AC225+LMS!$G$10,LMS!$D$11*AC225^3+LMS!$E$11*AC225^2+LMS!$F$11*AC225+LMS!$G$11)))</f>
        <v>#VALUE!</v>
      </c>
      <c r="AA225" t="e">
        <f>IF(D225="M",(IF(AC225&lt;2.5,LMS!$D$21*AC225^3+LMS!$E$21*AC225^2+LMS!$F$21*AC225+LMS!$G$21,IF(AC225&lt;9.5,LMS!$D$22*AC225^3+LMS!$E$22*AC225^2+LMS!$F$22*AC225+LMS!$G$22,IF(AC225&lt;26.75,LMS!$D$23*AC225^3+LMS!$E$23*AC225^2+LMS!$F$23*AC225+LMS!$G$23,IF(AC225&lt;90,LMS!$D$24*AC225^3+LMS!$E$24*AC225^2+LMS!$F$24*AC225+LMS!$G$24,LMS!$D$25*AC225^3+LMS!$E$25*AC225^2+LMS!$F$25*AC225+LMS!$G$25))))),(IF(AC225&lt;2.5,LMS!$D$27*AC225^3+LMS!$E$27*AC225^2+LMS!$F$27*AC225+LMS!$G$27,IF(AC225&lt;9.5,LMS!$D$28*AC225^3+LMS!$E$28*AC225^2+LMS!$F$28*AC225+LMS!$G$28,IF(AC225&lt;26.75,LMS!$D$29*AC225^3+LMS!$E$29*AC225^2+LMS!$F$29*AC225+LMS!$G$29,IF(AC225&lt;90,LMS!$D$30*AC225^3+LMS!$E$30*AC225^2+LMS!$F$30*AC225+LMS!$G$30,IF(AC225&lt;150,LMS!$D$31*AC225^3+LMS!$E$31*AC225^2+LMS!$F$31*AC225+LMS!$G$31,LMS!$D$32*AC225^3+LMS!$E$32*AC225^2+LMS!$F$32*AC225+LMS!$G$32)))))))</f>
        <v>#VALUE!</v>
      </c>
      <c r="AB225" t="e">
        <f>IF(D225="M",(IF(AC225&lt;90,LMS!$D$14*AC225^3+LMS!$E$14*AC225^2+LMS!$F$14*AC225+LMS!$G$14,LMS!$D$15*AC225^3+LMS!$E$15*AC225^2+LMS!$F$15*AC225+LMS!$G$15)),(IF(AC225&lt;90,LMS!$D$17*AC225^3+LMS!$E$17*AC225^2+LMS!$F$17*AC225+LMS!$G$17,LMS!$D$18*AC225^3+LMS!$E$18*AC225^2+LMS!$F$18*AC225+LMS!$G$18)))</f>
        <v>#VALUE!</v>
      </c>
      <c r="AC225" s="7" t="e">
        <f t="shared" si="71"/>
        <v>#VALUE!</v>
      </c>
    </row>
    <row r="226" spans="2:29" s="7" customFormat="1">
      <c r="B226" s="119"/>
      <c r="C226" s="119"/>
      <c r="D226" s="119"/>
      <c r="E226" s="31"/>
      <c r="F226" s="31"/>
      <c r="G226" s="120"/>
      <c r="H226" s="120"/>
      <c r="I226" s="11" t="str">
        <f t="shared" si="58"/>
        <v/>
      </c>
      <c r="J226" s="2" t="str">
        <f t="shared" si="59"/>
        <v/>
      </c>
      <c r="K226" s="2" t="str">
        <f t="shared" si="60"/>
        <v/>
      </c>
      <c r="L226" s="2" t="str">
        <f t="shared" si="61"/>
        <v/>
      </c>
      <c r="M226" s="2" t="str">
        <f t="shared" si="62"/>
        <v/>
      </c>
      <c r="N226" s="2" t="str">
        <f t="shared" si="63"/>
        <v/>
      </c>
      <c r="O226" s="11" t="str">
        <f t="shared" si="64"/>
        <v/>
      </c>
      <c r="P226" s="11" t="str">
        <f t="shared" si="65"/>
        <v/>
      </c>
      <c r="Q226" s="11" t="str">
        <f t="shared" si="66"/>
        <v/>
      </c>
      <c r="R226" s="137"/>
      <c r="S226" s="137"/>
      <c r="T226" s="12" t="e">
        <f t="shared" si="67"/>
        <v>#VALUE!</v>
      </c>
      <c r="U226" s="13" t="e">
        <f t="shared" si="68"/>
        <v>#VALUE!</v>
      </c>
      <c r="V226" s="13"/>
      <c r="W226" s="8">
        <f t="shared" si="69"/>
        <v>9.0359999999999996</v>
      </c>
      <c r="X226" s="8">
        <f t="shared" si="70"/>
        <v>-184.49199999999999</v>
      </c>
      <c r="Y226"/>
      <c r="Z226" t="e">
        <f>IF(D226="M",IF(AC226&lt;78,LMS!$D$5*AC226^3+LMS!$E$5*AC226^2+LMS!$F$5*AC226+LMS!$G$5,IF(AC226&lt;150,LMS!$D$6*AC226^3+LMS!$E$6*AC226^2+LMS!$F$6*AC226+LMS!$G$6,LMS!$D$7*AC226^3+LMS!$E$7*AC226^2+LMS!$F$7*AC226+LMS!$G$7)),IF(AC226&lt;69,LMS!$D$9*AC226^3+LMS!$E$9*AC226^2+LMS!$F$9*AC226+LMS!$G$9,IF(AC226&lt;150,LMS!$D$10*AC226^3+LMS!$E$10*AC226^2+LMS!$F$10*AC226+LMS!$G$10,LMS!$D$11*AC226^3+LMS!$E$11*AC226^2+LMS!$F$11*AC226+LMS!$G$11)))</f>
        <v>#VALUE!</v>
      </c>
      <c r="AA226" t="e">
        <f>IF(D226="M",(IF(AC226&lt;2.5,LMS!$D$21*AC226^3+LMS!$E$21*AC226^2+LMS!$F$21*AC226+LMS!$G$21,IF(AC226&lt;9.5,LMS!$D$22*AC226^3+LMS!$E$22*AC226^2+LMS!$F$22*AC226+LMS!$G$22,IF(AC226&lt;26.75,LMS!$D$23*AC226^3+LMS!$E$23*AC226^2+LMS!$F$23*AC226+LMS!$G$23,IF(AC226&lt;90,LMS!$D$24*AC226^3+LMS!$E$24*AC226^2+LMS!$F$24*AC226+LMS!$G$24,LMS!$D$25*AC226^3+LMS!$E$25*AC226^2+LMS!$F$25*AC226+LMS!$G$25))))),(IF(AC226&lt;2.5,LMS!$D$27*AC226^3+LMS!$E$27*AC226^2+LMS!$F$27*AC226+LMS!$G$27,IF(AC226&lt;9.5,LMS!$D$28*AC226^3+LMS!$E$28*AC226^2+LMS!$F$28*AC226+LMS!$G$28,IF(AC226&lt;26.75,LMS!$D$29*AC226^3+LMS!$E$29*AC226^2+LMS!$F$29*AC226+LMS!$G$29,IF(AC226&lt;90,LMS!$D$30*AC226^3+LMS!$E$30*AC226^2+LMS!$F$30*AC226+LMS!$G$30,IF(AC226&lt;150,LMS!$D$31*AC226^3+LMS!$E$31*AC226^2+LMS!$F$31*AC226+LMS!$G$31,LMS!$D$32*AC226^3+LMS!$E$32*AC226^2+LMS!$F$32*AC226+LMS!$G$32)))))))</f>
        <v>#VALUE!</v>
      </c>
      <c r="AB226" t="e">
        <f>IF(D226="M",(IF(AC226&lt;90,LMS!$D$14*AC226^3+LMS!$E$14*AC226^2+LMS!$F$14*AC226+LMS!$G$14,LMS!$D$15*AC226^3+LMS!$E$15*AC226^2+LMS!$F$15*AC226+LMS!$G$15)),(IF(AC226&lt;90,LMS!$D$17*AC226^3+LMS!$E$17*AC226^2+LMS!$F$17*AC226+LMS!$G$17,LMS!$D$18*AC226^3+LMS!$E$18*AC226^2+LMS!$F$18*AC226+LMS!$G$18)))</f>
        <v>#VALUE!</v>
      </c>
      <c r="AC226" s="7" t="e">
        <f t="shared" si="71"/>
        <v>#VALUE!</v>
      </c>
    </row>
    <row r="227" spans="2:29" s="7" customFormat="1">
      <c r="B227" s="119"/>
      <c r="C227" s="119"/>
      <c r="D227" s="119"/>
      <c r="E227" s="31"/>
      <c r="F227" s="31"/>
      <c r="G227" s="120"/>
      <c r="H227" s="120"/>
      <c r="I227" s="11" t="str">
        <f t="shared" si="58"/>
        <v/>
      </c>
      <c r="J227" s="2" t="str">
        <f t="shared" si="59"/>
        <v/>
      </c>
      <c r="K227" s="2" t="str">
        <f t="shared" si="60"/>
        <v/>
      </c>
      <c r="L227" s="2" t="str">
        <f t="shared" si="61"/>
        <v/>
      </c>
      <c r="M227" s="2" t="str">
        <f t="shared" si="62"/>
        <v/>
      </c>
      <c r="N227" s="2" t="str">
        <f t="shared" si="63"/>
        <v/>
      </c>
      <c r="O227" s="11" t="str">
        <f t="shared" si="64"/>
        <v/>
      </c>
      <c r="P227" s="11" t="str">
        <f t="shared" si="65"/>
        <v/>
      </c>
      <c r="Q227" s="11" t="str">
        <f t="shared" si="66"/>
        <v/>
      </c>
      <c r="R227" s="137"/>
      <c r="S227" s="137"/>
      <c r="T227" s="12" t="e">
        <f t="shared" si="67"/>
        <v>#VALUE!</v>
      </c>
      <c r="U227" s="13" t="e">
        <f t="shared" si="68"/>
        <v>#VALUE!</v>
      </c>
      <c r="V227" s="13"/>
      <c r="W227" s="8">
        <f t="shared" si="69"/>
        <v>9.0359999999999996</v>
      </c>
      <c r="X227" s="8">
        <f t="shared" si="70"/>
        <v>-184.49199999999999</v>
      </c>
      <c r="Y227"/>
      <c r="Z227" t="e">
        <f>IF(D227="M",IF(AC227&lt;78,LMS!$D$5*AC227^3+LMS!$E$5*AC227^2+LMS!$F$5*AC227+LMS!$G$5,IF(AC227&lt;150,LMS!$D$6*AC227^3+LMS!$E$6*AC227^2+LMS!$F$6*AC227+LMS!$G$6,LMS!$D$7*AC227^3+LMS!$E$7*AC227^2+LMS!$F$7*AC227+LMS!$G$7)),IF(AC227&lt;69,LMS!$D$9*AC227^3+LMS!$E$9*AC227^2+LMS!$F$9*AC227+LMS!$G$9,IF(AC227&lt;150,LMS!$D$10*AC227^3+LMS!$E$10*AC227^2+LMS!$F$10*AC227+LMS!$G$10,LMS!$D$11*AC227^3+LMS!$E$11*AC227^2+LMS!$F$11*AC227+LMS!$G$11)))</f>
        <v>#VALUE!</v>
      </c>
      <c r="AA227" t="e">
        <f>IF(D227="M",(IF(AC227&lt;2.5,LMS!$D$21*AC227^3+LMS!$E$21*AC227^2+LMS!$F$21*AC227+LMS!$G$21,IF(AC227&lt;9.5,LMS!$D$22*AC227^3+LMS!$E$22*AC227^2+LMS!$F$22*AC227+LMS!$G$22,IF(AC227&lt;26.75,LMS!$D$23*AC227^3+LMS!$E$23*AC227^2+LMS!$F$23*AC227+LMS!$G$23,IF(AC227&lt;90,LMS!$D$24*AC227^3+LMS!$E$24*AC227^2+LMS!$F$24*AC227+LMS!$G$24,LMS!$D$25*AC227^3+LMS!$E$25*AC227^2+LMS!$F$25*AC227+LMS!$G$25))))),(IF(AC227&lt;2.5,LMS!$D$27*AC227^3+LMS!$E$27*AC227^2+LMS!$F$27*AC227+LMS!$G$27,IF(AC227&lt;9.5,LMS!$D$28*AC227^3+LMS!$E$28*AC227^2+LMS!$F$28*AC227+LMS!$G$28,IF(AC227&lt;26.75,LMS!$D$29*AC227^3+LMS!$E$29*AC227^2+LMS!$F$29*AC227+LMS!$G$29,IF(AC227&lt;90,LMS!$D$30*AC227^3+LMS!$E$30*AC227^2+LMS!$F$30*AC227+LMS!$G$30,IF(AC227&lt;150,LMS!$D$31*AC227^3+LMS!$E$31*AC227^2+LMS!$F$31*AC227+LMS!$G$31,LMS!$D$32*AC227^3+LMS!$E$32*AC227^2+LMS!$F$32*AC227+LMS!$G$32)))))))</f>
        <v>#VALUE!</v>
      </c>
      <c r="AB227" t="e">
        <f>IF(D227="M",(IF(AC227&lt;90,LMS!$D$14*AC227^3+LMS!$E$14*AC227^2+LMS!$F$14*AC227+LMS!$G$14,LMS!$D$15*AC227^3+LMS!$E$15*AC227^2+LMS!$F$15*AC227+LMS!$G$15)),(IF(AC227&lt;90,LMS!$D$17*AC227^3+LMS!$E$17*AC227^2+LMS!$F$17*AC227+LMS!$G$17,LMS!$D$18*AC227^3+LMS!$E$18*AC227^2+LMS!$F$18*AC227+LMS!$G$18)))</f>
        <v>#VALUE!</v>
      </c>
      <c r="AC227" s="7" t="e">
        <f t="shared" si="71"/>
        <v>#VALUE!</v>
      </c>
    </row>
    <row r="228" spans="2:29" s="7" customFormat="1">
      <c r="B228" s="119"/>
      <c r="C228" s="119"/>
      <c r="D228" s="119"/>
      <c r="E228" s="31"/>
      <c r="F228" s="31"/>
      <c r="G228" s="120"/>
      <c r="H228" s="120"/>
      <c r="I228" s="11" t="str">
        <f t="shared" si="58"/>
        <v/>
      </c>
      <c r="J228" s="2" t="str">
        <f t="shared" si="59"/>
        <v/>
      </c>
      <c r="K228" s="2" t="str">
        <f t="shared" si="60"/>
        <v/>
      </c>
      <c r="L228" s="2" t="str">
        <f t="shared" si="61"/>
        <v/>
      </c>
      <c r="M228" s="2" t="str">
        <f t="shared" si="62"/>
        <v/>
      </c>
      <c r="N228" s="2" t="str">
        <f t="shared" si="63"/>
        <v/>
      </c>
      <c r="O228" s="11" t="str">
        <f t="shared" si="64"/>
        <v/>
      </c>
      <c r="P228" s="11" t="str">
        <f t="shared" si="65"/>
        <v/>
      </c>
      <c r="Q228" s="11" t="str">
        <f t="shared" si="66"/>
        <v/>
      </c>
      <c r="R228" s="137"/>
      <c r="S228" s="137"/>
      <c r="T228" s="12" t="e">
        <f t="shared" si="67"/>
        <v>#VALUE!</v>
      </c>
      <c r="U228" s="13" t="e">
        <f t="shared" si="68"/>
        <v>#VALUE!</v>
      </c>
      <c r="V228" s="13"/>
      <c r="W228" s="8">
        <f t="shared" si="69"/>
        <v>9.0359999999999996</v>
      </c>
      <c r="X228" s="8">
        <f t="shared" si="70"/>
        <v>-184.49199999999999</v>
      </c>
      <c r="Y228"/>
      <c r="Z228" t="e">
        <f>IF(D228="M",IF(AC228&lt;78,LMS!$D$5*AC228^3+LMS!$E$5*AC228^2+LMS!$F$5*AC228+LMS!$G$5,IF(AC228&lt;150,LMS!$D$6*AC228^3+LMS!$E$6*AC228^2+LMS!$F$6*AC228+LMS!$G$6,LMS!$D$7*AC228^3+LMS!$E$7*AC228^2+LMS!$F$7*AC228+LMS!$G$7)),IF(AC228&lt;69,LMS!$D$9*AC228^3+LMS!$E$9*AC228^2+LMS!$F$9*AC228+LMS!$G$9,IF(AC228&lt;150,LMS!$D$10*AC228^3+LMS!$E$10*AC228^2+LMS!$F$10*AC228+LMS!$G$10,LMS!$D$11*AC228^3+LMS!$E$11*AC228^2+LMS!$F$11*AC228+LMS!$G$11)))</f>
        <v>#VALUE!</v>
      </c>
      <c r="AA228" t="e">
        <f>IF(D228="M",(IF(AC228&lt;2.5,LMS!$D$21*AC228^3+LMS!$E$21*AC228^2+LMS!$F$21*AC228+LMS!$G$21,IF(AC228&lt;9.5,LMS!$D$22*AC228^3+LMS!$E$22*AC228^2+LMS!$F$22*AC228+LMS!$G$22,IF(AC228&lt;26.75,LMS!$D$23*AC228^3+LMS!$E$23*AC228^2+LMS!$F$23*AC228+LMS!$G$23,IF(AC228&lt;90,LMS!$D$24*AC228^3+LMS!$E$24*AC228^2+LMS!$F$24*AC228+LMS!$G$24,LMS!$D$25*AC228^3+LMS!$E$25*AC228^2+LMS!$F$25*AC228+LMS!$G$25))))),(IF(AC228&lt;2.5,LMS!$D$27*AC228^3+LMS!$E$27*AC228^2+LMS!$F$27*AC228+LMS!$G$27,IF(AC228&lt;9.5,LMS!$D$28*AC228^3+LMS!$E$28*AC228^2+LMS!$F$28*AC228+LMS!$G$28,IF(AC228&lt;26.75,LMS!$D$29*AC228^3+LMS!$E$29*AC228^2+LMS!$F$29*AC228+LMS!$G$29,IF(AC228&lt;90,LMS!$D$30*AC228^3+LMS!$E$30*AC228^2+LMS!$F$30*AC228+LMS!$G$30,IF(AC228&lt;150,LMS!$D$31*AC228^3+LMS!$E$31*AC228^2+LMS!$F$31*AC228+LMS!$G$31,LMS!$D$32*AC228^3+LMS!$E$32*AC228^2+LMS!$F$32*AC228+LMS!$G$32)))))))</f>
        <v>#VALUE!</v>
      </c>
      <c r="AB228" t="e">
        <f>IF(D228="M",(IF(AC228&lt;90,LMS!$D$14*AC228^3+LMS!$E$14*AC228^2+LMS!$F$14*AC228+LMS!$G$14,LMS!$D$15*AC228^3+LMS!$E$15*AC228^2+LMS!$F$15*AC228+LMS!$G$15)),(IF(AC228&lt;90,LMS!$D$17*AC228^3+LMS!$E$17*AC228^2+LMS!$F$17*AC228+LMS!$G$17,LMS!$D$18*AC228^3+LMS!$E$18*AC228^2+LMS!$F$18*AC228+LMS!$G$18)))</f>
        <v>#VALUE!</v>
      </c>
      <c r="AC228" s="7" t="e">
        <f t="shared" si="71"/>
        <v>#VALUE!</v>
      </c>
    </row>
    <row r="229" spans="2:29" s="7" customFormat="1">
      <c r="B229" s="119"/>
      <c r="C229" s="119"/>
      <c r="D229" s="119"/>
      <c r="E229" s="31"/>
      <c r="F229" s="31"/>
      <c r="G229" s="120"/>
      <c r="H229" s="120"/>
      <c r="I229" s="11" t="str">
        <f t="shared" si="58"/>
        <v/>
      </c>
      <c r="J229" s="2" t="str">
        <f t="shared" si="59"/>
        <v/>
      </c>
      <c r="K229" s="2" t="str">
        <f t="shared" si="60"/>
        <v/>
      </c>
      <c r="L229" s="2" t="str">
        <f t="shared" si="61"/>
        <v/>
      </c>
      <c r="M229" s="2" t="str">
        <f t="shared" si="62"/>
        <v/>
      </c>
      <c r="N229" s="2" t="str">
        <f t="shared" si="63"/>
        <v/>
      </c>
      <c r="O229" s="11" t="str">
        <f t="shared" si="64"/>
        <v/>
      </c>
      <c r="P229" s="11" t="str">
        <f t="shared" si="65"/>
        <v/>
      </c>
      <c r="Q229" s="11" t="str">
        <f t="shared" si="66"/>
        <v/>
      </c>
      <c r="R229" s="137"/>
      <c r="S229" s="137"/>
      <c r="T229" s="12" t="e">
        <f t="shared" si="67"/>
        <v>#VALUE!</v>
      </c>
      <c r="U229" s="13" t="e">
        <f t="shared" si="68"/>
        <v>#VALUE!</v>
      </c>
      <c r="V229" s="13"/>
      <c r="W229" s="8">
        <f t="shared" si="69"/>
        <v>9.0359999999999996</v>
      </c>
      <c r="X229" s="8">
        <f t="shared" si="70"/>
        <v>-184.49199999999999</v>
      </c>
      <c r="Y229"/>
      <c r="Z229" t="e">
        <f>IF(D229="M",IF(AC229&lt;78,LMS!$D$5*AC229^3+LMS!$E$5*AC229^2+LMS!$F$5*AC229+LMS!$G$5,IF(AC229&lt;150,LMS!$D$6*AC229^3+LMS!$E$6*AC229^2+LMS!$F$6*AC229+LMS!$G$6,LMS!$D$7*AC229^3+LMS!$E$7*AC229^2+LMS!$F$7*AC229+LMS!$G$7)),IF(AC229&lt;69,LMS!$D$9*AC229^3+LMS!$E$9*AC229^2+LMS!$F$9*AC229+LMS!$G$9,IF(AC229&lt;150,LMS!$D$10*AC229^3+LMS!$E$10*AC229^2+LMS!$F$10*AC229+LMS!$G$10,LMS!$D$11*AC229^3+LMS!$E$11*AC229^2+LMS!$F$11*AC229+LMS!$G$11)))</f>
        <v>#VALUE!</v>
      </c>
      <c r="AA229" t="e">
        <f>IF(D229="M",(IF(AC229&lt;2.5,LMS!$D$21*AC229^3+LMS!$E$21*AC229^2+LMS!$F$21*AC229+LMS!$G$21,IF(AC229&lt;9.5,LMS!$D$22*AC229^3+LMS!$E$22*AC229^2+LMS!$F$22*AC229+LMS!$G$22,IF(AC229&lt;26.75,LMS!$D$23*AC229^3+LMS!$E$23*AC229^2+LMS!$F$23*AC229+LMS!$G$23,IF(AC229&lt;90,LMS!$D$24*AC229^3+LMS!$E$24*AC229^2+LMS!$F$24*AC229+LMS!$G$24,LMS!$D$25*AC229^3+LMS!$E$25*AC229^2+LMS!$F$25*AC229+LMS!$G$25))))),(IF(AC229&lt;2.5,LMS!$D$27*AC229^3+LMS!$E$27*AC229^2+LMS!$F$27*AC229+LMS!$G$27,IF(AC229&lt;9.5,LMS!$D$28*AC229^3+LMS!$E$28*AC229^2+LMS!$F$28*AC229+LMS!$G$28,IF(AC229&lt;26.75,LMS!$D$29*AC229^3+LMS!$E$29*AC229^2+LMS!$F$29*AC229+LMS!$G$29,IF(AC229&lt;90,LMS!$D$30*AC229^3+LMS!$E$30*AC229^2+LMS!$F$30*AC229+LMS!$G$30,IF(AC229&lt;150,LMS!$D$31*AC229^3+LMS!$E$31*AC229^2+LMS!$F$31*AC229+LMS!$G$31,LMS!$D$32*AC229^3+LMS!$E$32*AC229^2+LMS!$F$32*AC229+LMS!$G$32)))))))</f>
        <v>#VALUE!</v>
      </c>
      <c r="AB229" t="e">
        <f>IF(D229="M",(IF(AC229&lt;90,LMS!$D$14*AC229^3+LMS!$E$14*AC229^2+LMS!$F$14*AC229+LMS!$G$14,LMS!$D$15*AC229^3+LMS!$E$15*AC229^2+LMS!$F$15*AC229+LMS!$G$15)),(IF(AC229&lt;90,LMS!$D$17*AC229^3+LMS!$E$17*AC229^2+LMS!$F$17*AC229+LMS!$G$17,LMS!$D$18*AC229^3+LMS!$E$18*AC229^2+LMS!$F$18*AC229+LMS!$G$18)))</f>
        <v>#VALUE!</v>
      </c>
      <c r="AC229" s="7" t="e">
        <f t="shared" si="71"/>
        <v>#VALUE!</v>
      </c>
    </row>
    <row r="230" spans="2:29" s="7" customFormat="1">
      <c r="B230" s="119"/>
      <c r="C230" s="119"/>
      <c r="D230" s="119"/>
      <c r="E230" s="31"/>
      <c r="F230" s="31"/>
      <c r="G230" s="120"/>
      <c r="H230" s="120"/>
      <c r="I230" s="11" t="str">
        <f t="shared" si="58"/>
        <v/>
      </c>
      <c r="J230" s="2" t="str">
        <f t="shared" si="59"/>
        <v/>
      </c>
      <c r="K230" s="2" t="str">
        <f t="shared" si="60"/>
        <v/>
      </c>
      <c r="L230" s="2" t="str">
        <f t="shared" si="61"/>
        <v/>
      </c>
      <c r="M230" s="2" t="str">
        <f t="shared" si="62"/>
        <v/>
      </c>
      <c r="N230" s="2" t="str">
        <f t="shared" si="63"/>
        <v/>
      </c>
      <c r="O230" s="11" t="str">
        <f t="shared" si="64"/>
        <v/>
      </c>
      <c r="P230" s="11" t="str">
        <f t="shared" si="65"/>
        <v/>
      </c>
      <c r="Q230" s="11" t="str">
        <f t="shared" si="66"/>
        <v/>
      </c>
      <c r="R230" s="137"/>
      <c r="S230" s="137"/>
      <c r="T230" s="12" t="e">
        <f t="shared" si="67"/>
        <v>#VALUE!</v>
      </c>
      <c r="U230" s="13" t="e">
        <f t="shared" si="68"/>
        <v>#VALUE!</v>
      </c>
      <c r="V230" s="13"/>
      <c r="W230" s="8">
        <f t="shared" si="69"/>
        <v>9.0359999999999996</v>
      </c>
      <c r="X230" s="8">
        <f t="shared" si="70"/>
        <v>-184.49199999999999</v>
      </c>
      <c r="Y230"/>
      <c r="Z230" t="e">
        <f>IF(D230="M",IF(AC230&lt;78,LMS!$D$5*AC230^3+LMS!$E$5*AC230^2+LMS!$F$5*AC230+LMS!$G$5,IF(AC230&lt;150,LMS!$D$6*AC230^3+LMS!$E$6*AC230^2+LMS!$F$6*AC230+LMS!$G$6,LMS!$D$7*AC230^3+LMS!$E$7*AC230^2+LMS!$F$7*AC230+LMS!$G$7)),IF(AC230&lt;69,LMS!$D$9*AC230^3+LMS!$E$9*AC230^2+LMS!$F$9*AC230+LMS!$G$9,IF(AC230&lt;150,LMS!$D$10*AC230^3+LMS!$E$10*AC230^2+LMS!$F$10*AC230+LMS!$G$10,LMS!$D$11*AC230^3+LMS!$E$11*AC230^2+LMS!$F$11*AC230+LMS!$G$11)))</f>
        <v>#VALUE!</v>
      </c>
      <c r="AA230" t="e">
        <f>IF(D230="M",(IF(AC230&lt;2.5,LMS!$D$21*AC230^3+LMS!$E$21*AC230^2+LMS!$F$21*AC230+LMS!$G$21,IF(AC230&lt;9.5,LMS!$D$22*AC230^3+LMS!$E$22*AC230^2+LMS!$F$22*AC230+LMS!$G$22,IF(AC230&lt;26.75,LMS!$D$23*AC230^3+LMS!$E$23*AC230^2+LMS!$F$23*AC230+LMS!$G$23,IF(AC230&lt;90,LMS!$D$24*AC230^3+LMS!$E$24*AC230^2+LMS!$F$24*AC230+LMS!$G$24,LMS!$D$25*AC230^3+LMS!$E$25*AC230^2+LMS!$F$25*AC230+LMS!$G$25))))),(IF(AC230&lt;2.5,LMS!$D$27*AC230^3+LMS!$E$27*AC230^2+LMS!$F$27*AC230+LMS!$G$27,IF(AC230&lt;9.5,LMS!$D$28*AC230^3+LMS!$E$28*AC230^2+LMS!$F$28*AC230+LMS!$G$28,IF(AC230&lt;26.75,LMS!$D$29*AC230^3+LMS!$E$29*AC230^2+LMS!$F$29*AC230+LMS!$G$29,IF(AC230&lt;90,LMS!$D$30*AC230^3+LMS!$E$30*AC230^2+LMS!$F$30*AC230+LMS!$G$30,IF(AC230&lt;150,LMS!$D$31*AC230^3+LMS!$E$31*AC230^2+LMS!$F$31*AC230+LMS!$G$31,LMS!$D$32*AC230^3+LMS!$E$32*AC230^2+LMS!$F$32*AC230+LMS!$G$32)))))))</f>
        <v>#VALUE!</v>
      </c>
      <c r="AB230" t="e">
        <f>IF(D230="M",(IF(AC230&lt;90,LMS!$D$14*AC230^3+LMS!$E$14*AC230^2+LMS!$F$14*AC230+LMS!$G$14,LMS!$D$15*AC230^3+LMS!$E$15*AC230^2+LMS!$F$15*AC230+LMS!$G$15)),(IF(AC230&lt;90,LMS!$D$17*AC230^3+LMS!$E$17*AC230^2+LMS!$F$17*AC230+LMS!$G$17,LMS!$D$18*AC230^3+LMS!$E$18*AC230^2+LMS!$F$18*AC230+LMS!$G$18)))</f>
        <v>#VALUE!</v>
      </c>
      <c r="AC230" s="7" t="e">
        <f t="shared" si="71"/>
        <v>#VALUE!</v>
      </c>
    </row>
    <row r="231" spans="2:29" s="7" customFormat="1">
      <c r="B231" s="119"/>
      <c r="C231" s="119"/>
      <c r="D231" s="119"/>
      <c r="E231" s="31"/>
      <c r="F231" s="31"/>
      <c r="G231" s="120"/>
      <c r="H231" s="120"/>
      <c r="I231" s="11" t="str">
        <f t="shared" si="58"/>
        <v/>
      </c>
      <c r="J231" s="2" t="str">
        <f t="shared" si="59"/>
        <v/>
      </c>
      <c r="K231" s="2" t="str">
        <f t="shared" si="60"/>
        <v/>
      </c>
      <c r="L231" s="2" t="str">
        <f t="shared" si="61"/>
        <v/>
      </c>
      <c r="M231" s="2" t="str">
        <f t="shared" si="62"/>
        <v/>
      </c>
      <c r="N231" s="2" t="str">
        <f t="shared" si="63"/>
        <v/>
      </c>
      <c r="O231" s="11" t="str">
        <f t="shared" si="64"/>
        <v/>
      </c>
      <c r="P231" s="11" t="str">
        <f t="shared" si="65"/>
        <v/>
      </c>
      <c r="Q231" s="11" t="str">
        <f t="shared" si="66"/>
        <v/>
      </c>
      <c r="R231" s="137"/>
      <c r="S231" s="137"/>
      <c r="T231" s="12" t="e">
        <f t="shared" si="67"/>
        <v>#VALUE!</v>
      </c>
      <c r="U231" s="13" t="e">
        <f t="shared" si="68"/>
        <v>#VALUE!</v>
      </c>
      <c r="V231" s="13"/>
      <c r="W231" s="8">
        <f t="shared" si="69"/>
        <v>9.0359999999999996</v>
      </c>
      <c r="X231" s="8">
        <f t="shared" si="70"/>
        <v>-184.49199999999999</v>
      </c>
      <c r="Y231"/>
      <c r="Z231" t="e">
        <f>IF(D231="M",IF(AC231&lt;78,LMS!$D$5*AC231^3+LMS!$E$5*AC231^2+LMS!$F$5*AC231+LMS!$G$5,IF(AC231&lt;150,LMS!$D$6*AC231^3+LMS!$E$6*AC231^2+LMS!$F$6*AC231+LMS!$G$6,LMS!$D$7*AC231^3+LMS!$E$7*AC231^2+LMS!$F$7*AC231+LMS!$G$7)),IF(AC231&lt;69,LMS!$D$9*AC231^3+LMS!$E$9*AC231^2+LMS!$F$9*AC231+LMS!$G$9,IF(AC231&lt;150,LMS!$D$10*AC231^3+LMS!$E$10*AC231^2+LMS!$F$10*AC231+LMS!$G$10,LMS!$D$11*AC231^3+LMS!$E$11*AC231^2+LMS!$F$11*AC231+LMS!$G$11)))</f>
        <v>#VALUE!</v>
      </c>
      <c r="AA231" t="e">
        <f>IF(D231="M",(IF(AC231&lt;2.5,LMS!$D$21*AC231^3+LMS!$E$21*AC231^2+LMS!$F$21*AC231+LMS!$G$21,IF(AC231&lt;9.5,LMS!$D$22*AC231^3+LMS!$E$22*AC231^2+LMS!$F$22*AC231+LMS!$G$22,IF(AC231&lt;26.75,LMS!$D$23*AC231^3+LMS!$E$23*AC231^2+LMS!$F$23*AC231+LMS!$G$23,IF(AC231&lt;90,LMS!$D$24*AC231^3+LMS!$E$24*AC231^2+LMS!$F$24*AC231+LMS!$G$24,LMS!$D$25*AC231^3+LMS!$E$25*AC231^2+LMS!$F$25*AC231+LMS!$G$25))))),(IF(AC231&lt;2.5,LMS!$D$27*AC231^3+LMS!$E$27*AC231^2+LMS!$F$27*AC231+LMS!$G$27,IF(AC231&lt;9.5,LMS!$D$28*AC231^3+LMS!$E$28*AC231^2+LMS!$F$28*AC231+LMS!$G$28,IF(AC231&lt;26.75,LMS!$D$29*AC231^3+LMS!$E$29*AC231^2+LMS!$F$29*AC231+LMS!$G$29,IF(AC231&lt;90,LMS!$D$30*AC231^3+LMS!$E$30*AC231^2+LMS!$F$30*AC231+LMS!$G$30,IF(AC231&lt;150,LMS!$D$31*AC231^3+LMS!$E$31*AC231^2+LMS!$F$31*AC231+LMS!$G$31,LMS!$D$32*AC231^3+LMS!$E$32*AC231^2+LMS!$F$32*AC231+LMS!$G$32)))))))</f>
        <v>#VALUE!</v>
      </c>
      <c r="AB231" t="e">
        <f>IF(D231="M",(IF(AC231&lt;90,LMS!$D$14*AC231^3+LMS!$E$14*AC231^2+LMS!$F$14*AC231+LMS!$G$14,LMS!$D$15*AC231^3+LMS!$E$15*AC231^2+LMS!$F$15*AC231+LMS!$G$15)),(IF(AC231&lt;90,LMS!$D$17*AC231^3+LMS!$E$17*AC231^2+LMS!$F$17*AC231+LMS!$G$17,LMS!$D$18*AC231^3+LMS!$E$18*AC231^2+LMS!$F$18*AC231+LMS!$G$18)))</f>
        <v>#VALUE!</v>
      </c>
      <c r="AC231" s="7" t="e">
        <f t="shared" si="71"/>
        <v>#VALUE!</v>
      </c>
    </row>
    <row r="232" spans="2:29" s="7" customFormat="1">
      <c r="B232" s="119"/>
      <c r="C232" s="119"/>
      <c r="D232" s="119"/>
      <c r="E232" s="31"/>
      <c r="F232" s="31"/>
      <c r="G232" s="120"/>
      <c r="H232" s="120"/>
      <c r="I232" s="11" t="str">
        <f t="shared" si="58"/>
        <v/>
      </c>
      <c r="J232" s="2" t="str">
        <f t="shared" si="59"/>
        <v/>
      </c>
      <c r="K232" s="2" t="str">
        <f t="shared" si="60"/>
        <v/>
      </c>
      <c r="L232" s="2" t="str">
        <f t="shared" si="61"/>
        <v/>
      </c>
      <c r="M232" s="2" t="str">
        <f t="shared" si="62"/>
        <v/>
      </c>
      <c r="N232" s="2" t="str">
        <f t="shared" si="63"/>
        <v/>
      </c>
      <c r="O232" s="11" t="str">
        <f t="shared" si="64"/>
        <v/>
      </c>
      <c r="P232" s="11" t="str">
        <f t="shared" si="65"/>
        <v/>
      </c>
      <c r="Q232" s="11" t="str">
        <f t="shared" si="66"/>
        <v/>
      </c>
      <c r="R232" s="137"/>
      <c r="S232" s="137"/>
      <c r="T232" s="12" t="e">
        <f t="shared" si="67"/>
        <v>#VALUE!</v>
      </c>
      <c r="U232" s="13" t="e">
        <f t="shared" si="68"/>
        <v>#VALUE!</v>
      </c>
      <c r="V232" s="13"/>
      <c r="W232" s="8">
        <f t="shared" si="69"/>
        <v>9.0359999999999996</v>
      </c>
      <c r="X232" s="8">
        <f t="shared" si="70"/>
        <v>-184.49199999999999</v>
      </c>
      <c r="Y232"/>
      <c r="Z232" t="e">
        <f>IF(D232="M",IF(AC232&lt;78,LMS!$D$5*AC232^3+LMS!$E$5*AC232^2+LMS!$F$5*AC232+LMS!$G$5,IF(AC232&lt;150,LMS!$D$6*AC232^3+LMS!$E$6*AC232^2+LMS!$F$6*AC232+LMS!$G$6,LMS!$D$7*AC232^3+LMS!$E$7*AC232^2+LMS!$F$7*AC232+LMS!$G$7)),IF(AC232&lt;69,LMS!$D$9*AC232^3+LMS!$E$9*AC232^2+LMS!$F$9*AC232+LMS!$G$9,IF(AC232&lt;150,LMS!$D$10*AC232^3+LMS!$E$10*AC232^2+LMS!$F$10*AC232+LMS!$G$10,LMS!$D$11*AC232^3+LMS!$E$11*AC232^2+LMS!$F$11*AC232+LMS!$G$11)))</f>
        <v>#VALUE!</v>
      </c>
      <c r="AA232" t="e">
        <f>IF(D232="M",(IF(AC232&lt;2.5,LMS!$D$21*AC232^3+LMS!$E$21*AC232^2+LMS!$F$21*AC232+LMS!$G$21,IF(AC232&lt;9.5,LMS!$D$22*AC232^3+LMS!$E$22*AC232^2+LMS!$F$22*AC232+LMS!$G$22,IF(AC232&lt;26.75,LMS!$D$23*AC232^3+LMS!$E$23*AC232^2+LMS!$F$23*AC232+LMS!$G$23,IF(AC232&lt;90,LMS!$D$24*AC232^3+LMS!$E$24*AC232^2+LMS!$F$24*AC232+LMS!$G$24,LMS!$D$25*AC232^3+LMS!$E$25*AC232^2+LMS!$F$25*AC232+LMS!$G$25))))),(IF(AC232&lt;2.5,LMS!$D$27*AC232^3+LMS!$E$27*AC232^2+LMS!$F$27*AC232+LMS!$G$27,IF(AC232&lt;9.5,LMS!$D$28*AC232^3+LMS!$E$28*AC232^2+LMS!$F$28*AC232+LMS!$G$28,IF(AC232&lt;26.75,LMS!$D$29*AC232^3+LMS!$E$29*AC232^2+LMS!$F$29*AC232+LMS!$G$29,IF(AC232&lt;90,LMS!$D$30*AC232^3+LMS!$E$30*AC232^2+LMS!$F$30*AC232+LMS!$G$30,IF(AC232&lt;150,LMS!$D$31*AC232^3+LMS!$E$31*AC232^2+LMS!$F$31*AC232+LMS!$G$31,LMS!$D$32*AC232^3+LMS!$E$32*AC232^2+LMS!$F$32*AC232+LMS!$G$32)))))))</f>
        <v>#VALUE!</v>
      </c>
      <c r="AB232" t="e">
        <f>IF(D232="M",(IF(AC232&lt;90,LMS!$D$14*AC232^3+LMS!$E$14*AC232^2+LMS!$F$14*AC232+LMS!$G$14,LMS!$D$15*AC232^3+LMS!$E$15*AC232^2+LMS!$F$15*AC232+LMS!$G$15)),(IF(AC232&lt;90,LMS!$D$17*AC232^3+LMS!$E$17*AC232^2+LMS!$F$17*AC232+LMS!$G$17,LMS!$D$18*AC232^3+LMS!$E$18*AC232^2+LMS!$F$18*AC232+LMS!$G$18)))</f>
        <v>#VALUE!</v>
      </c>
      <c r="AC232" s="7" t="e">
        <f t="shared" si="71"/>
        <v>#VALUE!</v>
      </c>
    </row>
    <row r="233" spans="2:29" s="7" customFormat="1">
      <c r="B233" s="119"/>
      <c r="C233" s="119"/>
      <c r="D233" s="119"/>
      <c r="E233" s="31"/>
      <c r="F233" s="31"/>
      <c r="G233" s="120"/>
      <c r="H233" s="120"/>
      <c r="I233" s="11" t="str">
        <f t="shared" si="58"/>
        <v/>
      </c>
      <c r="J233" s="2" t="str">
        <f t="shared" si="59"/>
        <v/>
      </c>
      <c r="K233" s="2" t="str">
        <f t="shared" si="60"/>
        <v/>
      </c>
      <c r="L233" s="2" t="str">
        <f t="shared" si="61"/>
        <v/>
      </c>
      <c r="M233" s="2" t="str">
        <f t="shared" si="62"/>
        <v/>
      </c>
      <c r="N233" s="2" t="str">
        <f t="shared" si="63"/>
        <v/>
      </c>
      <c r="O233" s="11" t="str">
        <f t="shared" si="64"/>
        <v/>
      </c>
      <c r="P233" s="11" t="str">
        <f t="shared" si="65"/>
        <v/>
      </c>
      <c r="Q233" s="11" t="str">
        <f t="shared" si="66"/>
        <v/>
      </c>
      <c r="R233" s="137"/>
      <c r="S233" s="137"/>
      <c r="T233" s="12" t="e">
        <f t="shared" si="67"/>
        <v>#VALUE!</v>
      </c>
      <c r="U233" s="13" t="e">
        <f t="shared" si="68"/>
        <v>#VALUE!</v>
      </c>
      <c r="V233" s="13"/>
      <c r="W233" s="8">
        <f t="shared" si="69"/>
        <v>9.0359999999999996</v>
      </c>
      <c r="X233" s="8">
        <f t="shared" si="70"/>
        <v>-184.49199999999999</v>
      </c>
      <c r="Y233"/>
      <c r="Z233" t="e">
        <f>IF(D233="M",IF(AC233&lt;78,LMS!$D$5*AC233^3+LMS!$E$5*AC233^2+LMS!$F$5*AC233+LMS!$G$5,IF(AC233&lt;150,LMS!$D$6*AC233^3+LMS!$E$6*AC233^2+LMS!$F$6*AC233+LMS!$G$6,LMS!$D$7*AC233^3+LMS!$E$7*AC233^2+LMS!$F$7*AC233+LMS!$G$7)),IF(AC233&lt;69,LMS!$D$9*AC233^3+LMS!$E$9*AC233^2+LMS!$F$9*AC233+LMS!$G$9,IF(AC233&lt;150,LMS!$D$10*AC233^3+LMS!$E$10*AC233^2+LMS!$F$10*AC233+LMS!$G$10,LMS!$D$11*AC233^3+LMS!$E$11*AC233^2+LMS!$F$11*AC233+LMS!$G$11)))</f>
        <v>#VALUE!</v>
      </c>
      <c r="AA233" t="e">
        <f>IF(D233="M",(IF(AC233&lt;2.5,LMS!$D$21*AC233^3+LMS!$E$21*AC233^2+LMS!$F$21*AC233+LMS!$G$21,IF(AC233&lt;9.5,LMS!$D$22*AC233^3+LMS!$E$22*AC233^2+LMS!$F$22*AC233+LMS!$G$22,IF(AC233&lt;26.75,LMS!$D$23*AC233^3+LMS!$E$23*AC233^2+LMS!$F$23*AC233+LMS!$G$23,IF(AC233&lt;90,LMS!$D$24*AC233^3+LMS!$E$24*AC233^2+LMS!$F$24*AC233+LMS!$G$24,LMS!$D$25*AC233^3+LMS!$E$25*AC233^2+LMS!$F$25*AC233+LMS!$G$25))))),(IF(AC233&lt;2.5,LMS!$D$27*AC233^3+LMS!$E$27*AC233^2+LMS!$F$27*AC233+LMS!$G$27,IF(AC233&lt;9.5,LMS!$D$28*AC233^3+LMS!$E$28*AC233^2+LMS!$F$28*AC233+LMS!$G$28,IF(AC233&lt;26.75,LMS!$D$29*AC233^3+LMS!$E$29*AC233^2+LMS!$F$29*AC233+LMS!$G$29,IF(AC233&lt;90,LMS!$D$30*AC233^3+LMS!$E$30*AC233^2+LMS!$F$30*AC233+LMS!$G$30,IF(AC233&lt;150,LMS!$D$31*AC233^3+LMS!$E$31*AC233^2+LMS!$F$31*AC233+LMS!$G$31,LMS!$D$32*AC233^3+LMS!$E$32*AC233^2+LMS!$F$32*AC233+LMS!$G$32)))))))</f>
        <v>#VALUE!</v>
      </c>
      <c r="AB233" t="e">
        <f>IF(D233="M",(IF(AC233&lt;90,LMS!$D$14*AC233^3+LMS!$E$14*AC233^2+LMS!$F$14*AC233+LMS!$G$14,LMS!$D$15*AC233^3+LMS!$E$15*AC233^2+LMS!$F$15*AC233+LMS!$G$15)),(IF(AC233&lt;90,LMS!$D$17*AC233^3+LMS!$E$17*AC233^2+LMS!$F$17*AC233+LMS!$G$17,LMS!$D$18*AC233^3+LMS!$E$18*AC233^2+LMS!$F$18*AC233+LMS!$G$18)))</f>
        <v>#VALUE!</v>
      </c>
      <c r="AC233" s="7" t="e">
        <f t="shared" si="71"/>
        <v>#VALUE!</v>
      </c>
    </row>
    <row r="234" spans="2:29" s="7" customFormat="1">
      <c r="B234" s="119"/>
      <c r="C234" s="119"/>
      <c r="D234" s="119"/>
      <c r="E234" s="31"/>
      <c r="F234" s="31"/>
      <c r="G234" s="120"/>
      <c r="H234" s="120"/>
      <c r="I234" s="11" t="str">
        <f t="shared" si="58"/>
        <v/>
      </c>
      <c r="J234" s="2" t="str">
        <f t="shared" si="59"/>
        <v/>
      </c>
      <c r="K234" s="2" t="str">
        <f t="shared" si="60"/>
        <v/>
      </c>
      <c r="L234" s="2" t="str">
        <f t="shared" si="61"/>
        <v/>
      </c>
      <c r="M234" s="2" t="str">
        <f t="shared" si="62"/>
        <v/>
      </c>
      <c r="N234" s="2" t="str">
        <f t="shared" si="63"/>
        <v/>
      </c>
      <c r="O234" s="11" t="str">
        <f t="shared" si="64"/>
        <v/>
      </c>
      <c r="P234" s="11" t="str">
        <f t="shared" si="65"/>
        <v/>
      </c>
      <c r="Q234" s="11" t="str">
        <f t="shared" si="66"/>
        <v/>
      </c>
      <c r="R234" s="137"/>
      <c r="S234" s="137"/>
      <c r="T234" s="12" t="e">
        <f t="shared" si="67"/>
        <v>#VALUE!</v>
      </c>
      <c r="U234" s="13" t="e">
        <f t="shared" si="68"/>
        <v>#VALUE!</v>
      </c>
      <c r="V234" s="13"/>
      <c r="W234" s="8">
        <f t="shared" si="69"/>
        <v>9.0359999999999996</v>
      </c>
      <c r="X234" s="8">
        <f t="shared" si="70"/>
        <v>-184.49199999999999</v>
      </c>
      <c r="Y234"/>
      <c r="Z234" t="e">
        <f>IF(D234="M",IF(AC234&lt;78,LMS!$D$5*AC234^3+LMS!$E$5*AC234^2+LMS!$F$5*AC234+LMS!$G$5,IF(AC234&lt;150,LMS!$D$6*AC234^3+LMS!$E$6*AC234^2+LMS!$F$6*AC234+LMS!$G$6,LMS!$D$7*AC234^3+LMS!$E$7*AC234^2+LMS!$F$7*AC234+LMS!$G$7)),IF(AC234&lt;69,LMS!$D$9*AC234^3+LMS!$E$9*AC234^2+LMS!$F$9*AC234+LMS!$G$9,IF(AC234&lt;150,LMS!$D$10*AC234^3+LMS!$E$10*AC234^2+LMS!$F$10*AC234+LMS!$G$10,LMS!$D$11*AC234^3+LMS!$E$11*AC234^2+LMS!$F$11*AC234+LMS!$G$11)))</f>
        <v>#VALUE!</v>
      </c>
      <c r="AA234" t="e">
        <f>IF(D234="M",(IF(AC234&lt;2.5,LMS!$D$21*AC234^3+LMS!$E$21*AC234^2+LMS!$F$21*AC234+LMS!$G$21,IF(AC234&lt;9.5,LMS!$D$22*AC234^3+LMS!$E$22*AC234^2+LMS!$F$22*AC234+LMS!$G$22,IF(AC234&lt;26.75,LMS!$D$23*AC234^3+LMS!$E$23*AC234^2+LMS!$F$23*AC234+LMS!$G$23,IF(AC234&lt;90,LMS!$D$24*AC234^3+LMS!$E$24*AC234^2+LMS!$F$24*AC234+LMS!$G$24,LMS!$D$25*AC234^3+LMS!$E$25*AC234^2+LMS!$F$25*AC234+LMS!$G$25))))),(IF(AC234&lt;2.5,LMS!$D$27*AC234^3+LMS!$E$27*AC234^2+LMS!$F$27*AC234+LMS!$G$27,IF(AC234&lt;9.5,LMS!$D$28*AC234^3+LMS!$E$28*AC234^2+LMS!$F$28*AC234+LMS!$G$28,IF(AC234&lt;26.75,LMS!$D$29*AC234^3+LMS!$E$29*AC234^2+LMS!$F$29*AC234+LMS!$G$29,IF(AC234&lt;90,LMS!$D$30*AC234^3+LMS!$E$30*AC234^2+LMS!$F$30*AC234+LMS!$G$30,IF(AC234&lt;150,LMS!$D$31*AC234^3+LMS!$E$31*AC234^2+LMS!$F$31*AC234+LMS!$G$31,LMS!$D$32*AC234^3+LMS!$E$32*AC234^2+LMS!$F$32*AC234+LMS!$G$32)))))))</f>
        <v>#VALUE!</v>
      </c>
      <c r="AB234" t="e">
        <f>IF(D234="M",(IF(AC234&lt;90,LMS!$D$14*AC234^3+LMS!$E$14*AC234^2+LMS!$F$14*AC234+LMS!$G$14,LMS!$D$15*AC234^3+LMS!$E$15*AC234^2+LMS!$F$15*AC234+LMS!$G$15)),(IF(AC234&lt;90,LMS!$D$17*AC234^3+LMS!$E$17*AC234^2+LMS!$F$17*AC234+LMS!$G$17,LMS!$D$18*AC234^3+LMS!$E$18*AC234^2+LMS!$F$18*AC234+LMS!$G$18)))</f>
        <v>#VALUE!</v>
      </c>
      <c r="AC234" s="7" t="e">
        <f t="shared" si="71"/>
        <v>#VALUE!</v>
      </c>
    </row>
    <row r="235" spans="2:29" s="7" customFormat="1">
      <c r="B235" s="119"/>
      <c r="C235" s="119"/>
      <c r="D235" s="119"/>
      <c r="E235" s="31"/>
      <c r="F235" s="31"/>
      <c r="G235" s="120"/>
      <c r="H235" s="120"/>
      <c r="I235" s="11" t="str">
        <f t="shared" si="58"/>
        <v/>
      </c>
      <c r="J235" s="2" t="str">
        <f t="shared" si="59"/>
        <v/>
      </c>
      <c r="K235" s="2" t="str">
        <f t="shared" si="60"/>
        <v/>
      </c>
      <c r="L235" s="2" t="str">
        <f t="shared" si="61"/>
        <v/>
      </c>
      <c r="M235" s="2" t="str">
        <f t="shared" si="62"/>
        <v/>
      </c>
      <c r="N235" s="2" t="str">
        <f t="shared" si="63"/>
        <v/>
      </c>
      <c r="O235" s="11" t="str">
        <f t="shared" si="64"/>
        <v/>
      </c>
      <c r="P235" s="11" t="str">
        <f t="shared" si="65"/>
        <v/>
      </c>
      <c r="Q235" s="11" t="str">
        <f t="shared" si="66"/>
        <v/>
      </c>
      <c r="R235" s="137"/>
      <c r="S235" s="137"/>
      <c r="T235" s="12" t="e">
        <f t="shared" si="67"/>
        <v>#VALUE!</v>
      </c>
      <c r="U235" s="13" t="e">
        <f t="shared" si="68"/>
        <v>#VALUE!</v>
      </c>
      <c r="V235" s="13"/>
      <c r="W235" s="8">
        <f t="shared" si="69"/>
        <v>9.0359999999999996</v>
      </c>
      <c r="X235" s="8">
        <f t="shared" si="70"/>
        <v>-184.49199999999999</v>
      </c>
      <c r="Y235"/>
      <c r="Z235" t="e">
        <f>IF(D235="M",IF(AC235&lt;78,LMS!$D$5*AC235^3+LMS!$E$5*AC235^2+LMS!$F$5*AC235+LMS!$G$5,IF(AC235&lt;150,LMS!$D$6*AC235^3+LMS!$E$6*AC235^2+LMS!$F$6*AC235+LMS!$G$6,LMS!$D$7*AC235^3+LMS!$E$7*AC235^2+LMS!$F$7*AC235+LMS!$G$7)),IF(AC235&lt;69,LMS!$D$9*AC235^3+LMS!$E$9*AC235^2+LMS!$F$9*AC235+LMS!$G$9,IF(AC235&lt;150,LMS!$D$10*AC235^3+LMS!$E$10*AC235^2+LMS!$F$10*AC235+LMS!$G$10,LMS!$D$11*AC235^3+LMS!$E$11*AC235^2+LMS!$F$11*AC235+LMS!$G$11)))</f>
        <v>#VALUE!</v>
      </c>
      <c r="AA235" t="e">
        <f>IF(D235="M",(IF(AC235&lt;2.5,LMS!$D$21*AC235^3+LMS!$E$21*AC235^2+LMS!$F$21*AC235+LMS!$G$21,IF(AC235&lt;9.5,LMS!$D$22*AC235^3+LMS!$E$22*AC235^2+LMS!$F$22*AC235+LMS!$G$22,IF(AC235&lt;26.75,LMS!$D$23*AC235^3+LMS!$E$23*AC235^2+LMS!$F$23*AC235+LMS!$G$23,IF(AC235&lt;90,LMS!$D$24*AC235^3+LMS!$E$24*AC235^2+LMS!$F$24*AC235+LMS!$G$24,LMS!$D$25*AC235^3+LMS!$E$25*AC235^2+LMS!$F$25*AC235+LMS!$G$25))))),(IF(AC235&lt;2.5,LMS!$D$27*AC235^3+LMS!$E$27*AC235^2+LMS!$F$27*AC235+LMS!$G$27,IF(AC235&lt;9.5,LMS!$D$28*AC235^3+LMS!$E$28*AC235^2+LMS!$F$28*AC235+LMS!$G$28,IF(AC235&lt;26.75,LMS!$D$29*AC235^3+LMS!$E$29*AC235^2+LMS!$F$29*AC235+LMS!$G$29,IF(AC235&lt;90,LMS!$D$30*AC235^3+LMS!$E$30*AC235^2+LMS!$F$30*AC235+LMS!$G$30,IF(AC235&lt;150,LMS!$D$31*AC235^3+LMS!$E$31*AC235^2+LMS!$F$31*AC235+LMS!$G$31,LMS!$D$32*AC235^3+LMS!$E$32*AC235^2+LMS!$F$32*AC235+LMS!$G$32)))))))</f>
        <v>#VALUE!</v>
      </c>
      <c r="AB235" t="e">
        <f>IF(D235="M",(IF(AC235&lt;90,LMS!$D$14*AC235^3+LMS!$E$14*AC235^2+LMS!$F$14*AC235+LMS!$G$14,LMS!$D$15*AC235^3+LMS!$E$15*AC235^2+LMS!$F$15*AC235+LMS!$G$15)),(IF(AC235&lt;90,LMS!$D$17*AC235^3+LMS!$E$17*AC235^2+LMS!$F$17*AC235+LMS!$G$17,LMS!$D$18*AC235^3+LMS!$E$18*AC235^2+LMS!$F$18*AC235+LMS!$G$18)))</f>
        <v>#VALUE!</v>
      </c>
      <c r="AC235" s="7" t="e">
        <f t="shared" si="71"/>
        <v>#VALUE!</v>
      </c>
    </row>
    <row r="236" spans="2:29" s="7" customFormat="1">
      <c r="B236" s="119"/>
      <c r="C236" s="119"/>
      <c r="D236" s="119"/>
      <c r="E236" s="31"/>
      <c r="F236" s="31"/>
      <c r="G236" s="120"/>
      <c r="H236" s="120"/>
      <c r="I236" s="11" t="str">
        <f t="shared" si="58"/>
        <v/>
      </c>
      <c r="J236" s="2" t="str">
        <f t="shared" si="59"/>
        <v/>
      </c>
      <c r="K236" s="2" t="str">
        <f t="shared" si="60"/>
        <v/>
      </c>
      <c r="L236" s="2" t="str">
        <f t="shared" si="61"/>
        <v/>
      </c>
      <c r="M236" s="2" t="str">
        <f t="shared" si="62"/>
        <v/>
      </c>
      <c r="N236" s="2" t="str">
        <f t="shared" si="63"/>
        <v/>
      </c>
      <c r="O236" s="11" t="str">
        <f t="shared" si="64"/>
        <v/>
      </c>
      <c r="P236" s="11" t="str">
        <f t="shared" si="65"/>
        <v/>
      </c>
      <c r="Q236" s="11" t="str">
        <f t="shared" si="66"/>
        <v/>
      </c>
      <c r="R236" s="137"/>
      <c r="S236" s="137"/>
      <c r="T236" s="12" t="e">
        <f t="shared" si="67"/>
        <v>#VALUE!</v>
      </c>
      <c r="U236" s="13" t="e">
        <f t="shared" si="68"/>
        <v>#VALUE!</v>
      </c>
      <c r="V236" s="13"/>
      <c r="W236" s="8">
        <f t="shared" si="69"/>
        <v>9.0359999999999996</v>
      </c>
      <c r="X236" s="8">
        <f t="shared" si="70"/>
        <v>-184.49199999999999</v>
      </c>
      <c r="Y236"/>
      <c r="Z236" t="e">
        <f>IF(D236="M",IF(AC236&lt;78,LMS!$D$5*AC236^3+LMS!$E$5*AC236^2+LMS!$F$5*AC236+LMS!$G$5,IF(AC236&lt;150,LMS!$D$6*AC236^3+LMS!$E$6*AC236^2+LMS!$F$6*AC236+LMS!$G$6,LMS!$D$7*AC236^3+LMS!$E$7*AC236^2+LMS!$F$7*AC236+LMS!$G$7)),IF(AC236&lt;69,LMS!$D$9*AC236^3+LMS!$E$9*AC236^2+LMS!$F$9*AC236+LMS!$G$9,IF(AC236&lt;150,LMS!$D$10*AC236^3+LMS!$E$10*AC236^2+LMS!$F$10*AC236+LMS!$G$10,LMS!$D$11*AC236^3+LMS!$E$11*AC236^2+LMS!$F$11*AC236+LMS!$G$11)))</f>
        <v>#VALUE!</v>
      </c>
      <c r="AA236" t="e">
        <f>IF(D236="M",(IF(AC236&lt;2.5,LMS!$D$21*AC236^3+LMS!$E$21*AC236^2+LMS!$F$21*AC236+LMS!$G$21,IF(AC236&lt;9.5,LMS!$D$22*AC236^3+LMS!$E$22*AC236^2+LMS!$F$22*AC236+LMS!$G$22,IF(AC236&lt;26.75,LMS!$D$23*AC236^3+LMS!$E$23*AC236^2+LMS!$F$23*AC236+LMS!$G$23,IF(AC236&lt;90,LMS!$D$24*AC236^3+LMS!$E$24*AC236^2+LMS!$F$24*AC236+LMS!$G$24,LMS!$D$25*AC236^3+LMS!$E$25*AC236^2+LMS!$F$25*AC236+LMS!$G$25))))),(IF(AC236&lt;2.5,LMS!$D$27*AC236^3+LMS!$E$27*AC236^2+LMS!$F$27*AC236+LMS!$G$27,IF(AC236&lt;9.5,LMS!$D$28*AC236^3+LMS!$E$28*AC236^2+LMS!$F$28*AC236+LMS!$G$28,IF(AC236&lt;26.75,LMS!$D$29*AC236^3+LMS!$E$29*AC236^2+LMS!$F$29*AC236+LMS!$G$29,IF(AC236&lt;90,LMS!$D$30*AC236^3+LMS!$E$30*AC236^2+LMS!$F$30*AC236+LMS!$G$30,IF(AC236&lt;150,LMS!$D$31*AC236^3+LMS!$E$31*AC236^2+LMS!$F$31*AC236+LMS!$G$31,LMS!$D$32*AC236^3+LMS!$E$32*AC236^2+LMS!$F$32*AC236+LMS!$G$32)))))))</f>
        <v>#VALUE!</v>
      </c>
      <c r="AB236" t="e">
        <f>IF(D236="M",(IF(AC236&lt;90,LMS!$D$14*AC236^3+LMS!$E$14*AC236^2+LMS!$F$14*AC236+LMS!$G$14,LMS!$D$15*AC236^3+LMS!$E$15*AC236^2+LMS!$F$15*AC236+LMS!$G$15)),(IF(AC236&lt;90,LMS!$D$17*AC236^3+LMS!$E$17*AC236^2+LMS!$F$17*AC236+LMS!$G$17,LMS!$D$18*AC236^3+LMS!$E$18*AC236^2+LMS!$F$18*AC236+LMS!$G$18)))</f>
        <v>#VALUE!</v>
      </c>
      <c r="AC236" s="7" t="e">
        <f t="shared" si="71"/>
        <v>#VALUE!</v>
      </c>
    </row>
    <row r="237" spans="2:29" s="7" customFormat="1">
      <c r="B237" s="119"/>
      <c r="C237" s="119"/>
      <c r="D237" s="119"/>
      <c r="E237" s="31"/>
      <c r="F237" s="31"/>
      <c r="G237" s="120"/>
      <c r="H237" s="120"/>
      <c r="I237" s="11" t="str">
        <f t="shared" si="58"/>
        <v/>
      </c>
      <c r="J237" s="2" t="str">
        <f t="shared" si="59"/>
        <v/>
      </c>
      <c r="K237" s="2" t="str">
        <f t="shared" si="60"/>
        <v/>
      </c>
      <c r="L237" s="2" t="str">
        <f t="shared" si="61"/>
        <v/>
      </c>
      <c r="M237" s="2" t="str">
        <f t="shared" si="62"/>
        <v/>
      </c>
      <c r="N237" s="2" t="str">
        <f t="shared" si="63"/>
        <v/>
      </c>
      <c r="O237" s="11" t="str">
        <f t="shared" si="64"/>
        <v/>
      </c>
      <c r="P237" s="11" t="str">
        <f t="shared" si="65"/>
        <v/>
      </c>
      <c r="Q237" s="11" t="str">
        <f t="shared" si="66"/>
        <v/>
      </c>
      <c r="R237" s="137"/>
      <c r="S237" s="137"/>
      <c r="T237" s="12" t="e">
        <f t="shared" si="67"/>
        <v>#VALUE!</v>
      </c>
      <c r="U237" s="13" t="e">
        <f t="shared" si="68"/>
        <v>#VALUE!</v>
      </c>
      <c r="V237" s="13"/>
      <c r="W237" s="8">
        <f t="shared" si="69"/>
        <v>9.0359999999999996</v>
      </c>
      <c r="X237" s="8">
        <f t="shared" si="70"/>
        <v>-184.49199999999999</v>
      </c>
      <c r="Y237"/>
      <c r="Z237" t="e">
        <f>IF(D237="M",IF(AC237&lt;78,LMS!$D$5*AC237^3+LMS!$E$5*AC237^2+LMS!$F$5*AC237+LMS!$G$5,IF(AC237&lt;150,LMS!$D$6*AC237^3+LMS!$E$6*AC237^2+LMS!$F$6*AC237+LMS!$G$6,LMS!$D$7*AC237^3+LMS!$E$7*AC237^2+LMS!$F$7*AC237+LMS!$G$7)),IF(AC237&lt;69,LMS!$D$9*AC237^3+LMS!$E$9*AC237^2+LMS!$F$9*AC237+LMS!$G$9,IF(AC237&lt;150,LMS!$D$10*AC237^3+LMS!$E$10*AC237^2+LMS!$F$10*AC237+LMS!$G$10,LMS!$D$11*AC237^3+LMS!$E$11*AC237^2+LMS!$F$11*AC237+LMS!$G$11)))</f>
        <v>#VALUE!</v>
      </c>
      <c r="AA237" t="e">
        <f>IF(D237="M",(IF(AC237&lt;2.5,LMS!$D$21*AC237^3+LMS!$E$21*AC237^2+LMS!$F$21*AC237+LMS!$G$21,IF(AC237&lt;9.5,LMS!$D$22*AC237^3+LMS!$E$22*AC237^2+LMS!$F$22*AC237+LMS!$G$22,IF(AC237&lt;26.75,LMS!$D$23*AC237^3+LMS!$E$23*AC237^2+LMS!$F$23*AC237+LMS!$G$23,IF(AC237&lt;90,LMS!$D$24*AC237^3+LMS!$E$24*AC237^2+LMS!$F$24*AC237+LMS!$G$24,LMS!$D$25*AC237^3+LMS!$E$25*AC237^2+LMS!$F$25*AC237+LMS!$G$25))))),(IF(AC237&lt;2.5,LMS!$D$27*AC237^3+LMS!$E$27*AC237^2+LMS!$F$27*AC237+LMS!$G$27,IF(AC237&lt;9.5,LMS!$D$28*AC237^3+LMS!$E$28*AC237^2+LMS!$F$28*AC237+LMS!$G$28,IF(AC237&lt;26.75,LMS!$D$29*AC237^3+LMS!$E$29*AC237^2+LMS!$F$29*AC237+LMS!$G$29,IF(AC237&lt;90,LMS!$D$30*AC237^3+LMS!$E$30*AC237^2+LMS!$F$30*AC237+LMS!$G$30,IF(AC237&lt;150,LMS!$D$31*AC237^3+LMS!$E$31*AC237^2+LMS!$F$31*AC237+LMS!$G$31,LMS!$D$32*AC237^3+LMS!$E$32*AC237^2+LMS!$F$32*AC237+LMS!$G$32)))))))</f>
        <v>#VALUE!</v>
      </c>
      <c r="AB237" t="e">
        <f>IF(D237="M",(IF(AC237&lt;90,LMS!$D$14*AC237^3+LMS!$E$14*AC237^2+LMS!$F$14*AC237+LMS!$G$14,LMS!$D$15*AC237^3+LMS!$E$15*AC237^2+LMS!$F$15*AC237+LMS!$G$15)),(IF(AC237&lt;90,LMS!$D$17*AC237^3+LMS!$E$17*AC237^2+LMS!$F$17*AC237+LMS!$G$17,LMS!$D$18*AC237^3+LMS!$E$18*AC237^2+LMS!$F$18*AC237+LMS!$G$18)))</f>
        <v>#VALUE!</v>
      </c>
      <c r="AC237" s="7" t="e">
        <f t="shared" si="71"/>
        <v>#VALUE!</v>
      </c>
    </row>
    <row r="238" spans="2:29" s="7" customFormat="1">
      <c r="B238" s="119"/>
      <c r="C238" s="119"/>
      <c r="D238" s="119"/>
      <c r="E238" s="31"/>
      <c r="F238" s="31"/>
      <c r="G238" s="120"/>
      <c r="H238" s="120"/>
      <c r="I238" s="11" t="str">
        <f t="shared" si="58"/>
        <v/>
      </c>
      <c r="J238" s="2" t="str">
        <f t="shared" si="59"/>
        <v/>
      </c>
      <c r="K238" s="2" t="str">
        <f t="shared" si="60"/>
        <v/>
      </c>
      <c r="L238" s="2" t="str">
        <f t="shared" si="61"/>
        <v/>
      </c>
      <c r="M238" s="2" t="str">
        <f t="shared" si="62"/>
        <v/>
      </c>
      <c r="N238" s="2" t="str">
        <f t="shared" si="63"/>
        <v/>
      </c>
      <c r="O238" s="11" t="str">
        <f t="shared" si="64"/>
        <v/>
      </c>
      <c r="P238" s="11" t="str">
        <f t="shared" si="65"/>
        <v/>
      </c>
      <c r="Q238" s="11" t="str">
        <f t="shared" si="66"/>
        <v/>
      </c>
      <c r="R238" s="137"/>
      <c r="S238" s="137"/>
      <c r="T238" s="12" t="e">
        <f t="shared" si="67"/>
        <v>#VALUE!</v>
      </c>
      <c r="U238" s="13" t="e">
        <f t="shared" si="68"/>
        <v>#VALUE!</v>
      </c>
      <c r="V238" s="13"/>
      <c r="W238" s="8">
        <f t="shared" si="69"/>
        <v>9.0359999999999996</v>
      </c>
      <c r="X238" s="8">
        <f t="shared" si="70"/>
        <v>-184.49199999999999</v>
      </c>
      <c r="Y238"/>
      <c r="Z238" t="e">
        <f>IF(D238="M",IF(AC238&lt;78,LMS!$D$5*AC238^3+LMS!$E$5*AC238^2+LMS!$F$5*AC238+LMS!$G$5,IF(AC238&lt;150,LMS!$D$6*AC238^3+LMS!$E$6*AC238^2+LMS!$F$6*AC238+LMS!$G$6,LMS!$D$7*AC238^3+LMS!$E$7*AC238^2+LMS!$F$7*AC238+LMS!$G$7)),IF(AC238&lt;69,LMS!$D$9*AC238^3+LMS!$E$9*AC238^2+LMS!$F$9*AC238+LMS!$G$9,IF(AC238&lt;150,LMS!$D$10*AC238^3+LMS!$E$10*AC238^2+LMS!$F$10*AC238+LMS!$G$10,LMS!$D$11*AC238^3+LMS!$E$11*AC238^2+LMS!$F$11*AC238+LMS!$G$11)))</f>
        <v>#VALUE!</v>
      </c>
      <c r="AA238" t="e">
        <f>IF(D238="M",(IF(AC238&lt;2.5,LMS!$D$21*AC238^3+LMS!$E$21*AC238^2+LMS!$F$21*AC238+LMS!$G$21,IF(AC238&lt;9.5,LMS!$D$22*AC238^3+LMS!$E$22*AC238^2+LMS!$F$22*AC238+LMS!$G$22,IF(AC238&lt;26.75,LMS!$D$23*AC238^3+LMS!$E$23*AC238^2+LMS!$F$23*AC238+LMS!$G$23,IF(AC238&lt;90,LMS!$D$24*AC238^3+LMS!$E$24*AC238^2+LMS!$F$24*AC238+LMS!$G$24,LMS!$D$25*AC238^3+LMS!$E$25*AC238^2+LMS!$F$25*AC238+LMS!$G$25))))),(IF(AC238&lt;2.5,LMS!$D$27*AC238^3+LMS!$E$27*AC238^2+LMS!$F$27*AC238+LMS!$G$27,IF(AC238&lt;9.5,LMS!$D$28*AC238^3+LMS!$E$28*AC238^2+LMS!$F$28*AC238+LMS!$G$28,IF(AC238&lt;26.75,LMS!$D$29*AC238^3+LMS!$E$29*AC238^2+LMS!$F$29*AC238+LMS!$G$29,IF(AC238&lt;90,LMS!$D$30*AC238^3+LMS!$E$30*AC238^2+LMS!$F$30*AC238+LMS!$G$30,IF(AC238&lt;150,LMS!$D$31*AC238^3+LMS!$E$31*AC238^2+LMS!$F$31*AC238+LMS!$G$31,LMS!$D$32*AC238^3+LMS!$E$32*AC238^2+LMS!$F$32*AC238+LMS!$G$32)))))))</f>
        <v>#VALUE!</v>
      </c>
      <c r="AB238" t="e">
        <f>IF(D238="M",(IF(AC238&lt;90,LMS!$D$14*AC238^3+LMS!$E$14*AC238^2+LMS!$F$14*AC238+LMS!$G$14,LMS!$D$15*AC238^3+LMS!$E$15*AC238^2+LMS!$F$15*AC238+LMS!$G$15)),(IF(AC238&lt;90,LMS!$D$17*AC238^3+LMS!$E$17*AC238^2+LMS!$F$17*AC238+LMS!$G$17,LMS!$D$18*AC238^3+LMS!$E$18*AC238^2+LMS!$F$18*AC238+LMS!$G$18)))</f>
        <v>#VALUE!</v>
      </c>
      <c r="AC238" s="7" t="e">
        <f t="shared" si="71"/>
        <v>#VALUE!</v>
      </c>
    </row>
    <row r="239" spans="2:29" s="7" customFormat="1">
      <c r="B239" s="119"/>
      <c r="C239" s="119"/>
      <c r="D239" s="119"/>
      <c r="E239" s="31"/>
      <c r="F239" s="31"/>
      <c r="G239" s="120"/>
      <c r="H239" s="120"/>
      <c r="I239" s="11" t="str">
        <f t="shared" si="58"/>
        <v/>
      </c>
      <c r="J239" s="2" t="str">
        <f t="shared" si="59"/>
        <v/>
      </c>
      <c r="K239" s="2" t="str">
        <f t="shared" si="60"/>
        <v/>
      </c>
      <c r="L239" s="2" t="str">
        <f t="shared" si="61"/>
        <v/>
      </c>
      <c r="M239" s="2" t="str">
        <f t="shared" si="62"/>
        <v/>
      </c>
      <c r="N239" s="2" t="str">
        <f t="shared" si="63"/>
        <v/>
      </c>
      <c r="O239" s="11" t="str">
        <f t="shared" si="64"/>
        <v/>
      </c>
      <c r="P239" s="11" t="str">
        <f t="shared" si="65"/>
        <v/>
      </c>
      <c r="Q239" s="11" t="str">
        <f t="shared" si="66"/>
        <v/>
      </c>
      <c r="R239" s="137"/>
      <c r="S239" s="137"/>
      <c r="T239" s="12" t="e">
        <f t="shared" si="67"/>
        <v>#VALUE!</v>
      </c>
      <c r="U239" s="13" t="e">
        <f t="shared" si="68"/>
        <v>#VALUE!</v>
      </c>
      <c r="V239" s="13"/>
      <c r="W239" s="8">
        <f t="shared" si="69"/>
        <v>9.0359999999999996</v>
      </c>
      <c r="X239" s="8">
        <f t="shared" si="70"/>
        <v>-184.49199999999999</v>
      </c>
      <c r="Y239"/>
      <c r="Z239" t="e">
        <f>IF(D239="M",IF(AC239&lt;78,LMS!$D$5*AC239^3+LMS!$E$5*AC239^2+LMS!$F$5*AC239+LMS!$G$5,IF(AC239&lt;150,LMS!$D$6*AC239^3+LMS!$E$6*AC239^2+LMS!$F$6*AC239+LMS!$G$6,LMS!$D$7*AC239^3+LMS!$E$7*AC239^2+LMS!$F$7*AC239+LMS!$G$7)),IF(AC239&lt;69,LMS!$D$9*AC239^3+LMS!$E$9*AC239^2+LMS!$F$9*AC239+LMS!$G$9,IF(AC239&lt;150,LMS!$D$10*AC239^3+LMS!$E$10*AC239^2+LMS!$F$10*AC239+LMS!$G$10,LMS!$D$11*AC239^3+LMS!$E$11*AC239^2+LMS!$F$11*AC239+LMS!$G$11)))</f>
        <v>#VALUE!</v>
      </c>
      <c r="AA239" t="e">
        <f>IF(D239="M",(IF(AC239&lt;2.5,LMS!$D$21*AC239^3+LMS!$E$21*AC239^2+LMS!$F$21*AC239+LMS!$G$21,IF(AC239&lt;9.5,LMS!$D$22*AC239^3+LMS!$E$22*AC239^2+LMS!$F$22*AC239+LMS!$G$22,IF(AC239&lt;26.75,LMS!$D$23*AC239^3+LMS!$E$23*AC239^2+LMS!$F$23*AC239+LMS!$G$23,IF(AC239&lt;90,LMS!$D$24*AC239^3+LMS!$E$24*AC239^2+LMS!$F$24*AC239+LMS!$G$24,LMS!$D$25*AC239^3+LMS!$E$25*AC239^2+LMS!$F$25*AC239+LMS!$G$25))))),(IF(AC239&lt;2.5,LMS!$D$27*AC239^3+LMS!$E$27*AC239^2+LMS!$F$27*AC239+LMS!$G$27,IF(AC239&lt;9.5,LMS!$D$28*AC239^3+LMS!$E$28*AC239^2+LMS!$F$28*AC239+LMS!$G$28,IF(AC239&lt;26.75,LMS!$D$29*AC239^3+LMS!$E$29*AC239^2+LMS!$F$29*AC239+LMS!$G$29,IF(AC239&lt;90,LMS!$D$30*AC239^3+LMS!$E$30*AC239^2+LMS!$F$30*AC239+LMS!$G$30,IF(AC239&lt;150,LMS!$D$31*AC239^3+LMS!$E$31*AC239^2+LMS!$F$31*AC239+LMS!$G$31,LMS!$D$32*AC239^3+LMS!$E$32*AC239^2+LMS!$F$32*AC239+LMS!$G$32)))))))</f>
        <v>#VALUE!</v>
      </c>
      <c r="AB239" t="e">
        <f>IF(D239="M",(IF(AC239&lt;90,LMS!$D$14*AC239^3+LMS!$E$14*AC239^2+LMS!$F$14*AC239+LMS!$G$14,LMS!$D$15*AC239^3+LMS!$E$15*AC239^2+LMS!$F$15*AC239+LMS!$G$15)),(IF(AC239&lt;90,LMS!$D$17*AC239^3+LMS!$E$17*AC239^2+LMS!$F$17*AC239+LMS!$G$17,LMS!$D$18*AC239^3+LMS!$E$18*AC239^2+LMS!$F$18*AC239+LMS!$G$18)))</f>
        <v>#VALUE!</v>
      </c>
      <c r="AC239" s="7" t="e">
        <f t="shared" si="71"/>
        <v>#VALUE!</v>
      </c>
    </row>
    <row r="240" spans="2:29" s="7" customFormat="1">
      <c r="B240" s="119"/>
      <c r="C240" s="119"/>
      <c r="D240" s="119"/>
      <c r="E240" s="31"/>
      <c r="F240" s="31"/>
      <c r="G240" s="120"/>
      <c r="H240" s="120"/>
      <c r="I240" s="11" t="str">
        <f t="shared" si="58"/>
        <v/>
      </c>
      <c r="J240" s="2" t="str">
        <f t="shared" si="59"/>
        <v/>
      </c>
      <c r="K240" s="2" t="str">
        <f t="shared" si="60"/>
        <v/>
      </c>
      <c r="L240" s="2" t="str">
        <f t="shared" si="61"/>
        <v/>
      </c>
      <c r="M240" s="2" t="str">
        <f t="shared" si="62"/>
        <v/>
      </c>
      <c r="N240" s="2" t="str">
        <f t="shared" si="63"/>
        <v/>
      </c>
      <c r="O240" s="11" t="str">
        <f t="shared" si="64"/>
        <v/>
      </c>
      <c r="P240" s="11" t="str">
        <f t="shared" si="65"/>
        <v/>
      </c>
      <c r="Q240" s="11" t="str">
        <f t="shared" si="66"/>
        <v/>
      </c>
      <c r="R240" s="137"/>
      <c r="S240" s="137"/>
      <c r="T240" s="12" t="e">
        <f t="shared" si="67"/>
        <v>#VALUE!</v>
      </c>
      <c r="U240" s="13" t="e">
        <f t="shared" si="68"/>
        <v>#VALUE!</v>
      </c>
      <c r="V240" s="13"/>
      <c r="W240" s="8">
        <f t="shared" si="69"/>
        <v>9.0359999999999996</v>
      </c>
      <c r="X240" s="8">
        <f t="shared" si="70"/>
        <v>-184.49199999999999</v>
      </c>
      <c r="Y240"/>
      <c r="Z240" t="e">
        <f>IF(D240="M",IF(AC240&lt;78,LMS!$D$5*AC240^3+LMS!$E$5*AC240^2+LMS!$F$5*AC240+LMS!$G$5,IF(AC240&lt;150,LMS!$D$6*AC240^3+LMS!$E$6*AC240^2+LMS!$F$6*AC240+LMS!$G$6,LMS!$D$7*AC240^3+LMS!$E$7*AC240^2+LMS!$F$7*AC240+LMS!$G$7)),IF(AC240&lt;69,LMS!$D$9*AC240^3+LMS!$E$9*AC240^2+LMS!$F$9*AC240+LMS!$G$9,IF(AC240&lt;150,LMS!$D$10*AC240^3+LMS!$E$10*AC240^2+LMS!$F$10*AC240+LMS!$G$10,LMS!$D$11*AC240^3+LMS!$E$11*AC240^2+LMS!$F$11*AC240+LMS!$G$11)))</f>
        <v>#VALUE!</v>
      </c>
      <c r="AA240" t="e">
        <f>IF(D240="M",(IF(AC240&lt;2.5,LMS!$D$21*AC240^3+LMS!$E$21*AC240^2+LMS!$F$21*AC240+LMS!$G$21,IF(AC240&lt;9.5,LMS!$D$22*AC240^3+LMS!$E$22*AC240^2+LMS!$F$22*AC240+LMS!$G$22,IF(AC240&lt;26.75,LMS!$D$23*AC240^3+LMS!$E$23*AC240^2+LMS!$F$23*AC240+LMS!$G$23,IF(AC240&lt;90,LMS!$D$24*AC240^3+LMS!$E$24*AC240^2+LMS!$F$24*AC240+LMS!$G$24,LMS!$D$25*AC240^3+LMS!$E$25*AC240^2+LMS!$F$25*AC240+LMS!$G$25))))),(IF(AC240&lt;2.5,LMS!$D$27*AC240^3+LMS!$E$27*AC240^2+LMS!$F$27*AC240+LMS!$G$27,IF(AC240&lt;9.5,LMS!$D$28*AC240^3+LMS!$E$28*AC240^2+LMS!$F$28*AC240+LMS!$G$28,IF(AC240&lt;26.75,LMS!$D$29*AC240^3+LMS!$E$29*AC240^2+LMS!$F$29*AC240+LMS!$G$29,IF(AC240&lt;90,LMS!$D$30*AC240^3+LMS!$E$30*AC240^2+LMS!$F$30*AC240+LMS!$G$30,IF(AC240&lt;150,LMS!$D$31*AC240^3+LMS!$E$31*AC240^2+LMS!$F$31*AC240+LMS!$G$31,LMS!$D$32*AC240^3+LMS!$E$32*AC240^2+LMS!$F$32*AC240+LMS!$G$32)))))))</f>
        <v>#VALUE!</v>
      </c>
      <c r="AB240" t="e">
        <f>IF(D240="M",(IF(AC240&lt;90,LMS!$D$14*AC240^3+LMS!$E$14*AC240^2+LMS!$F$14*AC240+LMS!$G$14,LMS!$D$15*AC240^3+LMS!$E$15*AC240^2+LMS!$F$15*AC240+LMS!$G$15)),(IF(AC240&lt;90,LMS!$D$17*AC240^3+LMS!$E$17*AC240^2+LMS!$F$17*AC240+LMS!$G$17,LMS!$D$18*AC240^3+LMS!$E$18*AC240^2+LMS!$F$18*AC240+LMS!$G$18)))</f>
        <v>#VALUE!</v>
      </c>
      <c r="AC240" s="7" t="e">
        <f t="shared" si="71"/>
        <v>#VALUE!</v>
      </c>
    </row>
    <row r="241" spans="2:29" s="7" customFormat="1">
      <c r="B241" s="119"/>
      <c r="C241" s="119"/>
      <c r="D241" s="119"/>
      <c r="E241" s="31"/>
      <c r="F241" s="31"/>
      <c r="G241" s="120"/>
      <c r="H241" s="120"/>
      <c r="I241" s="11" t="str">
        <f t="shared" si="58"/>
        <v/>
      </c>
      <c r="J241" s="2" t="str">
        <f t="shared" si="59"/>
        <v/>
      </c>
      <c r="K241" s="2" t="str">
        <f t="shared" si="60"/>
        <v/>
      </c>
      <c r="L241" s="2" t="str">
        <f t="shared" si="61"/>
        <v/>
      </c>
      <c r="M241" s="2" t="str">
        <f t="shared" si="62"/>
        <v/>
      </c>
      <c r="N241" s="2" t="str">
        <f t="shared" si="63"/>
        <v/>
      </c>
      <c r="O241" s="11" t="str">
        <f t="shared" si="64"/>
        <v/>
      </c>
      <c r="P241" s="11" t="str">
        <f t="shared" si="65"/>
        <v/>
      </c>
      <c r="Q241" s="11" t="str">
        <f t="shared" si="66"/>
        <v/>
      </c>
      <c r="R241" s="137"/>
      <c r="S241" s="137"/>
      <c r="T241" s="12" t="e">
        <f t="shared" si="67"/>
        <v>#VALUE!</v>
      </c>
      <c r="U241" s="13" t="e">
        <f t="shared" si="68"/>
        <v>#VALUE!</v>
      </c>
      <c r="V241" s="13"/>
      <c r="W241" s="8">
        <f t="shared" si="69"/>
        <v>9.0359999999999996</v>
      </c>
      <c r="X241" s="8">
        <f t="shared" si="70"/>
        <v>-184.49199999999999</v>
      </c>
      <c r="Y241"/>
      <c r="Z241" t="e">
        <f>IF(D241="M",IF(AC241&lt;78,LMS!$D$5*AC241^3+LMS!$E$5*AC241^2+LMS!$F$5*AC241+LMS!$G$5,IF(AC241&lt;150,LMS!$D$6*AC241^3+LMS!$E$6*AC241^2+LMS!$F$6*AC241+LMS!$G$6,LMS!$D$7*AC241^3+LMS!$E$7*AC241^2+LMS!$F$7*AC241+LMS!$G$7)),IF(AC241&lt;69,LMS!$D$9*AC241^3+LMS!$E$9*AC241^2+LMS!$F$9*AC241+LMS!$G$9,IF(AC241&lt;150,LMS!$D$10*AC241^3+LMS!$E$10*AC241^2+LMS!$F$10*AC241+LMS!$G$10,LMS!$D$11*AC241^3+LMS!$E$11*AC241^2+LMS!$F$11*AC241+LMS!$G$11)))</f>
        <v>#VALUE!</v>
      </c>
      <c r="AA241" t="e">
        <f>IF(D241="M",(IF(AC241&lt;2.5,LMS!$D$21*AC241^3+LMS!$E$21*AC241^2+LMS!$F$21*AC241+LMS!$G$21,IF(AC241&lt;9.5,LMS!$D$22*AC241^3+LMS!$E$22*AC241^2+LMS!$F$22*AC241+LMS!$G$22,IF(AC241&lt;26.75,LMS!$D$23*AC241^3+LMS!$E$23*AC241^2+LMS!$F$23*AC241+LMS!$G$23,IF(AC241&lt;90,LMS!$D$24*AC241^3+LMS!$E$24*AC241^2+LMS!$F$24*AC241+LMS!$G$24,LMS!$D$25*AC241^3+LMS!$E$25*AC241^2+LMS!$F$25*AC241+LMS!$G$25))))),(IF(AC241&lt;2.5,LMS!$D$27*AC241^3+LMS!$E$27*AC241^2+LMS!$F$27*AC241+LMS!$G$27,IF(AC241&lt;9.5,LMS!$D$28*AC241^3+LMS!$E$28*AC241^2+LMS!$F$28*AC241+LMS!$G$28,IF(AC241&lt;26.75,LMS!$D$29*AC241^3+LMS!$E$29*AC241^2+LMS!$F$29*AC241+LMS!$G$29,IF(AC241&lt;90,LMS!$D$30*AC241^3+LMS!$E$30*AC241^2+LMS!$F$30*AC241+LMS!$G$30,IF(AC241&lt;150,LMS!$D$31*AC241^3+LMS!$E$31*AC241^2+LMS!$F$31*AC241+LMS!$G$31,LMS!$D$32*AC241^3+LMS!$E$32*AC241^2+LMS!$F$32*AC241+LMS!$G$32)))))))</f>
        <v>#VALUE!</v>
      </c>
      <c r="AB241" t="e">
        <f>IF(D241="M",(IF(AC241&lt;90,LMS!$D$14*AC241^3+LMS!$E$14*AC241^2+LMS!$F$14*AC241+LMS!$G$14,LMS!$D$15*AC241^3+LMS!$E$15*AC241^2+LMS!$F$15*AC241+LMS!$G$15)),(IF(AC241&lt;90,LMS!$D$17*AC241^3+LMS!$E$17*AC241^2+LMS!$F$17*AC241+LMS!$G$17,LMS!$D$18*AC241^3+LMS!$E$18*AC241^2+LMS!$F$18*AC241+LMS!$G$18)))</f>
        <v>#VALUE!</v>
      </c>
      <c r="AC241" s="7" t="e">
        <f t="shared" si="71"/>
        <v>#VALUE!</v>
      </c>
    </row>
    <row r="242" spans="2:29" s="7" customFormat="1">
      <c r="B242" s="119"/>
      <c r="C242" s="119"/>
      <c r="D242" s="119"/>
      <c r="E242" s="31"/>
      <c r="F242" s="31"/>
      <c r="G242" s="120"/>
      <c r="H242" s="120"/>
      <c r="I242" s="11" t="str">
        <f t="shared" si="58"/>
        <v/>
      </c>
      <c r="J242" s="2" t="str">
        <f t="shared" si="59"/>
        <v/>
      </c>
      <c r="K242" s="2" t="str">
        <f t="shared" si="60"/>
        <v/>
      </c>
      <c r="L242" s="2" t="str">
        <f t="shared" si="61"/>
        <v/>
      </c>
      <c r="M242" s="2" t="str">
        <f t="shared" si="62"/>
        <v/>
      </c>
      <c r="N242" s="2" t="str">
        <f t="shared" si="63"/>
        <v/>
      </c>
      <c r="O242" s="11" t="str">
        <f t="shared" si="64"/>
        <v/>
      </c>
      <c r="P242" s="11" t="str">
        <f t="shared" si="65"/>
        <v/>
      </c>
      <c r="Q242" s="11" t="str">
        <f t="shared" si="66"/>
        <v/>
      </c>
      <c r="R242" s="137"/>
      <c r="S242" s="137"/>
      <c r="T242" s="12" t="e">
        <f t="shared" si="67"/>
        <v>#VALUE!</v>
      </c>
      <c r="U242" s="13" t="e">
        <f t="shared" si="68"/>
        <v>#VALUE!</v>
      </c>
      <c r="V242" s="13"/>
      <c r="W242" s="8">
        <f t="shared" si="69"/>
        <v>9.0359999999999996</v>
      </c>
      <c r="X242" s="8">
        <f t="shared" si="70"/>
        <v>-184.49199999999999</v>
      </c>
      <c r="Y242"/>
      <c r="Z242" t="e">
        <f>IF(D242="M",IF(AC242&lt;78,LMS!$D$5*AC242^3+LMS!$E$5*AC242^2+LMS!$F$5*AC242+LMS!$G$5,IF(AC242&lt;150,LMS!$D$6*AC242^3+LMS!$E$6*AC242^2+LMS!$F$6*AC242+LMS!$G$6,LMS!$D$7*AC242^3+LMS!$E$7*AC242^2+LMS!$F$7*AC242+LMS!$G$7)),IF(AC242&lt;69,LMS!$D$9*AC242^3+LMS!$E$9*AC242^2+LMS!$F$9*AC242+LMS!$G$9,IF(AC242&lt;150,LMS!$D$10*AC242^3+LMS!$E$10*AC242^2+LMS!$F$10*AC242+LMS!$G$10,LMS!$D$11*AC242^3+LMS!$E$11*AC242^2+LMS!$F$11*AC242+LMS!$G$11)))</f>
        <v>#VALUE!</v>
      </c>
      <c r="AA242" t="e">
        <f>IF(D242="M",(IF(AC242&lt;2.5,LMS!$D$21*AC242^3+LMS!$E$21*AC242^2+LMS!$F$21*AC242+LMS!$G$21,IF(AC242&lt;9.5,LMS!$D$22*AC242^3+LMS!$E$22*AC242^2+LMS!$F$22*AC242+LMS!$G$22,IF(AC242&lt;26.75,LMS!$D$23*AC242^3+LMS!$E$23*AC242^2+LMS!$F$23*AC242+LMS!$G$23,IF(AC242&lt;90,LMS!$D$24*AC242^3+LMS!$E$24*AC242^2+LMS!$F$24*AC242+LMS!$G$24,LMS!$D$25*AC242^3+LMS!$E$25*AC242^2+LMS!$F$25*AC242+LMS!$G$25))))),(IF(AC242&lt;2.5,LMS!$D$27*AC242^3+LMS!$E$27*AC242^2+LMS!$F$27*AC242+LMS!$G$27,IF(AC242&lt;9.5,LMS!$D$28*AC242^3+LMS!$E$28*AC242^2+LMS!$F$28*AC242+LMS!$G$28,IF(AC242&lt;26.75,LMS!$D$29*AC242^3+LMS!$E$29*AC242^2+LMS!$F$29*AC242+LMS!$G$29,IF(AC242&lt;90,LMS!$D$30*AC242^3+LMS!$E$30*AC242^2+LMS!$F$30*AC242+LMS!$G$30,IF(AC242&lt;150,LMS!$D$31*AC242^3+LMS!$E$31*AC242^2+LMS!$F$31*AC242+LMS!$G$31,LMS!$D$32*AC242^3+LMS!$E$32*AC242^2+LMS!$F$32*AC242+LMS!$G$32)))))))</f>
        <v>#VALUE!</v>
      </c>
      <c r="AB242" t="e">
        <f>IF(D242="M",(IF(AC242&lt;90,LMS!$D$14*AC242^3+LMS!$E$14*AC242^2+LMS!$F$14*AC242+LMS!$G$14,LMS!$D$15*AC242^3+LMS!$E$15*AC242^2+LMS!$F$15*AC242+LMS!$G$15)),(IF(AC242&lt;90,LMS!$D$17*AC242^3+LMS!$E$17*AC242^2+LMS!$F$17*AC242+LMS!$G$17,LMS!$D$18*AC242^3+LMS!$E$18*AC242^2+LMS!$F$18*AC242+LMS!$G$18)))</f>
        <v>#VALUE!</v>
      </c>
      <c r="AC242" s="7" t="e">
        <f t="shared" si="71"/>
        <v>#VALUE!</v>
      </c>
    </row>
    <row r="243" spans="2:29" s="7" customFormat="1">
      <c r="B243" s="119"/>
      <c r="C243" s="119"/>
      <c r="D243" s="119"/>
      <c r="E243" s="31"/>
      <c r="F243" s="31"/>
      <c r="G243" s="120"/>
      <c r="H243" s="120"/>
      <c r="I243" s="11" t="str">
        <f t="shared" si="58"/>
        <v/>
      </c>
      <c r="J243" s="2" t="str">
        <f t="shared" si="59"/>
        <v/>
      </c>
      <c r="K243" s="2" t="str">
        <f t="shared" si="60"/>
        <v/>
      </c>
      <c r="L243" s="2" t="str">
        <f t="shared" si="61"/>
        <v/>
      </c>
      <c r="M243" s="2" t="str">
        <f t="shared" si="62"/>
        <v/>
      </c>
      <c r="N243" s="2" t="str">
        <f t="shared" si="63"/>
        <v/>
      </c>
      <c r="O243" s="11" t="str">
        <f t="shared" si="64"/>
        <v/>
      </c>
      <c r="P243" s="11" t="str">
        <f t="shared" si="65"/>
        <v/>
      </c>
      <c r="Q243" s="11" t="str">
        <f t="shared" si="66"/>
        <v/>
      </c>
      <c r="R243" s="137"/>
      <c r="S243" s="137"/>
      <c r="T243" s="12" t="e">
        <f t="shared" si="67"/>
        <v>#VALUE!</v>
      </c>
      <c r="U243" s="13" t="e">
        <f t="shared" si="68"/>
        <v>#VALUE!</v>
      </c>
      <c r="V243" s="13"/>
      <c r="W243" s="8">
        <f t="shared" si="69"/>
        <v>9.0359999999999996</v>
      </c>
      <c r="X243" s="8">
        <f t="shared" si="70"/>
        <v>-184.49199999999999</v>
      </c>
      <c r="Y243"/>
      <c r="Z243" t="e">
        <f>IF(D243="M",IF(AC243&lt;78,LMS!$D$5*AC243^3+LMS!$E$5*AC243^2+LMS!$F$5*AC243+LMS!$G$5,IF(AC243&lt;150,LMS!$D$6*AC243^3+LMS!$E$6*AC243^2+LMS!$F$6*AC243+LMS!$G$6,LMS!$D$7*AC243^3+LMS!$E$7*AC243^2+LMS!$F$7*AC243+LMS!$G$7)),IF(AC243&lt;69,LMS!$D$9*AC243^3+LMS!$E$9*AC243^2+LMS!$F$9*AC243+LMS!$G$9,IF(AC243&lt;150,LMS!$D$10*AC243^3+LMS!$E$10*AC243^2+LMS!$F$10*AC243+LMS!$G$10,LMS!$D$11*AC243^3+LMS!$E$11*AC243^2+LMS!$F$11*AC243+LMS!$G$11)))</f>
        <v>#VALUE!</v>
      </c>
      <c r="AA243" t="e">
        <f>IF(D243="M",(IF(AC243&lt;2.5,LMS!$D$21*AC243^3+LMS!$E$21*AC243^2+LMS!$F$21*AC243+LMS!$G$21,IF(AC243&lt;9.5,LMS!$D$22*AC243^3+LMS!$E$22*AC243^2+LMS!$F$22*AC243+LMS!$G$22,IF(AC243&lt;26.75,LMS!$D$23*AC243^3+LMS!$E$23*AC243^2+LMS!$F$23*AC243+LMS!$G$23,IF(AC243&lt;90,LMS!$D$24*AC243^3+LMS!$E$24*AC243^2+LMS!$F$24*AC243+LMS!$G$24,LMS!$D$25*AC243^3+LMS!$E$25*AC243^2+LMS!$F$25*AC243+LMS!$G$25))))),(IF(AC243&lt;2.5,LMS!$D$27*AC243^3+LMS!$E$27*AC243^2+LMS!$F$27*AC243+LMS!$G$27,IF(AC243&lt;9.5,LMS!$D$28*AC243^3+LMS!$E$28*AC243^2+LMS!$F$28*AC243+LMS!$G$28,IF(AC243&lt;26.75,LMS!$D$29*AC243^3+LMS!$E$29*AC243^2+LMS!$F$29*AC243+LMS!$G$29,IF(AC243&lt;90,LMS!$D$30*AC243^3+LMS!$E$30*AC243^2+LMS!$F$30*AC243+LMS!$G$30,IF(AC243&lt;150,LMS!$D$31*AC243^3+LMS!$E$31*AC243^2+LMS!$F$31*AC243+LMS!$G$31,LMS!$D$32*AC243^3+LMS!$E$32*AC243^2+LMS!$F$32*AC243+LMS!$G$32)))))))</f>
        <v>#VALUE!</v>
      </c>
      <c r="AB243" t="e">
        <f>IF(D243="M",(IF(AC243&lt;90,LMS!$D$14*AC243^3+LMS!$E$14*AC243^2+LMS!$F$14*AC243+LMS!$G$14,LMS!$D$15*AC243^3+LMS!$E$15*AC243^2+LMS!$F$15*AC243+LMS!$G$15)),(IF(AC243&lt;90,LMS!$D$17*AC243^3+LMS!$E$17*AC243^2+LMS!$F$17*AC243+LMS!$G$17,LMS!$D$18*AC243^3+LMS!$E$18*AC243^2+LMS!$F$18*AC243+LMS!$G$18)))</f>
        <v>#VALUE!</v>
      </c>
      <c r="AC243" s="7" t="e">
        <f t="shared" si="71"/>
        <v>#VALUE!</v>
      </c>
    </row>
    <row r="244" spans="2:29" s="7" customFormat="1">
      <c r="B244" s="119"/>
      <c r="C244" s="119"/>
      <c r="D244" s="119"/>
      <c r="E244" s="31"/>
      <c r="F244" s="31"/>
      <c r="G244" s="120"/>
      <c r="H244" s="120"/>
      <c r="I244" s="11" t="str">
        <f t="shared" si="58"/>
        <v/>
      </c>
      <c r="J244" s="2" t="str">
        <f t="shared" si="59"/>
        <v/>
      </c>
      <c r="K244" s="2" t="str">
        <f t="shared" si="60"/>
        <v/>
      </c>
      <c r="L244" s="2" t="str">
        <f t="shared" si="61"/>
        <v/>
      </c>
      <c r="M244" s="2" t="str">
        <f t="shared" si="62"/>
        <v/>
      </c>
      <c r="N244" s="2" t="str">
        <f t="shared" si="63"/>
        <v/>
      </c>
      <c r="O244" s="11" t="str">
        <f t="shared" si="64"/>
        <v/>
      </c>
      <c r="P244" s="11" t="str">
        <f t="shared" si="65"/>
        <v/>
      </c>
      <c r="Q244" s="11" t="str">
        <f t="shared" si="66"/>
        <v/>
      </c>
      <c r="R244" s="137"/>
      <c r="S244" s="137"/>
      <c r="T244" s="12" t="e">
        <f t="shared" si="67"/>
        <v>#VALUE!</v>
      </c>
      <c r="U244" s="13" t="e">
        <f t="shared" si="68"/>
        <v>#VALUE!</v>
      </c>
      <c r="V244" s="13"/>
      <c r="W244" s="8">
        <f t="shared" si="69"/>
        <v>9.0359999999999996</v>
      </c>
      <c r="X244" s="8">
        <f t="shared" si="70"/>
        <v>-184.49199999999999</v>
      </c>
      <c r="Y244"/>
      <c r="Z244" t="e">
        <f>IF(D244="M",IF(AC244&lt;78,LMS!$D$5*AC244^3+LMS!$E$5*AC244^2+LMS!$F$5*AC244+LMS!$G$5,IF(AC244&lt;150,LMS!$D$6*AC244^3+LMS!$E$6*AC244^2+LMS!$F$6*AC244+LMS!$G$6,LMS!$D$7*AC244^3+LMS!$E$7*AC244^2+LMS!$F$7*AC244+LMS!$G$7)),IF(AC244&lt;69,LMS!$D$9*AC244^3+LMS!$E$9*AC244^2+LMS!$F$9*AC244+LMS!$G$9,IF(AC244&lt;150,LMS!$D$10*AC244^3+LMS!$E$10*AC244^2+LMS!$F$10*AC244+LMS!$G$10,LMS!$D$11*AC244^3+LMS!$E$11*AC244^2+LMS!$F$11*AC244+LMS!$G$11)))</f>
        <v>#VALUE!</v>
      </c>
      <c r="AA244" t="e">
        <f>IF(D244="M",(IF(AC244&lt;2.5,LMS!$D$21*AC244^3+LMS!$E$21*AC244^2+LMS!$F$21*AC244+LMS!$G$21,IF(AC244&lt;9.5,LMS!$D$22*AC244^3+LMS!$E$22*AC244^2+LMS!$F$22*AC244+LMS!$G$22,IF(AC244&lt;26.75,LMS!$D$23*AC244^3+LMS!$E$23*AC244^2+LMS!$F$23*AC244+LMS!$G$23,IF(AC244&lt;90,LMS!$D$24*AC244^3+LMS!$E$24*AC244^2+LMS!$F$24*AC244+LMS!$G$24,LMS!$D$25*AC244^3+LMS!$E$25*AC244^2+LMS!$F$25*AC244+LMS!$G$25))))),(IF(AC244&lt;2.5,LMS!$D$27*AC244^3+LMS!$E$27*AC244^2+LMS!$F$27*AC244+LMS!$G$27,IF(AC244&lt;9.5,LMS!$D$28*AC244^3+LMS!$E$28*AC244^2+LMS!$F$28*AC244+LMS!$G$28,IF(AC244&lt;26.75,LMS!$D$29*AC244^3+LMS!$E$29*AC244^2+LMS!$F$29*AC244+LMS!$G$29,IF(AC244&lt;90,LMS!$D$30*AC244^3+LMS!$E$30*AC244^2+LMS!$F$30*AC244+LMS!$G$30,IF(AC244&lt;150,LMS!$D$31*AC244^3+LMS!$E$31*AC244^2+LMS!$F$31*AC244+LMS!$G$31,LMS!$D$32*AC244^3+LMS!$E$32*AC244^2+LMS!$F$32*AC244+LMS!$G$32)))))))</f>
        <v>#VALUE!</v>
      </c>
      <c r="AB244" t="e">
        <f>IF(D244="M",(IF(AC244&lt;90,LMS!$D$14*AC244^3+LMS!$E$14*AC244^2+LMS!$F$14*AC244+LMS!$G$14,LMS!$D$15*AC244^3+LMS!$E$15*AC244^2+LMS!$F$15*AC244+LMS!$G$15)),(IF(AC244&lt;90,LMS!$D$17*AC244^3+LMS!$E$17*AC244^2+LMS!$F$17*AC244+LMS!$G$17,LMS!$D$18*AC244^3+LMS!$E$18*AC244^2+LMS!$F$18*AC244+LMS!$G$18)))</f>
        <v>#VALUE!</v>
      </c>
      <c r="AC244" s="7" t="e">
        <f t="shared" si="71"/>
        <v>#VALUE!</v>
      </c>
    </row>
    <row r="245" spans="2:29" s="7" customFormat="1">
      <c r="B245" s="119"/>
      <c r="C245" s="119"/>
      <c r="D245" s="119"/>
      <c r="E245" s="31"/>
      <c r="F245" s="31"/>
      <c r="G245" s="120"/>
      <c r="H245" s="120"/>
      <c r="I245" s="11" t="str">
        <f t="shared" si="58"/>
        <v/>
      </c>
      <c r="J245" s="2" t="str">
        <f t="shared" si="59"/>
        <v/>
      </c>
      <c r="K245" s="2" t="str">
        <f t="shared" si="60"/>
        <v/>
      </c>
      <c r="L245" s="2" t="str">
        <f t="shared" si="61"/>
        <v/>
      </c>
      <c r="M245" s="2" t="str">
        <f t="shared" si="62"/>
        <v/>
      </c>
      <c r="N245" s="2" t="str">
        <f t="shared" si="63"/>
        <v/>
      </c>
      <c r="O245" s="11" t="str">
        <f t="shared" si="64"/>
        <v/>
      </c>
      <c r="P245" s="11" t="str">
        <f t="shared" si="65"/>
        <v/>
      </c>
      <c r="Q245" s="11" t="str">
        <f t="shared" si="66"/>
        <v/>
      </c>
      <c r="R245" s="137"/>
      <c r="S245" s="137"/>
      <c r="T245" s="12" t="e">
        <f t="shared" si="67"/>
        <v>#VALUE!</v>
      </c>
      <c r="U245" s="13" t="e">
        <f t="shared" si="68"/>
        <v>#VALUE!</v>
      </c>
      <c r="V245" s="13"/>
      <c r="W245" s="8">
        <f t="shared" si="69"/>
        <v>9.0359999999999996</v>
      </c>
      <c r="X245" s="8">
        <f t="shared" si="70"/>
        <v>-184.49199999999999</v>
      </c>
      <c r="Y245"/>
      <c r="Z245" t="e">
        <f>IF(D245="M",IF(AC245&lt;78,LMS!$D$5*AC245^3+LMS!$E$5*AC245^2+LMS!$F$5*AC245+LMS!$G$5,IF(AC245&lt;150,LMS!$D$6*AC245^3+LMS!$E$6*AC245^2+LMS!$F$6*AC245+LMS!$G$6,LMS!$D$7*AC245^3+LMS!$E$7*AC245^2+LMS!$F$7*AC245+LMS!$G$7)),IF(AC245&lt;69,LMS!$D$9*AC245^3+LMS!$E$9*AC245^2+LMS!$F$9*AC245+LMS!$G$9,IF(AC245&lt;150,LMS!$D$10*AC245^3+LMS!$E$10*AC245^2+LMS!$F$10*AC245+LMS!$G$10,LMS!$D$11*AC245^3+LMS!$E$11*AC245^2+LMS!$F$11*AC245+LMS!$G$11)))</f>
        <v>#VALUE!</v>
      </c>
      <c r="AA245" t="e">
        <f>IF(D245="M",(IF(AC245&lt;2.5,LMS!$D$21*AC245^3+LMS!$E$21*AC245^2+LMS!$F$21*AC245+LMS!$G$21,IF(AC245&lt;9.5,LMS!$D$22*AC245^3+LMS!$E$22*AC245^2+LMS!$F$22*AC245+LMS!$G$22,IF(AC245&lt;26.75,LMS!$D$23*AC245^3+LMS!$E$23*AC245^2+LMS!$F$23*AC245+LMS!$G$23,IF(AC245&lt;90,LMS!$D$24*AC245^3+LMS!$E$24*AC245^2+LMS!$F$24*AC245+LMS!$G$24,LMS!$D$25*AC245^3+LMS!$E$25*AC245^2+LMS!$F$25*AC245+LMS!$G$25))))),(IF(AC245&lt;2.5,LMS!$D$27*AC245^3+LMS!$E$27*AC245^2+LMS!$F$27*AC245+LMS!$G$27,IF(AC245&lt;9.5,LMS!$D$28*AC245^3+LMS!$E$28*AC245^2+LMS!$F$28*AC245+LMS!$G$28,IF(AC245&lt;26.75,LMS!$D$29*AC245^3+LMS!$E$29*AC245^2+LMS!$F$29*AC245+LMS!$G$29,IF(AC245&lt;90,LMS!$D$30*AC245^3+LMS!$E$30*AC245^2+LMS!$F$30*AC245+LMS!$G$30,IF(AC245&lt;150,LMS!$D$31*AC245^3+LMS!$E$31*AC245^2+LMS!$F$31*AC245+LMS!$G$31,LMS!$D$32*AC245^3+LMS!$E$32*AC245^2+LMS!$F$32*AC245+LMS!$G$32)))))))</f>
        <v>#VALUE!</v>
      </c>
      <c r="AB245" t="e">
        <f>IF(D245="M",(IF(AC245&lt;90,LMS!$D$14*AC245^3+LMS!$E$14*AC245^2+LMS!$F$14*AC245+LMS!$G$14,LMS!$D$15*AC245^3+LMS!$E$15*AC245^2+LMS!$F$15*AC245+LMS!$G$15)),(IF(AC245&lt;90,LMS!$D$17*AC245^3+LMS!$E$17*AC245^2+LMS!$F$17*AC245+LMS!$G$17,LMS!$D$18*AC245^3+LMS!$E$18*AC245^2+LMS!$F$18*AC245+LMS!$G$18)))</f>
        <v>#VALUE!</v>
      </c>
      <c r="AC245" s="7" t="e">
        <f t="shared" si="71"/>
        <v>#VALUE!</v>
      </c>
    </row>
    <row r="246" spans="2:29" s="7" customFormat="1">
      <c r="B246" s="119"/>
      <c r="C246" s="119"/>
      <c r="D246" s="119"/>
      <c r="E246" s="31"/>
      <c r="F246" s="31"/>
      <c r="G246" s="120"/>
      <c r="H246" s="120"/>
      <c r="I246" s="11" t="str">
        <f t="shared" si="58"/>
        <v/>
      </c>
      <c r="J246" s="2" t="str">
        <f t="shared" si="59"/>
        <v/>
      </c>
      <c r="K246" s="2" t="str">
        <f t="shared" si="60"/>
        <v/>
      </c>
      <c r="L246" s="2" t="str">
        <f t="shared" si="61"/>
        <v/>
      </c>
      <c r="M246" s="2" t="str">
        <f t="shared" si="62"/>
        <v/>
      </c>
      <c r="N246" s="2" t="str">
        <f t="shared" si="63"/>
        <v/>
      </c>
      <c r="O246" s="11" t="str">
        <f t="shared" si="64"/>
        <v/>
      </c>
      <c r="P246" s="11" t="str">
        <f t="shared" si="65"/>
        <v/>
      </c>
      <c r="Q246" s="11" t="str">
        <f t="shared" si="66"/>
        <v/>
      </c>
      <c r="R246" s="137"/>
      <c r="S246" s="137"/>
      <c r="T246" s="12" t="e">
        <f t="shared" si="67"/>
        <v>#VALUE!</v>
      </c>
      <c r="U246" s="13" t="e">
        <f t="shared" si="68"/>
        <v>#VALUE!</v>
      </c>
      <c r="V246" s="13"/>
      <c r="W246" s="8">
        <f t="shared" si="69"/>
        <v>9.0359999999999996</v>
      </c>
      <c r="X246" s="8">
        <f t="shared" si="70"/>
        <v>-184.49199999999999</v>
      </c>
      <c r="Y246"/>
      <c r="Z246" t="e">
        <f>IF(D246="M",IF(AC246&lt;78,LMS!$D$5*AC246^3+LMS!$E$5*AC246^2+LMS!$F$5*AC246+LMS!$G$5,IF(AC246&lt;150,LMS!$D$6*AC246^3+LMS!$E$6*AC246^2+LMS!$F$6*AC246+LMS!$G$6,LMS!$D$7*AC246^3+LMS!$E$7*AC246^2+LMS!$F$7*AC246+LMS!$G$7)),IF(AC246&lt;69,LMS!$D$9*AC246^3+LMS!$E$9*AC246^2+LMS!$F$9*AC246+LMS!$G$9,IF(AC246&lt;150,LMS!$D$10*AC246^3+LMS!$E$10*AC246^2+LMS!$F$10*AC246+LMS!$G$10,LMS!$D$11*AC246^3+LMS!$E$11*AC246^2+LMS!$F$11*AC246+LMS!$G$11)))</f>
        <v>#VALUE!</v>
      </c>
      <c r="AA246" t="e">
        <f>IF(D246="M",(IF(AC246&lt;2.5,LMS!$D$21*AC246^3+LMS!$E$21*AC246^2+LMS!$F$21*AC246+LMS!$G$21,IF(AC246&lt;9.5,LMS!$D$22*AC246^3+LMS!$E$22*AC246^2+LMS!$F$22*AC246+LMS!$G$22,IF(AC246&lt;26.75,LMS!$D$23*AC246^3+LMS!$E$23*AC246^2+LMS!$F$23*AC246+LMS!$G$23,IF(AC246&lt;90,LMS!$D$24*AC246^3+LMS!$E$24*AC246^2+LMS!$F$24*AC246+LMS!$G$24,LMS!$D$25*AC246^3+LMS!$E$25*AC246^2+LMS!$F$25*AC246+LMS!$G$25))))),(IF(AC246&lt;2.5,LMS!$D$27*AC246^3+LMS!$E$27*AC246^2+LMS!$F$27*AC246+LMS!$G$27,IF(AC246&lt;9.5,LMS!$D$28*AC246^3+LMS!$E$28*AC246^2+LMS!$F$28*AC246+LMS!$G$28,IF(AC246&lt;26.75,LMS!$D$29*AC246^3+LMS!$E$29*AC246^2+LMS!$F$29*AC246+LMS!$G$29,IF(AC246&lt;90,LMS!$D$30*AC246^3+LMS!$E$30*AC246^2+LMS!$F$30*AC246+LMS!$G$30,IF(AC246&lt;150,LMS!$D$31*AC246^3+LMS!$E$31*AC246^2+LMS!$F$31*AC246+LMS!$G$31,LMS!$D$32*AC246^3+LMS!$E$32*AC246^2+LMS!$F$32*AC246+LMS!$G$32)))))))</f>
        <v>#VALUE!</v>
      </c>
      <c r="AB246" t="e">
        <f>IF(D246="M",(IF(AC246&lt;90,LMS!$D$14*AC246^3+LMS!$E$14*AC246^2+LMS!$F$14*AC246+LMS!$G$14,LMS!$D$15*AC246^3+LMS!$E$15*AC246^2+LMS!$F$15*AC246+LMS!$G$15)),(IF(AC246&lt;90,LMS!$D$17*AC246^3+LMS!$E$17*AC246^2+LMS!$F$17*AC246+LMS!$G$17,LMS!$D$18*AC246^3+LMS!$E$18*AC246^2+LMS!$F$18*AC246+LMS!$G$18)))</f>
        <v>#VALUE!</v>
      </c>
      <c r="AC246" s="7" t="e">
        <f t="shared" si="71"/>
        <v>#VALUE!</v>
      </c>
    </row>
    <row r="247" spans="2:29" s="7" customFormat="1">
      <c r="B247" s="119"/>
      <c r="C247" s="119"/>
      <c r="D247" s="119"/>
      <c r="E247" s="31"/>
      <c r="F247" s="31"/>
      <c r="G247" s="120"/>
      <c r="H247" s="120"/>
      <c r="I247" s="11" t="str">
        <f t="shared" si="58"/>
        <v/>
      </c>
      <c r="J247" s="2" t="str">
        <f t="shared" si="59"/>
        <v/>
      </c>
      <c r="K247" s="2" t="str">
        <f t="shared" si="60"/>
        <v/>
      </c>
      <c r="L247" s="2" t="str">
        <f t="shared" si="61"/>
        <v/>
      </c>
      <c r="M247" s="2" t="str">
        <f t="shared" si="62"/>
        <v/>
      </c>
      <c r="N247" s="2" t="str">
        <f t="shared" si="63"/>
        <v/>
      </c>
      <c r="O247" s="11" t="str">
        <f t="shared" si="64"/>
        <v/>
      </c>
      <c r="P247" s="11" t="str">
        <f t="shared" si="65"/>
        <v/>
      </c>
      <c r="Q247" s="11" t="str">
        <f t="shared" si="66"/>
        <v/>
      </c>
      <c r="R247" s="137"/>
      <c r="S247" s="137"/>
      <c r="T247" s="12" t="e">
        <f t="shared" si="67"/>
        <v>#VALUE!</v>
      </c>
      <c r="U247" s="13" t="e">
        <f t="shared" si="68"/>
        <v>#VALUE!</v>
      </c>
      <c r="V247" s="13"/>
      <c r="W247" s="8">
        <f t="shared" si="69"/>
        <v>9.0359999999999996</v>
      </c>
      <c r="X247" s="8">
        <f t="shared" si="70"/>
        <v>-184.49199999999999</v>
      </c>
      <c r="Y247"/>
      <c r="Z247" t="e">
        <f>IF(D247="M",IF(AC247&lt;78,LMS!$D$5*AC247^3+LMS!$E$5*AC247^2+LMS!$F$5*AC247+LMS!$G$5,IF(AC247&lt;150,LMS!$D$6*AC247^3+LMS!$E$6*AC247^2+LMS!$F$6*AC247+LMS!$G$6,LMS!$D$7*AC247^3+LMS!$E$7*AC247^2+LMS!$F$7*AC247+LMS!$G$7)),IF(AC247&lt;69,LMS!$D$9*AC247^3+LMS!$E$9*AC247^2+LMS!$F$9*AC247+LMS!$G$9,IF(AC247&lt;150,LMS!$D$10*AC247^3+LMS!$E$10*AC247^2+LMS!$F$10*AC247+LMS!$G$10,LMS!$D$11*AC247^3+LMS!$E$11*AC247^2+LMS!$F$11*AC247+LMS!$G$11)))</f>
        <v>#VALUE!</v>
      </c>
      <c r="AA247" t="e">
        <f>IF(D247="M",(IF(AC247&lt;2.5,LMS!$D$21*AC247^3+LMS!$E$21*AC247^2+LMS!$F$21*AC247+LMS!$G$21,IF(AC247&lt;9.5,LMS!$D$22*AC247^3+LMS!$E$22*AC247^2+LMS!$F$22*AC247+LMS!$G$22,IF(AC247&lt;26.75,LMS!$D$23*AC247^3+LMS!$E$23*AC247^2+LMS!$F$23*AC247+LMS!$G$23,IF(AC247&lt;90,LMS!$D$24*AC247^3+LMS!$E$24*AC247^2+LMS!$F$24*AC247+LMS!$G$24,LMS!$D$25*AC247^3+LMS!$E$25*AC247^2+LMS!$F$25*AC247+LMS!$G$25))))),(IF(AC247&lt;2.5,LMS!$D$27*AC247^3+LMS!$E$27*AC247^2+LMS!$F$27*AC247+LMS!$G$27,IF(AC247&lt;9.5,LMS!$D$28*AC247^3+LMS!$E$28*AC247^2+LMS!$F$28*AC247+LMS!$G$28,IF(AC247&lt;26.75,LMS!$D$29*AC247^3+LMS!$E$29*AC247^2+LMS!$F$29*AC247+LMS!$G$29,IF(AC247&lt;90,LMS!$D$30*AC247^3+LMS!$E$30*AC247^2+LMS!$F$30*AC247+LMS!$G$30,IF(AC247&lt;150,LMS!$D$31*AC247^3+LMS!$E$31*AC247^2+LMS!$F$31*AC247+LMS!$G$31,LMS!$D$32*AC247^3+LMS!$E$32*AC247^2+LMS!$F$32*AC247+LMS!$G$32)))))))</f>
        <v>#VALUE!</v>
      </c>
      <c r="AB247" t="e">
        <f>IF(D247="M",(IF(AC247&lt;90,LMS!$D$14*AC247^3+LMS!$E$14*AC247^2+LMS!$F$14*AC247+LMS!$G$14,LMS!$D$15*AC247^3+LMS!$E$15*AC247^2+LMS!$F$15*AC247+LMS!$G$15)),(IF(AC247&lt;90,LMS!$D$17*AC247^3+LMS!$E$17*AC247^2+LMS!$F$17*AC247+LMS!$G$17,LMS!$D$18*AC247^3+LMS!$E$18*AC247^2+LMS!$F$18*AC247+LMS!$G$18)))</f>
        <v>#VALUE!</v>
      </c>
      <c r="AC247" s="7" t="e">
        <f t="shared" si="71"/>
        <v>#VALUE!</v>
      </c>
    </row>
    <row r="248" spans="2:29" s="7" customFormat="1">
      <c r="B248" s="119"/>
      <c r="C248" s="119"/>
      <c r="D248" s="119"/>
      <c r="E248" s="31"/>
      <c r="F248" s="31"/>
      <c r="G248" s="120"/>
      <c r="H248" s="120"/>
      <c r="I248" s="11" t="str">
        <f t="shared" si="58"/>
        <v/>
      </c>
      <c r="J248" s="2" t="str">
        <f t="shared" si="59"/>
        <v/>
      </c>
      <c r="K248" s="2" t="str">
        <f t="shared" si="60"/>
        <v/>
      </c>
      <c r="L248" s="2" t="str">
        <f t="shared" si="61"/>
        <v/>
      </c>
      <c r="M248" s="2" t="str">
        <f t="shared" si="62"/>
        <v/>
      </c>
      <c r="N248" s="2" t="str">
        <f t="shared" si="63"/>
        <v/>
      </c>
      <c r="O248" s="11" t="str">
        <f t="shared" si="64"/>
        <v/>
      </c>
      <c r="P248" s="11" t="str">
        <f t="shared" si="65"/>
        <v/>
      </c>
      <c r="Q248" s="11" t="str">
        <f t="shared" si="66"/>
        <v/>
      </c>
      <c r="R248" s="137"/>
      <c r="S248" s="137"/>
      <c r="T248" s="12" t="e">
        <f t="shared" si="67"/>
        <v>#VALUE!</v>
      </c>
      <c r="U248" s="13" t="e">
        <f t="shared" si="68"/>
        <v>#VALUE!</v>
      </c>
      <c r="V248" s="13"/>
      <c r="W248" s="8">
        <f t="shared" si="69"/>
        <v>9.0359999999999996</v>
      </c>
      <c r="X248" s="8">
        <f t="shared" si="70"/>
        <v>-184.49199999999999</v>
      </c>
      <c r="Y248"/>
      <c r="Z248" t="e">
        <f>IF(D248="M",IF(AC248&lt;78,LMS!$D$5*AC248^3+LMS!$E$5*AC248^2+LMS!$F$5*AC248+LMS!$G$5,IF(AC248&lt;150,LMS!$D$6*AC248^3+LMS!$E$6*AC248^2+LMS!$F$6*AC248+LMS!$G$6,LMS!$D$7*AC248^3+LMS!$E$7*AC248^2+LMS!$F$7*AC248+LMS!$G$7)),IF(AC248&lt;69,LMS!$D$9*AC248^3+LMS!$E$9*AC248^2+LMS!$F$9*AC248+LMS!$G$9,IF(AC248&lt;150,LMS!$D$10*AC248^3+LMS!$E$10*AC248^2+LMS!$F$10*AC248+LMS!$G$10,LMS!$D$11*AC248^3+LMS!$E$11*AC248^2+LMS!$F$11*AC248+LMS!$G$11)))</f>
        <v>#VALUE!</v>
      </c>
      <c r="AA248" t="e">
        <f>IF(D248="M",(IF(AC248&lt;2.5,LMS!$D$21*AC248^3+LMS!$E$21*AC248^2+LMS!$F$21*AC248+LMS!$G$21,IF(AC248&lt;9.5,LMS!$D$22*AC248^3+LMS!$E$22*AC248^2+LMS!$F$22*AC248+LMS!$G$22,IF(AC248&lt;26.75,LMS!$D$23*AC248^3+LMS!$E$23*AC248^2+LMS!$F$23*AC248+LMS!$G$23,IF(AC248&lt;90,LMS!$D$24*AC248^3+LMS!$E$24*AC248^2+LMS!$F$24*AC248+LMS!$G$24,LMS!$D$25*AC248^3+LMS!$E$25*AC248^2+LMS!$F$25*AC248+LMS!$G$25))))),(IF(AC248&lt;2.5,LMS!$D$27*AC248^3+LMS!$E$27*AC248^2+LMS!$F$27*AC248+LMS!$G$27,IF(AC248&lt;9.5,LMS!$D$28*AC248^3+LMS!$E$28*AC248^2+LMS!$F$28*AC248+LMS!$G$28,IF(AC248&lt;26.75,LMS!$D$29*AC248^3+LMS!$E$29*AC248^2+LMS!$F$29*AC248+LMS!$G$29,IF(AC248&lt;90,LMS!$D$30*AC248^3+LMS!$E$30*AC248^2+LMS!$F$30*AC248+LMS!$G$30,IF(AC248&lt;150,LMS!$D$31*AC248^3+LMS!$E$31*AC248^2+LMS!$F$31*AC248+LMS!$G$31,LMS!$D$32*AC248^3+LMS!$E$32*AC248^2+LMS!$F$32*AC248+LMS!$G$32)))))))</f>
        <v>#VALUE!</v>
      </c>
      <c r="AB248" t="e">
        <f>IF(D248="M",(IF(AC248&lt;90,LMS!$D$14*AC248^3+LMS!$E$14*AC248^2+LMS!$F$14*AC248+LMS!$G$14,LMS!$D$15*AC248^3+LMS!$E$15*AC248^2+LMS!$F$15*AC248+LMS!$G$15)),(IF(AC248&lt;90,LMS!$D$17*AC248^3+LMS!$E$17*AC248^2+LMS!$F$17*AC248+LMS!$G$17,LMS!$D$18*AC248^3+LMS!$E$18*AC248^2+LMS!$F$18*AC248+LMS!$G$18)))</f>
        <v>#VALUE!</v>
      </c>
      <c r="AC248" s="7" t="e">
        <f t="shared" si="71"/>
        <v>#VALUE!</v>
      </c>
    </row>
    <row r="249" spans="2:29" s="7" customFormat="1">
      <c r="B249" s="119"/>
      <c r="C249" s="119"/>
      <c r="D249" s="119"/>
      <c r="E249" s="31"/>
      <c r="F249" s="31"/>
      <c r="G249" s="120"/>
      <c r="H249" s="120"/>
      <c r="I249" s="11" t="str">
        <f t="shared" si="58"/>
        <v/>
      </c>
      <c r="J249" s="2" t="str">
        <f t="shared" si="59"/>
        <v/>
      </c>
      <c r="K249" s="2" t="str">
        <f t="shared" si="60"/>
        <v/>
      </c>
      <c r="L249" s="2" t="str">
        <f t="shared" si="61"/>
        <v/>
      </c>
      <c r="M249" s="2" t="str">
        <f t="shared" si="62"/>
        <v/>
      </c>
      <c r="N249" s="2" t="str">
        <f t="shared" si="63"/>
        <v/>
      </c>
      <c r="O249" s="11" t="str">
        <f t="shared" si="64"/>
        <v/>
      </c>
      <c r="P249" s="11" t="str">
        <f t="shared" si="65"/>
        <v/>
      </c>
      <c r="Q249" s="11" t="str">
        <f t="shared" si="66"/>
        <v/>
      </c>
      <c r="R249" s="137"/>
      <c r="S249" s="137"/>
      <c r="T249" s="12" t="e">
        <f t="shared" si="67"/>
        <v>#VALUE!</v>
      </c>
      <c r="U249" s="13" t="e">
        <f t="shared" si="68"/>
        <v>#VALUE!</v>
      </c>
      <c r="V249" s="13"/>
      <c r="W249" s="8">
        <f t="shared" si="69"/>
        <v>9.0359999999999996</v>
      </c>
      <c r="X249" s="8">
        <f t="shared" si="70"/>
        <v>-184.49199999999999</v>
      </c>
      <c r="Y249"/>
      <c r="Z249" t="e">
        <f>IF(D249="M",IF(AC249&lt;78,LMS!$D$5*AC249^3+LMS!$E$5*AC249^2+LMS!$F$5*AC249+LMS!$G$5,IF(AC249&lt;150,LMS!$D$6*AC249^3+LMS!$E$6*AC249^2+LMS!$F$6*AC249+LMS!$G$6,LMS!$D$7*AC249^3+LMS!$E$7*AC249^2+LMS!$F$7*AC249+LMS!$G$7)),IF(AC249&lt;69,LMS!$D$9*AC249^3+LMS!$E$9*AC249^2+LMS!$F$9*AC249+LMS!$G$9,IF(AC249&lt;150,LMS!$D$10*AC249^3+LMS!$E$10*AC249^2+LMS!$F$10*AC249+LMS!$G$10,LMS!$D$11*AC249^3+LMS!$E$11*AC249^2+LMS!$F$11*AC249+LMS!$G$11)))</f>
        <v>#VALUE!</v>
      </c>
      <c r="AA249" t="e">
        <f>IF(D249="M",(IF(AC249&lt;2.5,LMS!$D$21*AC249^3+LMS!$E$21*AC249^2+LMS!$F$21*AC249+LMS!$G$21,IF(AC249&lt;9.5,LMS!$D$22*AC249^3+LMS!$E$22*AC249^2+LMS!$F$22*AC249+LMS!$G$22,IF(AC249&lt;26.75,LMS!$D$23*AC249^3+LMS!$E$23*AC249^2+LMS!$F$23*AC249+LMS!$G$23,IF(AC249&lt;90,LMS!$D$24*AC249^3+LMS!$E$24*AC249^2+LMS!$F$24*AC249+LMS!$G$24,LMS!$D$25*AC249^3+LMS!$E$25*AC249^2+LMS!$F$25*AC249+LMS!$G$25))))),(IF(AC249&lt;2.5,LMS!$D$27*AC249^3+LMS!$E$27*AC249^2+LMS!$F$27*AC249+LMS!$G$27,IF(AC249&lt;9.5,LMS!$D$28*AC249^3+LMS!$E$28*AC249^2+LMS!$F$28*AC249+LMS!$G$28,IF(AC249&lt;26.75,LMS!$D$29*AC249^3+LMS!$E$29*AC249^2+LMS!$F$29*AC249+LMS!$G$29,IF(AC249&lt;90,LMS!$D$30*AC249^3+LMS!$E$30*AC249^2+LMS!$F$30*AC249+LMS!$G$30,IF(AC249&lt;150,LMS!$D$31*AC249^3+LMS!$E$31*AC249^2+LMS!$F$31*AC249+LMS!$G$31,LMS!$D$32*AC249^3+LMS!$E$32*AC249^2+LMS!$F$32*AC249+LMS!$G$32)))))))</f>
        <v>#VALUE!</v>
      </c>
      <c r="AB249" t="e">
        <f>IF(D249="M",(IF(AC249&lt;90,LMS!$D$14*AC249^3+LMS!$E$14*AC249^2+LMS!$F$14*AC249+LMS!$G$14,LMS!$D$15*AC249^3+LMS!$E$15*AC249^2+LMS!$F$15*AC249+LMS!$G$15)),(IF(AC249&lt;90,LMS!$D$17*AC249^3+LMS!$E$17*AC249^2+LMS!$F$17*AC249+LMS!$G$17,LMS!$D$18*AC249^3+LMS!$E$18*AC249^2+LMS!$F$18*AC249+LMS!$G$18)))</f>
        <v>#VALUE!</v>
      </c>
      <c r="AC249" s="7" t="e">
        <f t="shared" si="71"/>
        <v>#VALUE!</v>
      </c>
    </row>
    <row r="250" spans="2:29" s="7" customFormat="1">
      <c r="B250" s="119"/>
      <c r="C250" s="119"/>
      <c r="D250" s="119"/>
      <c r="E250" s="31"/>
      <c r="F250" s="31"/>
      <c r="G250" s="120"/>
      <c r="H250" s="120"/>
      <c r="I250" s="11" t="str">
        <f t="shared" si="58"/>
        <v/>
      </c>
      <c r="J250" s="2" t="str">
        <f t="shared" si="59"/>
        <v/>
      </c>
      <c r="K250" s="2" t="str">
        <f t="shared" si="60"/>
        <v/>
      </c>
      <c r="L250" s="2" t="str">
        <f t="shared" si="61"/>
        <v/>
      </c>
      <c r="M250" s="2" t="str">
        <f t="shared" si="62"/>
        <v/>
      </c>
      <c r="N250" s="2" t="str">
        <f t="shared" si="63"/>
        <v/>
      </c>
      <c r="O250" s="11" t="str">
        <f t="shared" si="64"/>
        <v/>
      </c>
      <c r="P250" s="11" t="str">
        <f t="shared" si="65"/>
        <v/>
      </c>
      <c r="Q250" s="11" t="str">
        <f t="shared" si="66"/>
        <v/>
      </c>
      <c r="R250" s="137"/>
      <c r="S250" s="137"/>
      <c r="T250" s="12" t="e">
        <f t="shared" si="67"/>
        <v>#VALUE!</v>
      </c>
      <c r="U250" s="13" t="e">
        <f t="shared" si="68"/>
        <v>#VALUE!</v>
      </c>
      <c r="V250" s="13"/>
      <c r="W250" s="8">
        <f t="shared" si="69"/>
        <v>9.0359999999999996</v>
      </c>
      <c r="X250" s="8">
        <f t="shared" si="70"/>
        <v>-184.49199999999999</v>
      </c>
      <c r="Y250"/>
      <c r="Z250" t="e">
        <f>IF(D250="M",IF(AC250&lt;78,LMS!$D$5*AC250^3+LMS!$E$5*AC250^2+LMS!$F$5*AC250+LMS!$G$5,IF(AC250&lt;150,LMS!$D$6*AC250^3+LMS!$E$6*AC250^2+LMS!$F$6*AC250+LMS!$G$6,LMS!$D$7*AC250^3+LMS!$E$7*AC250^2+LMS!$F$7*AC250+LMS!$G$7)),IF(AC250&lt;69,LMS!$D$9*AC250^3+LMS!$E$9*AC250^2+LMS!$F$9*AC250+LMS!$G$9,IF(AC250&lt;150,LMS!$D$10*AC250^3+LMS!$E$10*AC250^2+LMS!$F$10*AC250+LMS!$G$10,LMS!$D$11*AC250^3+LMS!$E$11*AC250^2+LMS!$F$11*AC250+LMS!$G$11)))</f>
        <v>#VALUE!</v>
      </c>
      <c r="AA250" t="e">
        <f>IF(D250="M",(IF(AC250&lt;2.5,LMS!$D$21*AC250^3+LMS!$E$21*AC250^2+LMS!$F$21*AC250+LMS!$G$21,IF(AC250&lt;9.5,LMS!$D$22*AC250^3+LMS!$E$22*AC250^2+LMS!$F$22*AC250+LMS!$G$22,IF(AC250&lt;26.75,LMS!$D$23*AC250^3+LMS!$E$23*AC250^2+LMS!$F$23*AC250+LMS!$G$23,IF(AC250&lt;90,LMS!$D$24*AC250^3+LMS!$E$24*AC250^2+LMS!$F$24*AC250+LMS!$G$24,LMS!$D$25*AC250^3+LMS!$E$25*AC250^2+LMS!$F$25*AC250+LMS!$G$25))))),(IF(AC250&lt;2.5,LMS!$D$27*AC250^3+LMS!$E$27*AC250^2+LMS!$F$27*AC250+LMS!$G$27,IF(AC250&lt;9.5,LMS!$D$28*AC250^3+LMS!$E$28*AC250^2+LMS!$F$28*AC250+LMS!$G$28,IF(AC250&lt;26.75,LMS!$D$29*AC250^3+LMS!$E$29*AC250^2+LMS!$F$29*AC250+LMS!$G$29,IF(AC250&lt;90,LMS!$D$30*AC250^3+LMS!$E$30*AC250^2+LMS!$F$30*AC250+LMS!$G$30,IF(AC250&lt;150,LMS!$D$31*AC250^3+LMS!$E$31*AC250^2+LMS!$F$31*AC250+LMS!$G$31,LMS!$D$32*AC250^3+LMS!$E$32*AC250^2+LMS!$F$32*AC250+LMS!$G$32)))))))</f>
        <v>#VALUE!</v>
      </c>
      <c r="AB250" t="e">
        <f>IF(D250="M",(IF(AC250&lt;90,LMS!$D$14*AC250^3+LMS!$E$14*AC250^2+LMS!$F$14*AC250+LMS!$G$14,LMS!$D$15*AC250^3+LMS!$E$15*AC250^2+LMS!$F$15*AC250+LMS!$G$15)),(IF(AC250&lt;90,LMS!$D$17*AC250^3+LMS!$E$17*AC250^2+LMS!$F$17*AC250+LMS!$G$17,LMS!$D$18*AC250^3+LMS!$E$18*AC250^2+LMS!$F$18*AC250+LMS!$G$18)))</f>
        <v>#VALUE!</v>
      </c>
      <c r="AC250" s="7" t="e">
        <f t="shared" si="71"/>
        <v>#VALUE!</v>
      </c>
    </row>
    <row r="251" spans="2:29" s="7" customFormat="1">
      <c r="B251" s="119"/>
      <c r="C251" s="119"/>
      <c r="D251" s="119"/>
      <c r="E251" s="31"/>
      <c r="F251" s="31"/>
      <c r="G251" s="120"/>
      <c r="H251" s="120"/>
      <c r="I251" s="11" t="str">
        <f t="shared" si="58"/>
        <v/>
      </c>
      <c r="J251" s="2" t="str">
        <f t="shared" si="59"/>
        <v/>
      </c>
      <c r="K251" s="2" t="str">
        <f t="shared" si="60"/>
        <v/>
      </c>
      <c r="L251" s="2" t="str">
        <f t="shared" si="61"/>
        <v/>
      </c>
      <c r="M251" s="2" t="str">
        <f t="shared" si="62"/>
        <v/>
      </c>
      <c r="N251" s="2" t="str">
        <f t="shared" si="63"/>
        <v/>
      </c>
      <c r="O251" s="11" t="str">
        <f t="shared" si="64"/>
        <v/>
      </c>
      <c r="P251" s="11" t="str">
        <f t="shared" si="65"/>
        <v/>
      </c>
      <c r="Q251" s="11" t="str">
        <f t="shared" si="66"/>
        <v/>
      </c>
      <c r="R251" s="137"/>
      <c r="S251" s="137"/>
      <c r="T251" s="12" t="e">
        <f t="shared" si="67"/>
        <v>#VALUE!</v>
      </c>
      <c r="U251" s="13" t="e">
        <f t="shared" si="68"/>
        <v>#VALUE!</v>
      </c>
      <c r="V251" s="13"/>
      <c r="W251" s="8">
        <f t="shared" si="69"/>
        <v>9.0359999999999996</v>
      </c>
      <c r="X251" s="8">
        <f t="shared" si="70"/>
        <v>-184.49199999999999</v>
      </c>
      <c r="Y251"/>
      <c r="Z251" t="e">
        <f>IF(D251="M",IF(AC251&lt;78,LMS!$D$5*AC251^3+LMS!$E$5*AC251^2+LMS!$F$5*AC251+LMS!$G$5,IF(AC251&lt;150,LMS!$D$6*AC251^3+LMS!$E$6*AC251^2+LMS!$F$6*AC251+LMS!$G$6,LMS!$D$7*AC251^3+LMS!$E$7*AC251^2+LMS!$F$7*AC251+LMS!$G$7)),IF(AC251&lt;69,LMS!$D$9*AC251^3+LMS!$E$9*AC251^2+LMS!$F$9*AC251+LMS!$G$9,IF(AC251&lt;150,LMS!$D$10*AC251^3+LMS!$E$10*AC251^2+LMS!$F$10*AC251+LMS!$G$10,LMS!$D$11*AC251^3+LMS!$E$11*AC251^2+LMS!$F$11*AC251+LMS!$G$11)))</f>
        <v>#VALUE!</v>
      </c>
      <c r="AA251" t="e">
        <f>IF(D251="M",(IF(AC251&lt;2.5,LMS!$D$21*AC251^3+LMS!$E$21*AC251^2+LMS!$F$21*AC251+LMS!$G$21,IF(AC251&lt;9.5,LMS!$D$22*AC251^3+LMS!$E$22*AC251^2+LMS!$F$22*AC251+LMS!$G$22,IF(AC251&lt;26.75,LMS!$D$23*AC251^3+LMS!$E$23*AC251^2+LMS!$F$23*AC251+LMS!$G$23,IF(AC251&lt;90,LMS!$D$24*AC251^3+LMS!$E$24*AC251^2+LMS!$F$24*AC251+LMS!$G$24,LMS!$D$25*AC251^3+LMS!$E$25*AC251^2+LMS!$F$25*AC251+LMS!$G$25))))),(IF(AC251&lt;2.5,LMS!$D$27*AC251^3+LMS!$E$27*AC251^2+LMS!$F$27*AC251+LMS!$G$27,IF(AC251&lt;9.5,LMS!$D$28*AC251^3+LMS!$E$28*AC251^2+LMS!$F$28*AC251+LMS!$G$28,IF(AC251&lt;26.75,LMS!$D$29*AC251^3+LMS!$E$29*AC251^2+LMS!$F$29*AC251+LMS!$G$29,IF(AC251&lt;90,LMS!$D$30*AC251^3+LMS!$E$30*AC251^2+LMS!$F$30*AC251+LMS!$G$30,IF(AC251&lt;150,LMS!$D$31*AC251^3+LMS!$E$31*AC251^2+LMS!$F$31*AC251+LMS!$G$31,LMS!$D$32*AC251^3+LMS!$E$32*AC251^2+LMS!$F$32*AC251+LMS!$G$32)))))))</f>
        <v>#VALUE!</v>
      </c>
      <c r="AB251" t="e">
        <f>IF(D251="M",(IF(AC251&lt;90,LMS!$D$14*AC251^3+LMS!$E$14*AC251^2+LMS!$F$14*AC251+LMS!$G$14,LMS!$D$15*AC251^3+LMS!$E$15*AC251^2+LMS!$F$15*AC251+LMS!$G$15)),(IF(AC251&lt;90,LMS!$D$17*AC251^3+LMS!$E$17*AC251^2+LMS!$F$17*AC251+LMS!$G$17,LMS!$D$18*AC251^3+LMS!$E$18*AC251^2+LMS!$F$18*AC251+LMS!$G$18)))</f>
        <v>#VALUE!</v>
      </c>
      <c r="AC251" s="7" t="e">
        <f t="shared" si="71"/>
        <v>#VALUE!</v>
      </c>
    </row>
    <row r="252" spans="2:29" s="7" customFormat="1">
      <c r="B252" s="119"/>
      <c r="C252" s="119"/>
      <c r="D252" s="119"/>
      <c r="E252" s="31"/>
      <c r="F252" s="31"/>
      <c r="G252" s="120"/>
      <c r="H252" s="120"/>
      <c r="I252" s="11" t="str">
        <f t="shared" si="58"/>
        <v/>
      </c>
      <c r="J252" s="2" t="str">
        <f t="shared" si="59"/>
        <v/>
      </c>
      <c r="K252" s="2" t="str">
        <f t="shared" si="60"/>
        <v/>
      </c>
      <c r="L252" s="2" t="str">
        <f t="shared" si="61"/>
        <v/>
      </c>
      <c r="M252" s="2" t="str">
        <f t="shared" si="62"/>
        <v/>
      </c>
      <c r="N252" s="2" t="str">
        <f t="shared" si="63"/>
        <v/>
      </c>
      <c r="O252" s="11" t="str">
        <f t="shared" si="64"/>
        <v/>
      </c>
      <c r="P252" s="11" t="str">
        <f t="shared" si="65"/>
        <v/>
      </c>
      <c r="Q252" s="11" t="str">
        <f t="shared" si="66"/>
        <v/>
      </c>
      <c r="R252" s="137"/>
      <c r="S252" s="137"/>
      <c r="T252" s="12" t="e">
        <f t="shared" si="67"/>
        <v>#VALUE!</v>
      </c>
      <c r="U252" s="13" t="e">
        <f t="shared" si="68"/>
        <v>#VALUE!</v>
      </c>
      <c r="V252" s="13"/>
      <c r="W252" s="8">
        <f t="shared" si="69"/>
        <v>9.0359999999999996</v>
      </c>
      <c r="X252" s="8">
        <f t="shared" si="70"/>
        <v>-184.49199999999999</v>
      </c>
      <c r="Y252"/>
      <c r="Z252" t="e">
        <f>IF(D252="M",IF(AC252&lt;78,LMS!$D$5*AC252^3+LMS!$E$5*AC252^2+LMS!$F$5*AC252+LMS!$G$5,IF(AC252&lt;150,LMS!$D$6*AC252^3+LMS!$E$6*AC252^2+LMS!$F$6*AC252+LMS!$G$6,LMS!$D$7*AC252^3+LMS!$E$7*AC252^2+LMS!$F$7*AC252+LMS!$G$7)),IF(AC252&lt;69,LMS!$D$9*AC252^3+LMS!$E$9*AC252^2+LMS!$F$9*AC252+LMS!$G$9,IF(AC252&lt;150,LMS!$D$10*AC252^3+LMS!$E$10*AC252^2+LMS!$F$10*AC252+LMS!$G$10,LMS!$D$11*AC252^3+LMS!$E$11*AC252^2+LMS!$F$11*AC252+LMS!$G$11)))</f>
        <v>#VALUE!</v>
      </c>
      <c r="AA252" t="e">
        <f>IF(D252="M",(IF(AC252&lt;2.5,LMS!$D$21*AC252^3+LMS!$E$21*AC252^2+LMS!$F$21*AC252+LMS!$G$21,IF(AC252&lt;9.5,LMS!$D$22*AC252^3+LMS!$E$22*AC252^2+LMS!$F$22*AC252+LMS!$G$22,IF(AC252&lt;26.75,LMS!$D$23*AC252^3+LMS!$E$23*AC252^2+LMS!$F$23*AC252+LMS!$G$23,IF(AC252&lt;90,LMS!$D$24*AC252^3+LMS!$E$24*AC252^2+LMS!$F$24*AC252+LMS!$G$24,LMS!$D$25*AC252^3+LMS!$E$25*AC252^2+LMS!$F$25*AC252+LMS!$G$25))))),(IF(AC252&lt;2.5,LMS!$D$27*AC252^3+LMS!$E$27*AC252^2+LMS!$F$27*AC252+LMS!$G$27,IF(AC252&lt;9.5,LMS!$D$28*AC252^3+LMS!$E$28*AC252^2+LMS!$F$28*AC252+LMS!$G$28,IF(AC252&lt;26.75,LMS!$D$29*AC252^3+LMS!$E$29*AC252^2+LMS!$F$29*AC252+LMS!$G$29,IF(AC252&lt;90,LMS!$D$30*AC252^3+LMS!$E$30*AC252^2+LMS!$F$30*AC252+LMS!$G$30,IF(AC252&lt;150,LMS!$D$31*AC252^3+LMS!$E$31*AC252^2+LMS!$F$31*AC252+LMS!$G$31,LMS!$D$32*AC252^3+LMS!$E$32*AC252^2+LMS!$F$32*AC252+LMS!$G$32)))))))</f>
        <v>#VALUE!</v>
      </c>
      <c r="AB252" t="e">
        <f>IF(D252="M",(IF(AC252&lt;90,LMS!$D$14*AC252^3+LMS!$E$14*AC252^2+LMS!$F$14*AC252+LMS!$G$14,LMS!$D$15*AC252^3+LMS!$E$15*AC252^2+LMS!$F$15*AC252+LMS!$G$15)),(IF(AC252&lt;90,LMS!$D$17*AC252^3+LMS!$E$17*AC252^2+LMS!$F$17*AC252+LMS!$G$17,LMS!$D$18*AC252^3+LMS!$E$18*AC252^2+LMS!$F$18*AC252+LMS!$G$18)))</f>
        <v>#VALUE!</v>
      </c>
      <c r="AC252" s="7" t="e">
        <f t="shared" si="71"/>
        <v>#VALUE!</v>
      </c>
    </row>
    <row r="253" spans="2:29" s="7" customFormat="1">
      <c r="B253" s="119"/>
      <c r="C253" s="119"/>
      <c r="D253" s="119"/>
      <c r="E253" s="31"/>
      <c r="F253" s="31"/>
      <c r="G253" s="120"/>
      <c r="H253" s="120"/>
      <c r="I253" s="11" t="str">
        <f t="shared" ref="I253:I316" si="72">IF(COUNTA(D253,E253,F253,G253,H253)=5,IF(P253&gt;17.583,"*",(G253-(INDEX(IF(D253="F",Hfemalemean,Hmalemean),U253+1,INT(P253)+1))))/(INDEX(IF(D253="F",Hfemalesd,Hmalesd),U253+1,INT(P253)+1)),"")</f>
        <v/>
      </c>
      <c r="J253" s="2" t="str">
        <f t="shared" ref="J253:J316" si="73">IF(COUNTA(D253,E253,F253,G253,H253)=5,IF(P253&lt;1,"*",IF(P253&gt;=6,"*",IF(G253&gt;=120,"*",IF(G253&lt;70,"*",(H253-W253)/W253*100)))),"")</f>
        <v/>
      </c>
      <c r="K253" s="2" t="str">
        <f t="shared" ref="K253:K316" si="74">IF(COUNTA(D253,E253,F253,G253,H253)&lt;5,"",IF(P253&lt;6,"*",IF(P253&gt;=17.583,"*",(H253-G253*INDEX(IF(D253="F",muratafemale,muratamale),INT(P253)-4,1)-INDEX(IF(D253="F",muratafemale,muratamale),INT(P253)-4,2))/(G253*INDEX(IF(D253="F",muratafemale,muratamale),INT(P253)-4,1)+INDEX(IF(D253="F",muratafemale,muratamale),INT(P253)-4,2))*100)))</f>
        <v/>
      </c>
      <c r="L253" s="2" t="str">
        <f t="shared" ref="L253:L316" si="75">IF(COUNTA(D253,E253,F253,G253,H253)=5,IF(G253&gt;=IF(D253="M",181,174),"*",IF(G253&lt;101,"*",IF(P253&lt;6,"*",IF(P253&gt;=17.583,"*",(H253-X253)/X253*100)))),"")</f>
        <v/>
      </c>
      <c r="M253" s="2" t="str">
        <f t="shared" ref="M253:M316" si="76">IF(COUNTA(D253,E253,F253,G253,H253)=5,H253/G253^2*10000,"")</f>
        <v/>
      </c>
      <c r="N253" s="2" t="str">
        <f t="shared" ref="N253:N316" si="77">IF(COUNTA(D253,E253,F253,G253,H253)=5,IF(P253&gt;17.583,"*",NORMSDIST(((M253/AA253)^(Z253)-1)/Z253/AB253)*100),"")</f>
        <v/>
      </c>
      <c r="O253" s="11" t="str">
        <f t="shared" ref="O253:O316" si="78">IF(COUNTA(D253,E253,F253,G253,H253)=5,IF(P253&gt;17.583,"*",((M253/AA253)^(Z253)-1)/Z253/AB253),"")</f>
        <v/>
      </c>
      <c r="P253" s="11" t="str">
        <f t="shared" ref="P253:P316" si="79">IF(COUNTA(D253,E253,F253,G253,H253)=5,(F253-E253)/365.25,"")</f>
        <v/>
      </c>
      <c r="Q253" s="11" t="str">
        <f t="shared" ref="Q253:Q316" si="80">IF(I253="","",IF(T253&lt;10,"0","")&amp;T253&amp;"歳"&amp;IF(U253&lt;10,"0","")&amp;U253&amp;"か月")</f>
        <v/>
      </c>
      <c r="R253" s="137"/>
      <c r="S253" s="137"/>
      <c r="T253" s="12" t="e">
        <f t="shared" ref="T253:T316" si="81">INT(P253)</f>
        <v>#VALUE!</v>
      </c>
      <c r="U253" s="13" t="e">
        <f t="shared" ref="U253:U316" si="82">INT((P253-INT(P253))*12)</f>
        <v>#VALUE!</v>
      </c>
      <c r="V253" s="13"/>
      <c r="W253" s="8">
        <f t="shared" ref="W253:W316" si="83">IF(D253="M",2.06*10^-3*G253^2-0.1166*G253+6.5273,2.49*10^-3*G253^2-0.1858*G253+9.036)</f>
        <v>9.0359999999999996</v>
      </c>
      <c r="X253" s="8">
        <f t="shared" ref="X253:X316" si="84">((G253/100)^3*INDEX(itoOI,IF(D253="M",0,3)+IF(G253&lt;140,1,IF(G253&lt;=149,2,3)),1)+(G253/100)^2*INDEX(itoOI,IF(D253="M",0,3)+IF(G253&lt;140,1,IF(G253&lt;=149,2,3)),2)+(G253/100)*INDEX(itoOI,IF(D253="M",0,3)+IF(G253&lt;140,1,IF(G253&lt;=149,2,3)),3)+INDEX(itoOI,IF(D253="M",0,3)+IF(G253&lt;140,1,IF(G253&lt;=149,2,3)),4))</f>
        <v>-184.49199999999999</v>
      </c>
      <c r="Y253"/>
      <c r="Z253" t="e">
        <f>IF(D253="M",IF(AC253&lt;78,LMS!$D$5*AC253^3+LMS!$E$5*AC253^2+LMS!$F$5*AC253+LMS!$G$5,IF(AC253&lt;150,LMS!$D$6*AC253^3+LMS!$E$6*AC253^2+LMS!$F$6*AC253+LMS!$G$6,LMS!$D$7*AC253^3+LMS!$E$7*AC253^2+LMS!$F$7*AC253+LMS!$G$7)),IF(AC253&lt;69,LMS!$D$9*AC253^3+LMS!$E$9*AC253^2+LMS!$F$9*AC253+LMS!$G$9,IF(AC253&lt;150,LMS!$D$10*AC253^3+LMS!$E$10*AC253^2+LMS!$F$10*AC253+LMS!$G$10,LMS!$D$11*AC253^3+LMS!$E$11*AC253^2+LMS!$F$11*AC253+LMS!$G$11)))</f>
        <v>#VALUE!</v>
      </c>
      <c r="AA253" t="e">
        <f>IF(D253="M",(IF(AC253&lt;2.5,LMS!$D$21*AC253^3+LMS!$E$21*AC253^2+LMS!$F$21*AC253+LMS!$G$21,IF(AC253&lt;9.5,LMS!$D$22*AC253^3+LMS!$E$22*AC253^2+LMS!$F$22*AC253+LMS!$G$22,IF(AC253&lt;26.75,LMS!$D$23*AC253^3+LMS!$E$23*AC253^2+LMS!$F$23*AC253+LMS!$G$23,IF(AC253&lt;90,LMS!$D$24*AC253^3+LMS!$E$24*AC253^2+LMS!$F$24*AC253+LMS!$G$24,LMS!$D$25*AC253^3+LMS!$E$25*AC253^2+LMS!$F$25*AC253+LMS!$G$25))))),(IF(AC253&lt;2.5,LMS!$D$27*AC253^3+LMS!$E$27*AC253^2+LMS!$F$27*AC253+LMS!$G$27,IF(AC253&lt;9.5,LMS!$D$28*AC253^3+LMS!$E$28*AC253^2+LMS!$F$28*AC253+LMS!$G$28,IF(AC253&lt;26.75,LMS!$D$29*AC253^3+LMS!$E$29*AC253^2+LMS!$F$29*AC253+LMS!$G$29,IF(AC253&lt;90,LMS!$D$30*AC253^3+LMS!$E$30*AC253^2+LMS!$F$30*AC253+LMS!$G$30,IF(AC253&lt;150,LMS!$D$31*AC253^3+LMS!$E$31*AC253^2+LMS!$F$31*AC253+LMS!$G$31,LMS!$D$32*AC253^3+LMS!$E$32*AC253^2+LMS!$F$32*AC253+LMS!$G$32)))))))</f>
        <v>#VALUE!</v>
      </c>
      <c r="AB253" t="e">
        <f>IF(D253="M",(IF(AC253&lt;90,LMS!$D$14*AC253^3+LMS!$E$14*AC253^2+LMS!$F$14*AC253+LMS!$G$14,LMS!$D$15*AC253^3+LMS!$E$15*AC253^2+LMS!$F$15*AC253+LMS!$G$15)),(IF(AC253&lt;90,LMS!$D$17*AC253^3+LMS!$E$17*AC253^2+LMS!$F$17*AC253+LMS!$G$17,LMS!$D$18*AC253^3+LMS!$E$18*AC253^2+LMS!$F$18*AC253+LMS!$G$18)))</f>
        <v>#VALUE!</v>
      </c>
      <c r="AC253" s="7" t="e">
        <f t="shared" ref="AC253:AC316" si="85">P253*365.25/30.4375</f>
        <v>#VALUE!</v>
      </c>
    </row>
    <row r="254" spans="2:29" s="7" customFormat="1">
      <c r="B254" s="119"/>
      <c r="C254" s="119"/>
      <c r="D254" s="119"/>
      <c r="E254" s="31"/>
      <c r="F254" s="31"/>
      <c r="G254" s="120"/>
      <c r="H254" s="120"/>
      <c r="I254" s="11" t="str">
        <f t="shared" si="72"/>
        <v/>
      </c>
      <c r="J254" s="2" t="str">
        <f t="shared" si="73"/>
        <v/>
      </c>
      <c r="K254" s="2" t="str">
        <f t="shared" si="74"/>
        <v/>
      </c>
      <c r="L254" s="2" t="str">
        <f t="shared" si="75"/>
        <v/>
      </c>
      <c r="M254" s="2" t="str">
        <f t="shared" si="76"/>
        <v/>
      </c>
      <c r="N254" s="2" t="str">
        <f t="shared" si="77"/>
        <v/>
      </c>
      <c r="O254" s="11" t="str">
        <f t="shared" si="78"/>
        <v/>
      </c>
      <c r="P254" s="11" t="str">
        <f t="shared" si="79"/>
        <v/>
      </c>
      <c r="Q254" s="11" t="str">
        <f t="shared" si="80"/>
        <v/>
      </c>
      <c r="R254" s="137"/>
      <c r="S254" s="137"/>
      <c r="T254" s="12" t="e">
        <f t="shared" si="81"/>
        <v>#VALUE!</v>
      </c>
      <c r="U254" s="13" t="e">
        <f t="shared" si="82"/>
        <v>#VALUE!</v>
      </c>
      <c r="V254" s="13"/>
      <c r="W254" s="8">
        <f t="shared" si="83"/>
        <v>9.0359999999999996</v>
      </c>
      <c r="X254" s="8">
        <f t="shared" si="84"/>
        <v>-184.49199999999999</v>
      </c>
      <c r="Y254"/>
      <c r="Z254" t="e">
        <f>IF(D254="M",IF(AC254&lt;78,LMS!$D$5*AC254^3+LMS!$E$5*AC254^2+LMS!$F$5*AC254+LMS!$G$5,IF(AC254&lt;150,LMS!$D$6*AC254^3+LMS!$E$6*AC254^2+LMS!$F$6*AC254+LMS!$G$6,LMS!$D$7*AC254^3+LMS!$E$7*AC254^2+LMS!$F$7*AC254+LMS!$G$7)),IF(AC254&lt;69,LMS!$D$9*AC254^3+LMS!$E$9*AC254^2+LMS!$F$9*AC254+LMS!$G$9,IF(AC254&lt;150,LMS!$D$10*AC254^3+LMS!$E$10*AC254^2+LMS!$F$10*AC254+LMS!$G$10,LMS!$D$11*AC254^3+LMS!$E$11*AC254^2+LMS!$F$11*AC254+LMS!$G$11)))</f>
        <v>#VALUE!</v>
      </c>
      <c r="AA254" t="e">
        <f>IF(D254="M",(IF(AC254&lt;2.5,LMS!$D$21*AC254^3+LMS!$E$21*AC254^2+LMS!$F$21*AC254+LMS!$G$21,IF(AC254&lt;9.5,LMS!$D$22*AC254^3+LMS!$E$22*AC254^2+LMS!$F$22*AC254+LMS!$G$22,IF(AC254&lt;26.75,LMS!$D$23*AC254^3+LMS!$E$23*AC254^2+LMS!$F$23*AC254+LMS!$G$23,IF(AC254&lt;90,LMS!$D$24*AC254^3+LMS!$E$24*AC254^2+LMS!$F$24*AC254+LMS!$G$24,LMS!$D$25*AC254^3+LMS!$E$25*AC254^2+LMS!$F$25*AC254+LMS!$G$25))))),(IF(AC254&lt;2.5,LMS!$D$27*AC254^3+LMS!$E$27*AC254^2+LMS!$F$27*AC254+LMS!$G$27,IF(AC254&lt;9.5,LMS!$D$28*AC254^3+LMS!$E$28*AC254^2+LMS!$F$28*AC254+LMS!$G$28,IF(AC254&lt;26.75,LMS!$D$29*AC254^3+LMS!$E$29*AC254^2+LMS!$F$29*AC254+LMS!$G$29,IF(AC254&lt;90,LMS!$D$30*AC254^3+LMS!$E$30*AC254^2+LMS!$F$30*AC254+LMS!$G$30,IF(AC254&lt;150,LMS!$D$31*AC254^3+LMS!$E$31*AC254^2+LMS!$F$31*AC254+LMS!$G$31,LMS!$D$32*AC254^3+LMS!$E$32*AC254^2+LMS!$F$32*AC254+LMS!$G$32)))))))</f>
        <v>#VALUE!</v>
      </c>
      <c r="AB254" t="e">
        <f>IF(D254="M",(IF(AC254&lt;90,LMS!$D$14*AC254^3+LMS!$E$14*AC254^2+LMS!$F$14*AC254+LMS!$G$14,LMS!$D$15*AC254^3+LMS!$E$15*AC254^2+LMS!$F$15*AC254+LMS!$G$15)),(IF(AC254&lt;90,LMS!$D$17*AC254^3+LMS!$E$17*AC254^2+LMS!$F$17*AC254+LMS!$G$17,LMS!$D$18*AC254^3+LMS!$E$18*AC254^2+LMS!$F$18*AC254+LMS!$G$18)))</f>
        <v>#VALUE!</v>
      </c>
      <c r="AC254" s="7" t="e">
        <f t="shared" si="85"/>
        <v>#VALUE!</v>
      </c>
    </row>
    <row r="255" spans="2:29" s="7" customFormat="1">
      <c r="B255" s="119"/>
      <c r="C255" s="119"/>
      <c r="D255" s="119"/>
      <c r="E255" s="31"/>
      <c r="F255" s="31"/>
      <c r="G255" s="120"/>
      <c r="H255" s="120"/>
      <c r="I255" s="11" t="str">
        <f t="shared" si="72"/>
        <v/>
      </c>
      <c r="J255" s="2" t="str">
        <f t="shared" si="73"/>
        <v/>
      </c>
      <c r="K255" s="2" t="str">
        <f t="shared" si="74"/>
        <v/>
      </c>
      <c r="L255" s="2" t="str">
        <f t="shared" si="75"/>
        <v/>
      </c>
      <c r="M255" s="2" t="str">
        <f t="shared" si="76"/>
        <v/>
      </c>
      <c r="N255" s="2" t="str">
        <f t="shared" si="77"/>
        <v/>
      </c>
      <c r="O255" s="11" t="str">
        <f t="shared" si="78"/>
        <v/>
      </c>
      <c r="P255" s="11" t="str">
        <f t="shared" si="79"/>
        <v/>
      </c>
      <c r="Q255" s="11" t="str">
        <f t="shared" si="80"/>
        <v/>
      </c>
      <c r="R255" s="137"/>
      <c r="S255" s="137"/>
      <c r="T255" s="12" t="e">
        <f t="shared" si="81"/>
        <v>#VALUE!</v>
      </c>
      <c r="U255" s="13" t="e">
        <f t="shared" si="82"/>
        <v>#VALUE!</v>
      </c>
      <c r="V255" s="13"/>
      <c r="W255" s="8">
        <f t="shared" si="83"/>
        <v>9.0359999999999996</v>
      </c>
      <c r="X255" s="8">
        <f t="shared" si="84"/>
        <v>-184.49199999999999</v>
      </c>
      <c r="Y255"/>
      <c r="Z255" t="e">
        <f>IF(D255="M",IF(AC255&lt;78,LMS!$D$5*AC255^3+LMS!$E$5*AC255^2+LMS!$F$5*AC255+LMS!$G$5,IF(AC255&lt;150,LMS!$D$6*AC255^3+LMS!$E$6*AC255^2+LMS!$F$6*AC255+LMS!$G$6,LMS!$D$7*AC255^3+LMS!$E$7*AC255^2+LMS!$F$7*AC255+LMS!$G$7)),IF(AC255&lt;69,LMS!$D$9*AC255^3+LMS!$E$9*AC255^2+LMS!$F$9*AC255+LMS!$G$9,IF(AC255&lt;150,LMS!$D$10*AC255^3+LMS!$E$10*AC255^2+LMS!$F$10*AC255+LMS!$G$10,LMS!$D$11*AC255^3+LMS!$E$11*AC255^2+LMS!$F$11*AC255+LMS!$G$11)))</f>
        <v>#VALUE!</v>
      </c>
      <c r="AA255" t="e">
        <f>IF(D255="M",(IF(AC255&lt;2.5,LMS!$D$21*AC255^3+LMS!$E$21*AC255^2+LMS!$F$21*AC255+LMS!$G$21,IF(AC255&lt;9.5,LMS!$D$22*AC255^3+LMS!$E$22*AC255^2+LMS!$F$22*AC255+LMS!$G$22,IF(AC255&lt;26.75,LMS!$D$23*AC255^3+LMS!$E$23*AC255^2+LMS!$F$23*AC255+LMS!$G$23,IF(AC255&lt;90,LMS!$D$24*AC255^3+LMS!$E$24*AC255^2+LMS!$F$24*AC255+LMS!$G$24,LMS!$D$25*AC255^3+LMS!$E$25*AC255^2+LMS!$F$25*AC255+LMS!$G$25))))),(IF(AC255&lt;2.5,LMS!$D$27*AC255^3+LMS!$E$27*AC255^2+LMS!$F$27*AC255+LMS!$G$27,IF(AC255&lt;9.5,LMS!$D$28*AC255^3+LMS!$E$28*AC255^2+LMS!$F$28*AC255+LMS!$G$28,IF(AC255&lt;26.75,LMS!$D$29*AC255^3+LMS!$E$29*AC255^2+LMS!$F$29*AC255+LMS!$G$29,IF(AC255&lt;90,LMS!$D$30*AC255^3+LMS!$E$30*AC255^2+LMS!$F$30*AC255+LMS!$G$30,IF(AC255&lt;150,LMS!$D$31*AC255^3+LMS!$E$31*AC255^2+LMS!$F$31*AC255+LMS!$G$31,LMS!$D$32*AC255^3+LMS!$E$32*AC255^2+LMS!$F$32*AC255+LMS!$G$32)))))))</f>
        <v>#VALUE!</v>
      </c>
      <c r="AB255" t="e">
        <f>IF(D255="M",(IF(AC255&lt;90,LMS!$D$14*AC255^3+LMS!$E$14*AC255^2+LMS!$F$14*AC255+LMS!$G$14,LMS!$D$15*AC255^3+LMS!$E$15*AC255^2+LMS!$F$15*AC255+LMS!$G$15)),(IF(AC255&lt;90,LMS!$D$17*AC255^3+LMS!$E$17*AC255^2+LMS!$F$17*AC255+LMS!$G$17,LMS!$D$18*AC255^3+LMS!$E$18*AC255^2+LMS!$F$18*AC255+LMS!$G$18)))</f>
        <v>#VALUE!</v>
      </c>
      <c r="AC255" s="7" t="e">
        <f t="shared" si="85"/>
        <v>#VALUE!</v>
      </c>
    </row>
    <row r="256" spans="2:29" s="7" customFormat="1">
      <c r="B256" s="119"/>
      <c r="C256" s="119"/>
      <c r="D256" s="119"/>
      <c r="E256" s="31"/>
      <c r="F256" s="31"/>
      <c r="G256" s="120"/>
      <c r="H256" s="120"/>
      <c r="I256" s="11" t="str">
        <f t="shared" si="72"/>
        <v/>
      </c>
      <c r="J256" s="2" t="str">
        <f t="shared" si="73"/>
        <v/>
      </c>
      <c r="K256" s="2" t="str">
        <f t="shared" si="74"/>
        <v/>
      </c>
      <c r="L256" s="2" t="str">
        <f t="shared" si="75"/>
        <v/>
      </c>
      <c r="M256" s="2" t="str">
        <f t="shared" si="76"/>
        <v/>
      </c>
      <c r="N256" s="2" t="str">
        <f t="shared" si="77"/>
        <v/>
      </c>
      <c r="O256" s="11" t="str">
        <f t="shared" si="78"/>
        <v/>
      </c>
      <c r="P256" s="11" t="str">
        <f t="shared" si="79"/>
        <v/>
      </c>
      <c r="Q256" s="11" t="str">
        <f t="shared" si="80"/>
        <v/>
      </c>
      <c r="R256" s="137"/>
      <c r="S256" s="137"/>
      <c r="T256" s="12" t="e">
        <f t="shared" si="81"/>
        <v>#VALUE!</v>
      </c>
      <c r="U256" s="13" t="e">
        <f t="shared" si="82"/>
        <v>#VALUE!</v>
      </c>
      <c r="V256" s="13"/>
      <c r="W256" s="8">
        <f t="shared" si="83"/>
        <v>9.0359999999999996</v>
      </c>
      <c r="X256" s="8">
        <f t="shared" si="84"/>
        <v>-184.49199999999999</v>
      </c>
      <c r="Y256"/>
      <c r="Z256" t="e">
        <f>IF(D256="M",IF(AC256&lt;78,LMS!$D$5*AC256^3+LMS!$E$5*AC256^2+LMS!$F$5*AC256+LMS!$G$5,IF(AC256&lt;150,LMS!$D$6*AC256^3+LMS!$E$6*AC256^2+LMS!$F$6*AC256+LMS!$G$6,LMS!$D$7*AC256^3+LMS!$E$7*AC256^2+LMS!$F$7*AC256+LMS!$G$7)),IF(AC256&lt;69,LMS!$D$9*AC256^3+LMS!$E$9*AC256^2+LMS!$F$9*AC256+LMS!$G$9,IF(AC256&lt;150,LMS!$D$10*AC256^3+LMS!$E$10*AC256^2+LMS!$F$10*AC256+LMS!$G$10,LMS!$D$11*AC256^3+LMS!$E$11*AC256^2+LMS!$F$11*AC256+LMS!$G$11)))</f>
        <v>#VALUE!</v>
      </c>
      <c r="AA256" t="e">
        <f>IF(D256="M",(IF(AC256&lt;2.5,LMS!$D$21*AC256^3+LMS!$E$21*AC256^2+LMS!$F$21*AC256+LMS!$G$21,IF(AC256&lt;9.5,LMS!$D$22*AC256^3+LMS!$E$22*AC256^2+LMS!$F$22*AC256+LMS!$G$22,IF(AC256&lt;26.75,LMS!$D$23*AC256^3+LMS!$E$23*AC256^2+LMS!$F$23*AC256+LMS!$G$23,IF(AC256&lt;90,LMS!$D$24*AC256^3+LMS!$E$24*AC256^2+LMS!$F$24*AC256+LMS!$G$24,LMS!$D$25*AC256^3+LMS!$E$25*AC256^2+LMS!$F$25*AC256+LMS!$G$25))))),(IF(AC256&lt;2.5,LMS!$D$27*AC256^3+LMS!$E$27*AC256^2+LMS!$F$27*AC256+LMS!$G$27,IF(AC256&lt;9.5,LMS!$D$28*AC256^3+LMS!$E$28*AC256^2+LMS!$F$28*AC256+LMS!$G$28,IF(AC256&lt;26.75,LMS!$D$29*AC256^3+LMS!$E$29*AC256^2+LMS!$F$29*AC256+LMS!$G$29,IF(AC256&lt;90,LMS!$D$30*AC256^3+LMS!$E$30*AC256^2+LMS!$F$30*AC256+LMS!$G$30,IF(AC256&lt;150,LMS!$D$31*AC256^3+LMS!$E$31*AC256^2+LMS!$F$31*AC256+LMS!$G$31,LMS!$D$32*AC256^3+LMS!$E$32*AC256^2+LMS!$F$32*AC256+LMS!$G$32)))))))</f>
        <v>#VALUE!</v>
      </c>
      <c r="AB256" t="e">
        <f>IF(D256="M",(IF(AC256&lt;90,LMS!$D$14*AC256^3+LMS!$E$14*AC256^2+LMS!$F$14*AC256+LMS!$G$14,LMS!$D$15*AC256^3+LMS!$E$15*AC256^2+LMS!$F$15*AC256+LMS!$G$15)),(IF(AC256&lt;90,LMS!$D$17*AC256^3+LMS!$E$17*AC256^2+LMS!$F$17*AC256+LMS!$G$17,LMS!$D$18*AC256^3+LMS!$E$18*AC256^2+LMS!$F$18*AC256+LMS!$G$18)))</f>
        <v>#VALUE!</v>
      </c>
      <c r="AC256" s="7" t="e">
        <f t="shared" si="85"/>
        <v>#VALUE!</v>
      </c>
    </row>
    <row r="257" spans="2:29" s="7" customFormat="1">
      <c r="B257" s="119"/>
      <c r="C257" s="119"/>
      <c r="D257" s="119"/>
      <c r="E257" s="31"/>
      <c r="F257" s="31"/>
      <c r="G257" s="120"/>
      <c r="H257" s="120"/>
      <c r="I257" s="11" t="str">
        <f t="shared" si="72"/>
        <v/>
      </c>
      <c r="J257" s="2" t="str">
        <f t="shared" si="73"/>
        <v/>
      </c>
      <c r="K257" s="2" t="str">
        <f t="shared" si="74"/>
        <v/>
      </c>
      <c r="L257" s="2" t="str">
        <f t="shared" si="75"/>
        <v/>
      </c>
      <c r="M257" s="2" t="str">
        <f t="shared" si="76"/>
        <v/>
      </c>
      <c r="N257" s="2" t="str">
        <f t="shared" si="77"/>
        <v/>
      </c>
      <c r="O257" s="11" t="str">
        <f t="shared" si="78"/>
        <v/>
      </c>
      <c r="P257" s="11" t="str">
        <f t="shared" si="79"/>
        <v/>
      </c>
      <c r="Q257" s="11" t="str">
        <f t="shared" si="80"/>
        <v/>
      </c>
      <c r="R257" s="137"/>
      <c r="S257" s="137"/>
      <c r="T257" s="12" t="e">
        <f t="shared" si="81"/>
        <v>#VALUE!</v>
      </c>
      <c r="U257" s="13" t="e">
        <f t="shared" si="82"/>
        <v>#VALUE!</v>
      </c>
      <c r="V257" s="13"/>
      <c r="W257" s="8">
        <f t="shared" si="83"/>
        <v>9.0359999999999996</v>
      </c>
      <c r="X257" s="8">
        <f t="shared" si="84"/>
        <v>-184.49199999999999</v>
      </c>
      <c r="Y257"/>
      <c r="Z257" t="e">
        <f>IF(D257="M",IF(AC257&lt;78,LMS!$D$5*AC257^3+LMS!$E$5*AC257^2+LMS!$F$5*AC257+LMS!$G$5,IF(AC257&lt;150,LMS!$D$6*AC257^3+LMS!$E$6*AC257^2+LMS!$F$6*AC257+LMS!$G$6,LMS!$D$7*AC257^3+LMS!$E$7*AC257^2+LMS!$F$7*AC257+LMS!$G$7)),IF(AC257&lt;69,LMS!$D$9*AC257^3+LMS!$E$9*AC257^2+LMS!$F$9*AC257+LMS!$G$9,IF(AC257&lt;150,LMS!$D$10*AC257^3+LMS!$E$10*AC257^2+LMS!$F$10*AC257+LMS!$G$10,LMS!$D$11*AC257^3+LMS!$E$11*AC257^2+LMS!$F$11*AC257+LMS!$G$11)))</f>
        <v>#VALUE!</v>
      </c>
      <c r="AA257" t="e">
        <f>IF(D257="M",(IF(AC257&lt;2.5,LMS!$D$21*AC257^3+LMS!$E$21*AC257^2+LMS!$F$21*AC257+LMS!$G$21,IF(AC257&lt;9.5,LMS!$D$22*AC257^3+LMS!$E$22*AC257^2+LMS!$F$22*AC257+LMS!$G$22,IF(AC257&lt;26.75,LMS!$D$23*AC257^3+LMS!$E$23*AC257^2+LMS!$F$23*AC257+LMS!$G$23,IF(AC257&lt;90,LMS!$D$24*AC257^3+LMS!$E$24*AC257^2+LMS!$F$24*AC257+LMS!$G$24,LMS!$D$25*AC257^3+LMS!$E$25*AC257^2+LMS!$F$25*AC257+LMS!$G$25))))),(IF(AC257&lt;2.5,LMS!$D$27*AC257^3+LMS!$E$27*AC257^2+LMS!$F$27*AC257+LMS!$G$27,IF(AC257&lt;9.5,LMS!$D$28*AC257^3+LMS!$E$28*AC257^2+LMS!$F$28*AC257+LMS!$G$28,IF(AC257&lt;26.75,LMS!$D$29*AC257^3+LMS!$E$29*AC257^2+LMS!$F$29*AC257+LMS!$G$29,IF(AC257&lt;90,LMS!$D$30*AC257^3+LMS!$E$30*AC257^2+LMS!$F$30*AC257+LMS!$G$30,IF(AC257&lt;150,LMS!$D$31*AC257^3+LMS!$E$31*AC257^2+LMS!$F$31*AC257+LMS!$G$31,LMS!$D$32*AC257^3+LMS!$E$32*AC257^2+LMS!$F$32*AC257+LMS!$G$32)))))))</f>
        <v>#VALUE!</v>
      </c>
      <c r="AB257" t="e">
        <f>IF(D257="M",(IF(AC257&lt;90,LMS!$D$14*AC257^3+LMS!$E$14*AC257^2+LMS!$F$14*AC257+LMS!$G$14,LMS!$D$15*AC257^3+LMS!$E$15*AC257^2+LMS!$F$15*AC257+LMS!$G$15)),(IF(AC257&lt;90,LMS!$D$17*AC257^3+LMS!$E$17*AC257^2+LMS!$F$17*AC257+LMS!$G$17,LMS!$D$18*AC257^3+LMS!$E$18*AC257^2+LMS!$F$18*AC257+LMS!$G$18)))</f>
        <v>#VALUE!</v>
      </c>
      <c r="AC257" s="7" t="e">
        <f t="shared" si="85"/>
        <v>#VALUE!</v>
      </c>
    </row>
    <row r="258" spans="2:29" s="7" customFormat="1">
      <c r="B258" s="119"/>
      <c r="C258" s="119"/>
      <c r="D258" s="119"/>
      <c r="E258" s="31"/>
      <c r="F258" s="31"/>
      <c r="G258" s="120"/>
      <c r="H258" s="120"/>
      <c r="I258" s="11" t="str">
        <f t="shared" si="72"/>
        <v/>
      </c>
      <c r="J258" s="2" t="str">
        <f t="shared" si="73"/>
        <v/>
      </c>
      <c r="K258" s="2" t="str">
        <f t="shared" si="74"/>
        <v/>
      </c>
      <c r="L258" s="2" t="str">
        <f t="shared" si="75"/>
        <v/>
      </c>
      <c r="M258" s="2" t="str">
        <f t="shared" si="76"/>
        <v/>
      </c>
      <c r="N258" s="2" t="str">
        <f t="shared" si="77"/>
        <v/>
      </c>
      <c r="O258" s="11" t="str">
        <f t="shared" si="78"/>
        <v/>
      </c>
      <c r="P258" s="11" t="str">
        <f t="shared" si="79"/>
        <v/>
      </c>
      <c r="Q258" s="11" t="str">
        <f t="shared" si="80"/>
        <v/>
      </c>
      <c r="R258" s="137"/>
      <c r="S258" s="137"/>
      <c r="T258" s="12" t="e">
        <f t="shared" si="81"/>
        <v>#VALUE!</v>
      </c>
      <c r="U258" s="13" t="e">
        <f t="shared" si="82"/>
        <v>#VALUE!</v>
      </c>
      <c r="V258" s="13"/>
      <c r="W258" s="8">
        <f t="shared" si="83"/>
        <v>9.0359999999999996</v>
      </c>
      <c r="X258" s="8">
        <f t="shared" si="84"/>
        <v>-184.49199999999999</v>
      </c>
      <c r="Y258"/>
      <c r="Z258" t="e">
        <f>IF(D258="M",IF(AC258&lt;78,LMS!$D$5*AC258^3+LMS!$E$5*AC258^2+LMS!$F$5*AC258+LMS!$G$5,IF(AC258&lt;150,LMS!$D$6*AC258^3+LMS!$E$6*AC258^2+LMS!$F$6*AC258+LMS!$G$6,LMS!$D$7*AC258^3+LMS!$E$7*AC258^2+LMS!$F$7*AC258+LMS!$G$7)),IF(AC258&lt;69,LMS!$D$9*AC258^3+LMS!$E$9*AC258^2+LMS!$F$9*AC258+LMS!$G$9,IF(AC258&lt;150,LMS!$D$10*AC258^3+LMS!$E$10*AC258^2+LMS!$F$10*AC258+LMS!$G$10,LMS!$D$11*AC258^3+LMS!$E$11*AC258^2+LMS!$F$11*AC258+LMS!$G$11)))</f>
        <v>#VALUE!</v>
      </c>
      <c r="AA258" t="e">
        <f>IF(D258="M",(IF(AC258&lt;2.5,LMS!$D$21*AC258^3+LMS!$E$21*AC258^2+LMS!$F$21*AC258+LMS!$G$21,IF(AC258&lt;9.5,LMS!$D$22*AC258^3+LMS!$E$22*AC258^2+LMS!$F$22*AC258+LMS!$G$22,IF(AC258&lt;26.75,LMS!$D$23*AC258^3+LMS!$E$23*AC258^2+LMS!$F$23*AC258+LMS!$G$23,IF(AC258&lt;90,LMS!$D$24*AC258^3+LMS!$E$24*AC258^2+LMS!$F$24*AC258+LMS!$G$24,LMS!$D$25*AC258^3+LMS!$E$25*AC258^2+LMS!$F$25*AC258+LMS!$G$25))))),(IF(AC258&lt;2.5,LMS!$D$27*AC258^3+LMS!$E$27*AC258^2+LMS!$F$27*AC258+LMS!$G$27,IF(AC258&lt;9.5,LMS!$D$28*AC258^3+LMS!$E$28*AC258^2+LMS!$F$28*AC258+LMS!$G$28,IF(AC258&lt;26.75,LMS!$D$29*AC258^3+LMS!$E$29*AC258^2+LMS!$F$29*AC258+LMS!$G$29,IF(AC258&lt;90,LMS!$D$30*AC258^3+LMS!$E$30*AC258^2+LMS!$F$30*AC258+LMS!$G$30,IF(AC258&lt;150,LMS!$D$31*AC258^3+LMS!$E$31*AC258^2+LMS!$F$31*AC258+LMS!$G$31,LMS!$D$32*AC258^3+LMS!$E$32*AC258^2+LMS!$F$32*AC258+LMS!$G$32)))))))</f>
        <v>#VALUE!</v>
      </c>
      <c r="AB258" t="e">
        <f>IF(D258="M",(IF(AC258&lt;90,LMS!$D$14*AC258^3+LMS!$E$14*AC258^2+LMS!$F$14*AC258+LMS!$G$14,LMS!$D$15*AC258^3+LMS!$E$15*AC258^2+LMS!$F$15*AC258+LMS!$G$15)),(IF(AC258&lt;90,LMS!$D$17*AC258^3+LMS!$E$17*AC258^2+LMS!$F$17*AC258+LMS!$G$17,LMS!$D$18*AC258^3+LMS!$E$18*AC258^2+LMS!$F$18*AC258+LMS!$G$18)))</f>
        <v>#VALUE!</v>
      </c>
      <c r="AC258" s="7" t="e">
        <f t="shared" si="85"/>
        <v>#VALUE!</v>
      </c>
    </row>
    <row r="259" spans="2:29" s="7" customFormat="1">
      <c r="B259" s="119"/>
      <c r="C259" s="119"/>
      <c r="D259" s="119"/>
      <c r="E259" s="31"/>
      <c r="F259" s="31"/>
      <c r="G259" s="120"/>
      <c r="H259" s="120"/>
      <c r="I259" s="11" t="str">
        <f t="shared" si="72"/>
        <v/>
      </c>
      <c r="J259" s="2" t="str">
        <f t="shared" si="73"/>
        <v/>
      </c>
      <c r="K259" s="2" t="str">
        <f t="shared" si="74"/>
        <v/>
      </c>
      <c r="L259" s="2" t="str">
        <f t="shared" si="75"/>
        <v/>
      </c>
      <c r="M259" s="2" t="str">
        <f t="shared" si="76"/>
        <v/>
      </c>
      <c r="N259" s="2" t="str">
        <f t="shared" si="77"/>
        <v/>
      </c>
      <c r="O259" s="11" t="str">
        <f t="shared" si="78"/>
        <v/>
      </c>
      <c r="P259" s="11" t="str">
        <f t="shared" si="79"/>
        <v/>
      </c>
      <c r="Q259" s="11" t="str">
        <f t="shared" si="80"/>
        <v/>
      </c>
      <c r="R259" s="137"/>
      <c r="S259" s="137"/>
      <c r="T259" s="12" t="e">
        <f t="shared" si="81"/>
        <v>#VALUE!</v>
      </c>
      <c r="U259" s="13" t="e">
        <f t="shared" si="82"/>
        <v>#VALUE!</v>
      </c>
      <c r="V259" s="13"/>
      <c r="W259" s="8">
        <f t="shared" si="83"/>
        <v>9.0359999999999996</v>
      </c>
      <c r="X259" s="8">
        <f t="shared" si="84"/>
        <v>-184.49199999999999</v>
      </c>
      <c r="Y259"/>
      <c r="Z259" t="e">
        <f>IF(D259="M",IF(AC259&lt;78,LMS!$D$5*AC259^3+LMS!$E$5*AC259^2+LMS!$F$5*AC259+LMS!$G$5,IF(AC259&lt;150,LMS!$D$6*AC259^3+LMS!$E$6*AC259^2+LMS!$F$6*AC259+LMS!$G$6,LMS!$D$7*AC259^3+LMS!$E$7*AC259^2+LMS!$F$7*AC259+LMS!$G$7)),IF(AC259&lt;69,LMS!$D$9*AC259^3+LMS!$E$9*AC259^2+LMS!$F$9*AC259+LMS!$G$9,IF(AC259&lt;150,LMS!$D$10*AC259^3+LMS!$E$10*AC259^2+LMS!$F$10*AC259+LMS!$G$10,LMS!$D$11*AC259^3+LMS!$E$11*AC259^2+LMS!$F$11*AC259+LMS!$G$11)))</f>
        <v>#VALUE!</v>
      </c>
      <c r="AA259" t="e">
        <f>IF(D259="M",(IF(AC259&lt;2.5,LMS!$D$21*AC259^3+LMS!$E$21*AC259^2+LMS!$F$21*AC259+LMS!$G$21,IF(AC259&lt;9.5,LMS!$D$22*AC259^3+LMS!$E$22*AC259^2+LMS!$F$22*AC259+LMS!$G$22,IF(AC259&lt;26.75,LMS!$D$23*AC259^3+LMS!$E$23*AC259^2+LMS!$F$23*AC259+LMS!$G$23,IF(AC259&lt;90,LMS!$D$24*AC259^3+LMS!$E$24*AC259^2+LMS!$F$24*AC259+LMS!$G$24,LMS!$D$25*AC259^3+LMS!$E$25*AC259^2+LMS!$F$25*AC259+LMS!$G$25))))),(IF(AC259&lt;2.5,LMS!$D$27*AC259^3+LMS!$E$27*AC259^2+LMS!$F$27*AC259+LMS!$G$27,IF(AC259&lt;9.5,LMS!$D$28*AC259^3+LMS!$E$28*AC259^2+LMS!$F$28*AC259+LMS!$G$28,IF(AC259&lt;26.75,LMS!$D$29*AC259^3+LMS!$E$29*AC259^2+LMS!$F$29*AC259+LMS!$G$29,IF(AC259&lt;90,LMS!$D$30*AC259^3+LMS!$E$30*AC259^2+LMS!$F$30*AC259+LMS!$G$30,IF(AC259&lt;150,LMS!$D$31*AC259^3+LMS!$E$31*AC259^2+LMS!$F$31*AC259+LMS!$G$31,LMS!$D$32*AC259^3+LMS!$E$32*AC259^2+LMS!$F$32*AC259+LMS!$G$32)))))))</f>
        <v>#VALUE!</v>
      </c>
      <c r="AB259" t="e">
        <f>IF(D259="M",(IF(AC259&lt;90,LMS!$D$14*AC259^3+LMS!$E$14*AC259^2+LMS!$F$14*AC259+LMS!$G$14,LMS!$D$15*AC259^3+LMS!$E$15*AC259^2+LMS!$F$15*AC259+LMS!$G$15)),(IF(AC259&lt;90,LMS!$D$17*AC259^3+LMS!$E$17*AC259^2+LMS!$F$17*AC259+LMS!$G$17,LMS!$D$18*AC259^3+LMS!$E$18*AC259^2+LMS!$F$18*AC259+LMS!$G$18)))</f>
        <v>#VALUE!</v>
      </c>
      <c r="AC259" s="7" t="e">
        <f t="shared" si="85"/>
        <v>#VALUE!</v>
      </c>
    </row>
    <row r="260" spans="2:29" s="7" customFormat="1">
      <c r="B260" s="119"/>
      <c r="C260" s="119"/>
      <c r="D260" s="119"/>
      <c r="E260" s="31"/>
      <c r="F260" s="31"/>
      <c r="G260" s="120"/>
      <c r="H260" s="120"/>
      <c r="I260" s="11" t="str">
        <f t="shared" si="72"/>
        <v/>
      </c>
      <c r="J260" s="2" t="str">
        <f t="shared" si="73"/>
        <v/>
      </c>
      <c r="K260" s="2" t="str">
        <f t="shared" si="74"/>
        <v/>
      </c>
      <c r="L260" s="2" t="str">
        <f t="shared" si="75"/>
        <v/>
      </c>
      <c r="M260" s="2" t="str">
        <f t="shared" si="76"/>
        <v/>
      </c>
      <c r="N260" s="2" t="str">
        <f t="shared" si="77"/>
        <v/>
      </c>
      <c r="O260" s="11" t="str">
        <f t="shared" si="78"/>
        <v/>
      </c>
      <c r="P260" s="11" t="str">
        <f t="shared" si="79"/>
        <v/>
      </c>
      <c r="Q260" s="11" t="str">
        <f t="shared" si="80"/>
        <v/>
      </c>
      <c r="R260" s="137"/>
      <c r="S260" s="137"/>
      <c r="T260" s="12" t="e">
        <f t="shared" si="81"/>
        <v>#VALUE!</v>
      </c>
      <c r="U260" s="13" t="e">
        <f t="shared" si="82"/>
        <v>#VALUE!</v>
      </c>
      <c r="V260" s="13"/>
      <c r="W260" s="8">
        <f t="shared" si="83"/>
        <v>9.0359999999999996</v>
      </c>
      <c r="X260" s="8">
        <f t="shared" si="84"/>
        <v>-184.49199999999999</v>
      </c>
      <c r="Y260"/>
      <c r="Z260" t="e">
        <f>IF(D260="M",IF(AC260&lt;78,LMS!$D$5*AC260^3+LMS!$E$5*AC260^2+LMS!$F$5*AC260+LMS!$G$5,IF(AC260&lt;150,LMS!$D$6*AC260^3+LMS!$E$6*AC260^2+LMS!$F$6*AC260+LMS!$G$6,LMS!$D$7*AC260^3+LMS!$E$7*AC260^2+LMS!$F$7*AC260+LMS!$G$7)),IF(AC260&lt;69,LMS!$D$9*AC260^3+LMS!$E$9*AC260^2+LMS!$F$9*AC260+LMS!$G$9,IF(AC260&lt;150,LMS!$D$10*AC260^3+LMS!$E$10*AC260^2+LMS!$F$10*AC260+LMS!$G$10,LMS!$D$11*AC260^3+LMS!$E$11*AC260^2+LMS!$F$11*AC260+LMS!$G$11)))</f>
        <v>#VALUE!</v>
      </c>
      <c r="AA260" t="e">
        <f>IF(D260="M",(IF(AC260&lt;2.5,LMS!$D$21*AC260^3+LMS!$E$21*AC260^2+LMS!$F$21*AC260+LMS!$G$21,IF(AC260&lt;9.5,LMS!$D$22*AC260^3+LMS!$E$22*AC260^2+LMS!$F$22*AC260+LMS!$G$22,IF(AC260&lt;26.75,LMS!$D$23*AC260^3+LMS!$E$23*AC260^2+LMS!$F$23*AC260+LMS!$G$23,IF(AC260&lt;90,LMS!$D$24*AC260^3+LMS!$E$24*AC260^2+LMS!$F$24*AC260+LMS!$G$24,LMS!$D$25*AC260^3+LMS!$E$25*AC260^2+LMS!$F$25*AC260+LMS!$G$25))))),(IF(AC260&lt;2.5,LMS!$D$27*AC260^3+LMS!$E$27*AC260^2+LMS!$F$27*AC260+LMS!$G$27,IF(AC260&lt;9.5,LMS!$D$28*AC260^3+LMS!$E$28*AC260^2+LMS!$F$28*AC260+LMS!$G$28,IF(AC260&lt;26.75,LMS!$D$29*AC260^3+LMS!$E$29*AC260^2+LMS!$F$29*AC260+LMS!$G$29,IF(AC260&lt;90,LMS!$D$30*AC260^3+LMS!$E$30*AC260^2+LMS!$F$30*AC260+LMS!$G$30,IF(AC260&lt;150,LMS!$D$31*AC260^3+LMS!$E$31*AC260^2+LMS!$F$31*AC260+LMS!$G$31,LMS!$D$32*AC260^3+LMS!$E$32*AC260^2+LMS!$F$32*AC260+LMS!$G$32)))))))</f>
        <v>#VALUE!</v>
      </c>
      <c r="AB260" t="e">
        <f>IF(D260="M",(IF(AC260&lt;90,LMS!$D$14*AC260^3+LMS!$E$14*AC260^2+LMS!$F$14*AC260+LMS!$G$14,LMS!$D$15*AC260^3+LMS!$E$15*AC260^2+LMS!$F$15*AC260+LMS!$G$15)),(IF(AC260&lt;90,LMS!$D$17*AC260^3+LMS!$E$17*AC260^2+LMS!$F$17*AC260+LMS!$G$17,LMS!$D$18*AC260^3+LMS!$E$18*AC260^2+LMS!$F$18*AC260+LMS!$G$18)))</f>
        <v>#VALUE!</v>
      </c>
      <c r="AC260" s="7" t="e">
        <f t="shared" si="85"/>
        <v>#VALUE!</v>
      </c>
    </row>
    <row r="261" spans="2:29" s="7" customFormat="1">
      <c r="B261" s="119"/>
      <c r="C261" s="119"/>
      <c r="D261" s="119"/>
      <c r="E261" s="31"/>
      <c r="F261" s="31"/>
      <c r="G261" s="120"/>
      <c r="H261" s="120"/>
      <c r="I261" s="11" t="str">
        <f t="shared" si="72"/>
        <v/>
      </c>
      <c r="J261" s="2" t="str">
        <f t="shared" si="73"/>
        <v/>
      </c>
      <c r="K261" s="2" t="str">
        <f t="shared" si="74"/>
        <v/>
      </c>
      <c r="L261" s="2" t="str">
        <f t="shared" si="75"/>
        <v/>
      </c>
      <c r="M261" s="2" t="str">
        <f t="shared" si="76"/>
        <v/>
      </c>
      <c r="N261" s="2" t="str">
        <f t="shared" si="77"/>
        <v/>
      </c>
      <c r="O261" s="11" t="str">
        <f t="shared" si="78"/>
        <v/>
      </c>
      <c r="P261" s="11" t="str">
        <f t="shared" si="79"/>
        <v/>
      </c>
      <c r="Q261" s="11" t="str">
        <f t="shared" si="80"/>
        <v/>
      </c>
      <c r="R261" s="137"/>
      <c r="S261" s="137"/>
      <c r="T261" s="12" t="e">
        <f t="shared" si="81"/>
        <v>#VALUE!</v>
      </c>
      <c r="U261" s="13" t="e">
        <f t="shared" si="82"/>
        <v>#VALUE!</v>
      </c>
      <c r="V261" s="13"/>
      <c r="W261" s="8">
        <f t="shared" si="83"/>
        <v>9.0359999999999996</v>
      </c>
      <c r="X261" s="8">
        <f t="shared" si="84"/>
        <v>-184.49199999999999</v>
      </c>
      <c r="Y261"/>
      <c r="Z261" t="e">
        <f>IF(D261="M",IF(AC261&lt;78,LMS!$D$5*AC261^3+LMS!$E$5*AC261^2+LMS!$F$5*AC261+LMS!$G$5,IF(AC261&lt;150,LMS!$D$6*AC261^3+LMS!$E$6*AC261^2+LMS!$F$6*AC261+LMS!$G$6,LMS!$D$7*AC261^3+LMS!$E$7*AC261^2+LMS!$F$7*AC261+LMS!$G$7)),IF(AC261&lt;69,LMS!$D$9*AC261^3+LMS!$E$9*AC261^2+LMS!$F$9*AC261+LMS!$G$9,IF(AC261&lt;150,LMS!$D$10*AC261^3+LMS!$E$10*AC261^2+LMS!$F$10*AC261+LMS!$G$10,LMS!$D$11*AC261^3+LMS!$E$11*AC261^2+LMS!$F$11*AC261+LMS!$G$11)))</f>
        <v>#VALUE!</v>
      </c>
      <c r="AA261" t="e">
        <f>IF(D261="M",(IF(AC261&lt;2.5,LMS!$D$21*AC261^3+LMS!$E$21*AC261^2+LMS!$F$21*AC261+LMS!$G$21,IF(AC261&lt;9.5,LMS!$D$22*AC261^3+LMS!$E$22*AC261^2+LMS!$F$22*AC261+LMS!$G$22,IF(AC261&lt;26.75,LMS!$D$23*AC261^3+LMS!$E$23*AC261^2+LMS!$F$23*AC261+LMS!$G$23,IF(AC261&lt;90,LMS!$D$24*AC261^3+LMS!$E$24*AC261^2+LMS!$F$24*AC261+LMS!$G$24,LMS!$D$25*AC261^3+LMS!$E$25*AC261^2+LMS!$F$25*AC261+LMS!$G$25))))),(IF(AC261&lt;2.5,LMS!$D$27*AC261^3+LMS!$E$27*AC261^2+LMS!$F$27*AC261+LMS!$G$27,IF(AC261&lt;9.5,LMS!$D$28*AC261^3+LMS!$E$28*AC261^2+LMS!$F$28*AC261+LMS!$G$28,IF(AC261&lt;26.75,LMS!$D$29*AC261^3+LMS!$E$29*AC261^2+LMS!$F$29*AC261+LMS!$G$29,IF(AC261&lt;90,LMS!$D$30*AC261^3+LMS!$E$30*AC261^2+LMS!$F$30*AC261+LMS!$G$30,IF(AC261&lt;150,LMS!$D$31*AC261^3+LMS!$E$31*AC261^2+LMS!$F$31*AC261+LMS!$G$31,LMS!$D$32*AC261^3+LMS!$E$32*AC261^2+LMS!$F$32*AC261+LMS!$G$32)))))))</f>
        <v>#VALUE!</v>
      </c>
      <c r="AB261" t="e">
        <f>IF(D261="M",(IF(AC261&lt;90,LMS!$D$14*AC261^3+LMS!$E$14*AC261^2+LMS!$F$14*AC261+LMS!$G$14,LMS!$D$15*AC261^3+LMS!$E$15*AC261^2+LMS!$F$15*AC261+LMS!$G$15)),(IF(AC261&lt;90,LMS!$D$17*AC261^3+LMS!$E$17*AC261^2+LMS!$F$17*AC261+LMS!$G$17,LMS!$D$18*AC261^3+LMS!$E$18*AC261^2+LMS!$F$18*AC261+LMS!$G$18)))</f>
        <v>#VALUE!</v>
      </c>
      <c r="AC261" s="7" t="e">
        <f t="shared" si="85"/>
        <v>#VALUE!</v>
      </c>
    </row>
    <row r="262" spans="2:29" s="7" customFormat="1">
      <c r="B262" s="119"/>
      <c r="C262" s="119"/>
      <c r="D262" s="119"/>
      <c r="E262" s="31"/>
      <c r="F262" s="31"/>
      <c r="G262" s="120"/>
      <c r="H262" s="120"/>
      <c r="I262" s="11" t="str">
        <f t="shared" si="72"/>
        <v/>
      </c>
      <c r="J262" s="2" t="str">
        <f t="shared" si="73"/>
        <v/>
      </c>
      <c r="K262" s="2" t="str">
        <f t="shared" si="74"/>
        <v/>
      </c>
      <c r="L262" s="2" t="str">
        <f t="shared" si="75"/>
        <v/>
      </c>
      <c r="M262" s="2" t="str">
        <f t="shared" si="76"/>
        <v/>
      </c>
      <c r="N262" s="2" t="str">
        <f t="shared" si="77"/>
        <v/>
      </c>
      <c r="O262" s="11" t="str">
        <f t="shared" si="78"/>
        <v/>
      </c>
      <c r="P262" s="11" t="str">
        <f t="shared" si="79"/>
        <v/>
      </c>
      <c r="Q262" s="11" t="str">
        <f t="shared" si="80"/>
        <v/>
      </c>
      <c r="R262" s="137"/>
      <c r="S262" s="137"/>
      <c r="T262" s="12" t="e">
        <f t="shared" si="81"/>
        <v>#VALUE!</v>
      </c>
      <c r="U262" s="13" t="e">
        <f t="shared" si="82"/>
        <v>#VALUE!</v>
      </c>
      <c r="V262" s="13"/>
      <c r="W262" s="8">
        <f t="shared" si="83"/>
        <v>9.0359999999999996</v>
      </c>
      <c r="X262" s="8">
        <f t="shared" si="84"/>
        <v>-184.49199999999999</v>
      </c>
      <c r="Y262"/>
      <c r="Z262" t="e">
        <f>IF(D262="M",IF(AC262&lt;78,LMS!$D$5*AC262^3+LMS!$E$5*AC262^2+LMS!$F$5*AC262+LMS!$G$5,IF(AC262&lt;150,LMS!$D$6*AC262^3+LMS!$E$6*AC262^2+LMS!$F$6*AC262+LMS!$G$6,LMS!$D$7*AC262^3+LMS!$E$7*AC262^2+LMS!$F$7*AC262+LMS!$G$7)),IF(AC262&lt;69,LMS!$D$9*AC262^3+LMS!$E$9*AC262^2+LMS!$F$9*AC262+LMS!$G$9,IF(AC262&lt;150,LMS!$D$10*AC262^3+LMS!$E$10*AC262^2+LMS!$F$10*AC262+LMS!$G$10,LMS!$D$11*AC262^3+LMS!$E$11*AC262^2+LMS!$F$11*AC262+LMS!$G$11)))</f>
        <v>#VALUE!</v>
      </c>
      <c r="AA262" t="e">
        <f>IF(D262="M",(IF(AC262&lt;2.5,LMS!$D$21*AC262^3+LMS!$E$21*AC262^2+LMS!$F$21*AC262+LMS!$G$21,IF(AC262&lt;9.5,LMS!$D$22*AC262^3+LMS!$E$22*AC262^2+LMS!$F$22*AC262+LMS!$G$22,IF(AC262&lt;26.75,LMS!$D$23*AC262^3+LMS!$E$23*AC262^2+LMS!$F$23*AC262+LMS!$G$23,IF(AC262&lt;90,LMS!$D$24*AC262^3+LMS!$E$24*AC262^2+LMS!$F$24*AC262+LMS!$G$24,LMS!$D$25*AC262^3+LMS!$E$25*AC262^2+LMS!$F$25*AC262+LMS!$G$25))))),(IF(AC262&lt;2.5,LMS!$D$27*AC262^3+LMS!$E$27*AC262^2+LMS!$F$27*AC262+LMS!$G$27,IF(AC262&lt;9.5,LMS!$D$28*AC262^3+LMS!$E$28*AC262^2+LMS!$F$28*AC262+LMS!$G$28,IF(AC262&lt;26.75,LMS!$D$29*AC262^3+LMS!$E$29*AC262^2+LMS!$F$29*AC262+LMS!$G$29,IF(AC262&lt;90,LMS!$D$30*AC262^3+LMS!$E$30*AC262^2+LMS!$F$30*AC262+LMS!$G$30,IF(AC262&lt;150,LMS!$D$31*AC262^3+LMS!$E$31*AC262^2+LMS!$F$31*AC262+LMS!$G$31,LMS!$D$32*AC262^3+LMS!$E$32*AC262^2+LMS!$F$32*AC262+LMS!$G$32)))))))</f>
        <v>#VALUE!</v>
      </c>
      <c r="AB262" t="e">
        <f>IF(D262="M",(IF(AC262&lt;90,LMS!$D$14*AC262^3+LMS!$E$14*AC262^2+LMS!$F$14*AC262+LMS!$G$14,LMS!$D$15*AC262^3+LMS!$E$15*AC262^2+LMS!$F$15*AC262+LMS!$G$15)),(IF(AC262&lt;90,LMS!$D$17*AC262^3+LMS!$E$17*AC262^2+LMS!$F$17*AC262+LMS!$G$17,LMS!$D$18*AC262^3+LMS!$E$18*AC262^2+LMS!$F$18*AC262+LMS!$G$18)))</f>
        <v>#VALUE!</v>
      </c>
      <c r="AC262" s="7" t="e">
        <f t="shared" si="85"/>
        <v>#VALUE!</v>
      </c>
    </row>
    <row r="263" spans="2:29" s="7" customFormat="1">
      <c r="B263" s="119"/>
      <c r="C263" s="119"/>
      <c r="D263" s="119"/>
      <c r="E263" s="31"/>
      <c r="F263" s="31"/>
      <c r="G263" s="120"/>
      <c r="H263" s="120"/>
      <c r="I263" s="11" t="str">
        <f t="shared" si="72"/>
        <v/>
      </c>
      <c r="J263" s="2" t="str">
        <f t="shared" si="73"/>
        <v/>
      </c>
      <c r="K263" s="2" t="str">
        <f t="shared" si="74"/>
        <v/>
      </c>
      <c r="L263" s="2" t="str">
        <f t="shared" si="75"/>
        <v/>
      </c>
      <c r="M263" s="2" t="str">
        <f t="shared" si="76"/>
        <v/>
      </c>
      <c r="N263" s="2" t="str">
        <f t="shared" si="77"/>
        <v/>
      </c>
      <c r="O263" s="11" t="str">
        <f t="shared" si="78"/>
        <v/>
      </c>
      <c r="P263" s="11" t="str">
        <f t="shared" si="79"/>
        <v/>
      </c>
      <c r="Q263" s="11" t="str">
        <f t="shared" si="80"/>
        <v/>
      </c>
      <c r="R263" s="137"/>
      <c r="S263" s="137"/>
      <c r="T263" s="12" t="e">
        <f t="shared" si="81"/>
        <v>#VALUE!</v>
      </c>
      <c r="U263" s="13" t="e">
        <f t="shared" si="82"/>
        <v>#VALUE!</v>
      </c>
      <c r="V263" s="13"/>
      <c r="W263" s="8">
        <f t="shared" si="83"/>
        <v>9.0359999999999996</v>
      </c>
      <c r="X263" s="8">
        <f t="shared" si="84"/>
        <v>-184.49199999999999</v>
      </c>
      <c r="Y263"/>
      <c r="Z263" t="e">
        <f>IF(D263="M",IF(AC263&lt;78,LMS!$D$5*AC263^3+LMS!$E$5*AC263^2+LMS!$F$5*AC263+LMS!$G$5,IF(AC263&lt;150,LMS!$D$6*AC263^3+LMS!$E$6*AC263^2+LMS!$F$6*AC263+LMS!$G$6,LMS!$D$7*AC263^3+LMS!$E$7*AC263^2+LMS!$F$7*AC263+LMS!$G$7)),IF(AC263&lt;69,LMS!$D$9*AC263^3+LMS!$E$9*AC263^2+LMS!$F$9*AC263+LMS!$G$9,IF(AC263&lt;150,LMS!$D$10*AC263^3+LMS!$E$10*AC263^2+LMS!$F$10*AC263+LMS!$G$10,LMS!$D$11*AC263^3+LMS!$E$11*AC263^2+LMS!$F$11*AC263+LMS!$G$11)))</f>
        <v>#VALUE!</v>
      </c>
      <c r="AA263" t="e">
        <f>IF(D263="M",(IF(AC263&lt;2.5,LMS!$D$21*AC263^3+LMS!$E$21*AC263^2+LMS!$F$21*AC263+LMS!$G$21,IF(AC263&lt;9.5,LMS!$D$22*AC263^3+LMS!$E$22*AC263^2+LMS!$F$22*AC263+LMS!$G$22,IF(AC263&lt;26.75,LMS!$D$23*AC263^3+LMS!$E$23*AC263^2+LMS!$F$23*AC263+LMS!$G$23,IF(AC263&lt;90,LMS!$D$24*AC263^3+LMS!$E$24*AC263^2+LMS!$F$24*AC263+LMS!$G$24,LMS!$D$25*AC263^3+LMS!$E$25*AC263^2+LMS!$F$25*AC263+LMS!$G$25))))),(IF(AC263&lt;2.5,LMS!$D$27*AC263^3+LMS!$E$27*AC263^2+LMS!$F$27*AC263+LMS!$G$27,IF(AC263&lt;9.5,LMS!$D$28*AC263^3+LMS!$E$28*AC263^2+LMS!$F$28*AC263+LMS!$G$28,IF(AC263&lt;26.75,LMS!$D$29*AC263^3+LMS!$E$29*AC263^2+LMS!$F$29*AC263+LMS!$G$29,IF(AC263&lt;90,LMS!$D$30*AC263^3+LMS!$E$30*AC263^2+LMS!$F$30*AC263+LMS!$G$30,IF(AC263&lt;150,LMS!$D$31*AC263^3+LMS!$E$31*AC263^2+LMS!$F$31*AC263+LMS!$G$31,LMS!$D$32*AC263^3+LMS!$E$32*AC263^2+LMS!$F$32*AC263+LMS!$G$32)))))))</f>
        <v>#VALUE!</v>
      </c>
      <c r="AB263" t="e">
        <f>IF(D263="M",(IF(AC263&lt;90,LMS!$D$14*AC263^3+LMS!$E$14*AC263^2+LMS!$F$14*AC263+LMS!$G$14,LMS!$D$15*AC263^3+LMS!$E$15*AC263^2+LMS!$F$15*AC263+LMS!$G$15)),(IF(AC263&lt;90,LMS!$D$17*AC263^3+LMS!$E$17*AC263^2+LMS!$F$17*AC263+LMS!$G$17,LMS!$D$18*AC263^3+LMS!$E$18*AC263^2+LMS!$F$18*AC263+LMS!$G$18)))</f>
        <v>#VALUE!</v>
      </c>
      <c r="AC263" s="7" t="e">
        <f t="shared" si="85"/>
        <v>#VALUE!</v>
      </c>
    </row>
    <row r="264" spans="2:29" s="7" customFormat="1">
      <c r="B264" s="119"/>
      <c r="C264" s="119"/>
      <c r="D264" s="119"/>
      <c r="E264" s="31"/>
      <c r="F264" s="31"/>
      <c r="G264" s="120"/>
      <c r="H264" s="120"/>
      <c r="I264" s="11" t="str">
        <f t="shared" si="72"/>
        <v/>
      </c>
      <c r="J264" s="2" t="str">
        <f t="shared" si="73"/>
        <v/>
      </c>
      <c r="K264" s="2" t="str">
        <f t="shared" si="74"/>
        <v/>
      </c>
      <c r="L264" s="2" t="str">
        <f t="shared" si="75"/>
        <v/>
      </c>
      <c r="M264" s="2" t="str">
        <f t="shared" si="76"/>
        <v/>
      </c>
      <c r="N264" s="2" t="str">
        <f t="shared" si="77"/>
        <v/>
      </c>
      <c r="O264" s="11" t="str">
        <f t="shared" si="78"/>
        <v/>
      </c>
      <c r="P264" s="11" t="str">
        <f t="shared" si="79"/>
        <v/>
      </c>
      <c r="Q264" s="11" t="str">
        <f t="shared" si="80"/>
        <v/>
      </c>
      <c r="R264" s="137"/>
      <c r="S264" s="137"/>
      <c r="T264" s="12" t="e">
        <f t="shared" si="81"/>
        <v>#VALUE!</v>
      </c>
      <c r="U264" s="13" t="e">
        <f t="shared" si="82"/>
        <v>#VALUE!</v>
      </c>
      <c r="V264" s="13"/>
      <c r="W264" s="8">
        <f t="shared" si="83"/>
        <v>9.0359999999999996</v>
      </c>
      <c r="X264" s="8">
        <f t="shared" si="84"/>
        <v>-184.49199999999999</v>
      </c>
      <c r="Y264"/>
      <c r="Z264" t="e">
        <f>IF(D264="M",IF(AC264&lt;78,LMS!$D$5*AC264^3+LMS!$E$5*AC264^2+LMS!$F$5*AC264+LMS!$G$5,IF(AC264&lt;150,LMS!$D$6*AC264^3+LMS!$E$6*AC264^2+LMS!$F$6*AC264+LMS!$G$6,LMS!$D$7*AC264^3+LMS!$E$7*AC264^2+LMS!$F$7*AC264+LMS!$G$7)),IF(AC264&lt;69,LMS!$D$9*AC264^3+LMS!$E$9*AC264^2+LMS!$F$9*AC264+LMS!$G$9,IF(AC264&lt;150,LMS!$D$10*AC264^3+LMS!$E$10*AC264^2+LMS!$F$10*AC264+LMS!$G$10,LMS!$D$11*AC264^3+LMS!$E$11*AC264^2+LMS!$F$11*AC264+LMS!$G$11)))</f>
        <v>#VALUE!</v>
      </c>
      <c r="AA264" t="e">
        <f>IF(D264="M",(IF(AC264&lt;2.5,LMS!$D$21*AC264^3+LMS!$E$21*AC264^2+LMS!$F$21*AC264+LMS!$G$21,IF(AC264&lt;9.5,LMS!$D$22*AC264^3+LMS!$E$22*AC264^2+LMS!$F$22*AC264+LMS!$G$22,IF(AC264&lt;26.75,LMS!$D$23*AC264^3+LMS!$E$23*AC264^2+LMS!$F$23*AC264+LMS!$G$23,IF(AC264&lt;90,LMS!$D$24*AC264^3+LMS!$E$24*AC264^2+LMS!$F$24*AC264+LMS!$G$24,LMS!$D$25*AC264^3+LMS!$E$25*AC264^2+LMS!$F$25*AC264+LMS!$G$25))))),(IF(AC264&lt;2.5,LMS!$D$27*AC264^3+LMS!$E$27*AC264^2+LMS!$F$27*AC264+LMS!$G$27,IF(AC264&lt;9.5,LMS!$D$28*AC264^3+LMS!$E$28*AC264^2+LMS!$F$28*AC264+LMS!$G$28,IF(AC264&lt;26.75,LMS!$D$29*AC264^3+LMS!$E$29*AC264^2+LMS!$F$29*AC264+LMS!$G$29,IF(AC264&lt;90,LMS!$D$30*AC264^3+LMS!$E$30*AC264^2+LMS!$F$30*AC264+LMS!$G$30,IF(AC264&lt;150,LMS!$D$31*AC264^3+LMS!$E$31*AC264^2+LMS!$F$31*AC264+LMS!$G$31,LMS!$D$32*AC264^3+LMS!$E$32*AC264^2+LMS!$F$32*AC264+LMS!$G$32)))))))</f>
        <v>#VALUE!</v>
      </c>
      <c r="AB264" t="e">
        <f>IF(D264="M",(IF(AC264&lt;90,LMS!$D$14*AC264^3+LMS!$E$14*AC264^2+LMS!$F$14*AC264+LMS!$G$14,LMS!$D$15*AC264^3+LMS!$E$15*AC264^2+LMS!$F$15*AC264+LMS!$G$15)),(IF(AC264&lt;90,LMS!$D$17*AC264^3+LMS!$E$17*AC264^2+LMS!$F$17*AC264+LMS!$G$17,LMS!$D$18*AC264^3+LMS!$E$18*AC264^2+LMS!$F$18*AC264+LMS!$G$18)))</f>
        <v>#VALUE!</v>
      </c>
      <c r="AC264" s="7" t="e">
        <f t="shared" si="85"/>
        <v>#VALUE!</v>
      </c>
    </row>
    <row r="265" spans="2:29" s="7" customFormat="1">
      <c r="B265" s="119"/>
      <c r="C265" s="119"/>
      <c r="D265" s="119"/>
      <c r="E265" s="31"/>
      <c r="F265" s="31"/>
      <c r="G265" s="120"/>
      <c r="H265" s="120"/>
      <c r="I265" s="11" t="str">
        <f t="shared" si="72"/>
        <v/>
      </c>
      <c r="J265" s="2" t="str">
        <f t="shared" si="73"/>
        <v/>
      </c>
      <c r="K265" s="2" t="str">
        <f t="shared" si="74"/>
        <v/>
      </c>
      <c r="L265" s="2" t="str">
        <f t="shared" si="75"/>
        <v/>
      </c>
      <c r="M265" s="2" t="str">
        <f t="shared" si="76"/>
        <v/>
      </c>
      <c r="N265" s="2" t="str">
        <f t="shared" si="77"/>
        <v/>
      </c>
      <c r="O265" s="11" t="str">
        <f t="shared" si="78"/>
        <v/>
      </c>
      <c r="P265" s="11" t="str">
        <f t="shared" si="79"/>
        <v/>
      </c>
      <c r="Q265" s="11" t="str">
        <f t="shared" si="80"/>
        <v/>
      </c>
      <c r="R265" s="137"/>
      <c r="S265" s="137"/>
      <c r="T265" s="12" t="e">
        <f t="shared" si="81"/>
        <v>#VALUE!</v>
      </c>
      <c r="U265" s="13" t="e">
        <f t="shared" si="82"/>
        <v>#VALUE!</v>
      </c>
      <c r="V265" s="13"/>
      <c r="W265" s="8">
        <f t="shared" si="83"/>
        <v>9.0359999999999996</v>
      </c>
      <c r="X265" s="8">
        <f t="shared" si="84"/>
        <v>-184.49199999999999</v>
      </c>
      <c r="Y265"/>
      <c r="Z265" t="e">
        <f>IF(D265="M",IF(AC265&lt;78,LMS!$D$5*AC265^3+LMS!$E$5*AC265^2+LMS!$F$5*AC265+LMS!$G$5,IF(AC265&lt;150,LMS!$D$6*AC265^3+LMS!$E$6*AC265^2+LMS!$F$6*AC265+LMS!$G$6,LMS!$D$7*AC265^3+LMS!$E$7*AC265^2+LMS!$F$7*AC265+LMS!$G$7)),IF(AC265&lt;69,LMS!$D$9*AC265^3+LMS!$E$9*AC265^2+LMS!$F$9*AC265+LMS!$G$9,IF(AC265&lt;150,LMS!$D$10*AC265^3+LMS!$E$10*AC265^2+LMS!$F$10*AC265+LMS!$G$10,LMS!$D$11*AC265^3+LMS!$E$11*AC265^2+LMS!$F$11*AC265+LMS!$G$11)))</f>
        <v>#VALUE!</v>
      </c>
      <c r="AA265" t="e">
        <f>IF(D265="M",(IF(AC265&lt;2.5,LMS!$D$21*AC265^3+LMS!$E$21*AC265^2+LMS!$F$21*AC265+LMS!$G$21,IF(AC265&lt;9.5,LMS!$D$22*AC265^3+LMS!$E$22*AC265^2+LMS!$F$22*AC265+LMS!$G$22,IF(AC265&lt;26.75,LMS!$D$23*AC265^3+LMS!$E$23*AC265^2+LMS!$F$23*AC265+LMS!$G$23,IF(AC265&lt;90,LMS!$D$24*AC265^3+LMS!$E$24*AC265^2+LMS!$F$24*AC265+LMS!$G$24,LMS!$D$25*AC265^3+LMS!$E$25*AC265^2+LMS!$F$25*AC265+LMS!$G$25))))),(IF(AC265&lt;2.5,LMS!$D$27*AC265^3+LMS!$E$27*AC265^2+LMS!$F$27*AC265+LMS!$G$27,IF(AC265&lt;9.5,LMS!$D$28*AC265^3+LMS!$E$28*AC265^2+LMS!$F$28*AC265+LMS!$G$28,IF(AC265&lt;26.75,LMS!$D$29*AC265^3+LMS!$E$29*AC265^2+LMS!$F$29*AC265+LMS!$G$29,IF(AC265&lt;90,LMS!$D$30*AC265^3+LMS!$E$30*AC265^2+LMS!$F$30*AC265+LMS!$G$30,IF(AC265&lt;150,LMS!$D$31*AC265^3+LMS!$E$31*AC265^2+LMS!$F$31*AC265+LMS!$G$31,LMS!$D$32*AC265^3+LMS!$E$32*AC265^2+LMS!$F$32*AC265+LMS!$G$32)))))))</f>
        <v>#VALUE!</v>
      </c>
      <c r="AB265" t="e">
        <f>IF(D265="M",(IF(AC265&lt;90,LMS!$D$14*AC265^3+LMS!$E$14*AC265^2+LMS!$F$14*AC265+LMS!$G$14,LMS!$D$15*AC265^3+LMS!$E$15*AC265^2+LMS!$F$15*AC265+LMS!$G$15)),(IF(AC265&lt;90,LMS!$D$17*AC265^3+LMS!$E$17*AC265^2+LMS!$F$17*AC265+LMS!$G$17,LMS!$D$18*AC265^3+LMS!$E$18*AC265^2+LMS!$F$18*AC265+LMS!$G$18)))</f>
        <v>#VALUE!</v>
      </c>
      <c r="AC265" s="7" t="e">
        <f t="shared" si="85"/>
        <v>#VALUE!</v>
      </c>
    </row>
    <row r="266" spans="2:29" s="7" customFormat="1">
      <c r="B266" s="119"/>
      <c r="C266" s="119"/>
      <c r="D266" s="119"/>
      <c r="E266" s="31"/>
      <c r="F266" s="31"/>
      <c r="G266" s="120"/>
      <c r="H266" s="120"/>
      <c r="I266" s="11" t="str">
        <f t="shared" si="72"/>
        <v/>
      </c>
      <c r="J266" s="2" t="str">
        <f t="shared" si="73"/>
        <v/>
      </c>
      <c r="K266" s="2" t="str">
        <f t="shared" si="74"/>
        <v/>
      </c>
      <c r="L266" s="2" t="str">
        <f t="shared" si="75"/>
        <v/>
      </c>
      <c r="M266" s="2" t="str">
        <f t="shared" si="76"/>
        <v/>
      </c>
      <c r="N266" s="2" t="str">
        <f t="shared" si="77"/>
        <v/>
      </c>
      <c r="O266" s="11" t="str">
        <f t="shared" si="78"/>
        <v/>
      </c>
      <c r="P266" s="11" t="str">
        <f t="shared" si="79"/>
        <v/>
      </c>
      <c r="Q266" s="11" t="str">
        <f t="shared" si="80"/>
        <v/>
      </c>
      <c r="R266" s="137"/>
      <c r="S266" s="137"/>
      <c r="T266" s="12" t="e">
        <f t="shared" si="81"/>
        <v>#VALUE!</v>
      </c>
      <c r="U266" s="13" t="e">
        <f t="shared" si="82"/>
        <v>#VALUE!</v>
      </c>
      <c r="V266" s="13"/>
      <c r="W266" s="8">
        <f t="shared" si="83"/>
        <v>9.0359999999999996</v>
      </c>
      <c r="X266" s="8">
        <f t="shared" si="84"/>
        <v>-184.49199999999999</v>
      </c>
      <c r="Y266"/>
      <c r="Z266" t="e">
        <f>IF(D266="M",IF(AC266&lt;78,LMS!$D$5*AC266^3+LMS!$E$5*AC266^2+LMS!$F$5*AC266+LMS!$G$5,IF(AC266&lt;150,LMS!$D$6*AC266^3+LMS!$E$6*AC266^2+LMS!$F$6*AC266+LMS!$G$6,LMS!$D$7*AC266^3+LMS!$E$7*AC266^2+LMS!$F$7*AC266+LMS!$G$7)),IF(AC266&lt;69,LMS!$D$9*AC266^3+LMS!$E$9*AC266^2+LMS!$F$9*AC266+LMS!$G$9,IF(AC266&lt;150,LMS!$D$10*AC266^3+LMS!$E$10*AC266^2+LMS!$F$10*AC266+LMS!$G$10,LMS!$D$11*AC266^3+LMS!$E$11*AC266^2+LMS!$F$11*AC266+LMS!$G$11)))</f>
        <v>#VALUE!</v>
      </c>
      <c r="AA266" t="e">
        <f>IF(D266="M",(IF(AC266&lt;2.5,LMS!$D$21*AC266^3+LMS!$E$21*AC266^2+LMS!$F$21*AC266+LMS!$G$21,IF(AC266&lt;9.5,LMS!$D$22*AC266^3+LMS!$E$22*AC266^2+LMS!$F$22*AC266+LMS!$G$22,IF(AC266&lt;26.75,LMS!$D$23*AC266^3+LMS!$E$23*AC266^2+LMS!$F$23*AC266+LMS!$G$23,IF(AC266&lt;90,LMS!$D$24*AC266^3+LMS!$E$24*AC266^2+LMS!$F$24*AC266+LMS!$G$24,LMS!$D$25*AC266^3+LMS!$E$25*AC266^2+LMS!$F$25*AC266+LMS!$G$25))))),(IF(AC266&lt;2.5,LMS!$D$27*AC266^3+LMS!$E$27*AC266^2+LMS!$F$27*AC266+LMS!$G$27,IF(AC266&lt;9.5,LMS!$D$28*AC266^3+LMS!$E$28*AC266^2+LMS!$F$28*AC266+LMS!$G$28,IF(AC266&lt;26.75,LMS!$D$29*AC266^3+LMS!$E$29*AC266^2+LMS!$F$29*AC266+LMS!$G$29,IF(AC266&lt;90,LMS!$D$30*AC266^3+LMS!$E$30*AC266^2+LMS!$F$30*AC266+LMS!$G$30,IF(AC266&lt;150,LMS!$D$31*AC266^3+LMS!$E$31*AC266^2+LMS!$F$31*AC266+LMS!$G$31,LMS!$D$32*AC266^3+LMS!$E$32*AC266^2+LMS!$F$32*AC266+LMS!$G$32)))))))</f>
        <v>#VALUE!</v>
      </c>
      <c r="AB266" t="e">
        <f>IF(D266="M",(IF(AC266&lt;90,LMS!$D$14*AC266^3+LMS!$E$14*AC266^2+LMS!$F$14*AC266+LMS!$G$14,LMS!$D$15*AC266^3+LMS!$E$15*AC266^2+LMS!$F$15*AC266+LMS!$G$15)),(IF(AC266&lt;90,LMS!$D$17*AC266^3+LMS!$E$17*AC266^2+LMS!$F$17*AC266+LMS!$G$17,LMS!$D$18*AC266^3+LMS!$E$18*AC266^2+LMS!$F$18*AC266+LMS!$G$18)))</f>
        <v>#VALUE!</v>
      </c>
      <c r="AC266" s="7" t="e">
        <f t="shared" si="85"/>
        <v>#VALUE!</v>
      </c>
    </row>
    <row r="267" spans="2:29" s="7" customFormat="1">
      <c r="B267" s="119"/>
      <c r="C267" s="119"/>
      <c r="D267" s="119"/>
      <c r="E267" s="31"/>
      <c r="F267" s="31"/>
      <c r="G267" s="120"/>
      <c r="H267" s="120"/>
      <c r="I267" s="11" t="str">
        <f t="shared" si="72"/>
        <v/>
      </c>
      <c r="J267" s="2" t="str">
        <f t="shared" si="73"/>
        <v/>
      </c>
      <c r="K267" s="2" t="str">
        <f t="shared" si="74"/>
        <v/>
      </c>
      <c r="L267" s="2" t="str">
        <f t="shared" si="75"/>
        <v/>
      </c>
      <c r="M267" s="2" t="str">
        <f t="shared" si="76"/>
        <v/>
      </c>
      <c r="N267" s="2" t="str">
        <f t="shared" si="77"/>
        <v/>
      </c>
      <c r="O267" s="11" t="str">
        <f t="shared" si="78"/>
        <v/>
      </c>
      <c r="P267" s="11" t="str">
        <f t="shared" si="79"/>
        <v/>
      </c>
      <c r="Q267" s="11" t="str">
        <f t="shared" si="80"/>
        <v/>
      </c>
      <c r="R267" s="137"/>
      <c r="S267" s="137"/>
      <c r="T267" s="12" t="e">
        <f t="shared" si="81"/>
        <v>#VALUE!</v>
      </c>
      <c r="U267" s="13" t="e">
        <f t="shared" si="82"/>
        <v>#VALUE!</v>
      </c>
      <c r="V267" s="13"/>
      <c r="W267" s="8">
        <f t="shared" si="83"/>
        <v>9.0359999999999996</v>
      </c>
      <c r="X267" s="8">
        <f t="shared" si="84"/>
        <v>-184.49199999999999</v>
      </c>
      <c r="Y267"/>
      <c r="Z267" t="e">
        <f>IF(D267="M",IF(AC267&lt;78,LMS!$D$5*AC267^3+LMS!$E$5*AC267^2+LMS!$F$5*AC267+LMS!$G$5,IF(AC267&lt;150,LMS!$D$6*AC267^3+LMS!$E$6*AC267^2+LMS!$F$6*AC267+LMS!$G$6,LMS!$D$7*AC267^3+LMS!$E$7*AC267^2+LMS!$F$7*AC267+LMS!$G$7)),IF(AC267&lt;69,LMS!$D$9*AC267^3+LMS!$E$9*AC267^2+LMS!$F$9*AC267+LMS!$G$9,IF(AC267&lt;150,LMS!$D$10*AC267^3+LMS!$E$10*AC267^2+LMS!$F$10*AC267+LMS!$G$10,LMS!$D$11*AC267^3+LMS!$E$11*AC267^2+LMS!$F$11*AC267+LMS!$G$11)))</f>
        <v>#VALUE!</v>
      </c>
      <c r="AA267" t="e">
        <f>IF(D267="M",(IF(AC267&lt;2.5,LMS!$D$21*AC267^3+LMS!$E$21*AC267^2+LMS!$F$21*AC267+LMS!$G$21,IF(AC267&lt;9.5,LMS!$D$22*AC267^3+LMS!$E$22*AC267^2+LMS!$F$22*AC267+LMS!$G$22,IF(AC267&lt;26.75,LMS!$D$23*AC267^3+LMS!$E$23*AC267^2+LMS!$F$23*AC267+LMS!$G$23,IF(AC267&lt;90,LMS!$D$24*AC267^3+LMS!$E$24*AC267^2+LMS!$F$24*AC267+LMS!$G$24,LMS!$D$25*AC267^3+LMS!$E$25*AC267^2+LMS!$F$25*AC267+LMS!$G$25))))),(IF(AC267&lt;2.5,LMS!$D$27*AC267^3+LMS!$E$27*AC267^2+LMS!$F$27*AC267+LMS!$G$27,IF(AC267&lt;9.5,LMS!$D$28*AC267^3+LMS!$E$28*AC267^2+LMS!$F$28*AC267+LMS!$G$28,IF(AC267&lt;26.75,LMS!$D$29*AC267^3+LMS!$E$29*AC267^2+LMS!$F$29*AC267+LMS!$G$29,IF(AC267&lt;90,LMS!$D$30*AC267^3+LMS!$E$30*AC267^2+LMS!$F$30*AC267+LMS!$G$30,IF(AC267&lt;150,LMS!$D$31*AC267^3+LMS!$E$31*AC267^2+LMS!$F$31*AC267+LMS!$G$31,LMS!$D$32*AC267^3+LMS!$E$32*AC267^2+LMS!$F$32*AC267+LMS!$G$32)))))))</f>
        <v>#VALUE!</v>
      </c>
      <c r="AB267" t="e">
        <f>IF(D267="M",(IF(AC267&lt;90,LMS!$D$14*AC267^3+LMS!$E$14*AC267^2+LMS!$F$14*AC267+LMS!$G$14,LMS!$D$15*AC267^3+LMS!$E$15*AC267^2+LMS!$F$15*AC267+LMS!$G$15)),(IF(AC267&lt;90,LMS!$D$17*AC267^3+LMS!$E$17*AC267^2+LMS!$F$17*AC267+LMS!$G$17,LMS!$D$18*AC267^3+LMS!$E$18*AC267^2+LMS!$F$18*AC267+LMS!$G$18)))</f>
        <v>#VALUE!</v>
      </c>
      <c r="AC267" s="7" t="e">
        <f t="shared" si="85"/>
        <v>#VALUE!</v>
      </c>
    </row>
    <row r="268" spans="2:29" s="7" customFormat="1">
      <c r="B268" s="119"/>
      <c r="C268" s="119"/>
      <c r="D268" s="119"/>
      <c r="E268" s="31"/>
      <c r="F268" s="31"/>
      <c r="G268" s="120"/>
      <c r="H268" s="120"/>
      <c r="I268" s="11" t="str">
        <f t="shared" si="72"/>
        <v/>
      </c>
      <c r="J268" s="2" t="str">
        <f t="shared" si="73"/>
        <v/>
      </c>
      <c r="K268" s="2" t="str">
        <f t="shared" si="74"/>
        <v/>
      </c>
      <c r="L268" s="2" t="str">
        <f t="shared" si="75"/>
        <v/>
      </c>
      <c r="M268" s="2" t="str">
        <f t="shared" si="76"/>
        <v/>
      </c>
      <c r="N268" s="2" t="str">
        <f t="shared" si="77"/>
        <v/>
      </c>
      <c r="O268" s="11" t="str">
        <f t="shared" si="78"/>
        <v/>
      </c>
      <c r="P268" s="11" t="str">
        <f t="shared" si="79"/>
        <v/>
      </c>
      <c r="Q268" s="11" t="str">
        <f t="shared" si="80"/>
        <v/>
      </c>
      <c r="R268" s="137"/>
      <c r="S268" s="137"/>
      <c r="T268" s="12" t="e">
        <f t="shared" si="81"/>
        <v>#VALUE!</v>
      </c>
      <c r="U268" s="13" t="e">
        <f t="shared" si="82"/>
        <v>#VALUE!</v>
      </c>
      <c r="V268" s="13"/>
      <c r="W268" s="8">
        <f t="shared" si="83"/>
        <v>9.0359999999999996</v>
      </c>
      <c r="X268" s="8">
        <f t="shared" si="84"/>
        <v>-184.49199999999999</v>
      </c>
      <c r="Y268"/>
      <c r="Z268" t="e">
        <f>IF(D268="M",IF(AC268&lt;78,LMS!$D$5*AC268^3+LMS!$E$5*AC268^2+LMS!$F$5*AC268+LMS!$G$5,IF(AC268&lt;150,LMS!$D$6*AC268^3+LMS!$E$6*AC268^2+LMS!$F$6*AC268+LMS!$G$6,LMS!$D$7*AC268^3+LMS!$E$7*AC268^2+LMS!$F$7*AC268+LMS!$G$7)),IF(AC268&lt;69,LMS!$D$9*AC268^3+LMS!$E$9*AC268^2+LMS!$F$9*AC268+LMS!$G$9,IF(AC268&lt;150,LMS!$D$10*AC268^3+LMS!$E$10*AC268^2+LMS!$F$10*AC268+LMS!$G$10,LMS!$D$11*AC268^3+LMS!$E$11*AC268^2+LMS!$F$11*AC268+LMS!$G$11)))</f>
        <v>#VALUE!</v>
      </c>
      <c r="AA268" t="e">
        <f>IF(D268="M",(IF(AC268&lt;2.5,LMS!$D$21*AC268^3+LMS!$E$21*AC268^2+LMS!$F$21*AC268+LMS!$G$21,IF(AC268&lt;9.5,LMS!$D$22*AC268^3+LMS!$E$22*AC268^2+LMS!$F$22*AC268+LMS!$G$22,IF(AC268&lt;26.75,LMS!$D$23*AC268^3+LMS!$E$23*AC268^2+LMS!$F$23*AC268+LMS!$G$23,IF(AC268&lt;90,LMS!$D$24*AC268^3+LMS!$E$24*AC268^2+LMS!$F$24*AC268+LMS!$G$24,LMS!$D$25*AC268^3+LMS!$E$25*AC268^2+LMS!$F$25*AC268+LMS!$G$25))))),(IF(AC268&lt;2.5,LMS!$D$27*AC268^3+LMS!$E$27*AC268^2+LMS!$F$27*AC268+LMS!$G$27,IF(AC268&lt;9.5,LMS!$D$28*AC268^3+LMS!$E$28*AC268^2+LMS!$F$28*AC268+LMS!$G$28,IF(AC268&lt;26.75,LMS!$D$29*AC268^3+LMS!$E$29*AC268^2+LMS!$F$29*AC268+LMS!$G$29,IF(AC268&lt;90,LMS!$D$30*AC268^3+LMS!$E$30*AC268^2+LMS!$F$30*AC268+LMS!$G$30,IF(AC268&lt;150,LMS!$D$31*AC268^3+LMS!$E$31*AC268^2+LMS!$F$31*AC268+LMS!$G$31,LMS!$D$32*AC268^3+LMS!$E$32*AC268^2+LMS!$F$32*AC268+LMS!$G$32)))))))</f>
        <v>#VALUE!</v>
      </c>
      <c r="AB268" t="e">
        <f>IF(D268="M",(IF(AC268&lt;90,LMS!$D$14*AC268^3+LMS!$E$14*AC268^2+LMS!$F$14*AC268+LMS!$G$14,LMS!$D$15*AC268^3+LMS!$E$15*AC268^2+LMS!$F$15*AC268+LMS!$G$15)),(IF(AC268&lt;90,LMS!$D$17*AC268^3+LMS!$E$17*AC268^2+LMS!$F$17*AC268+LMS!$G$17,LMS!$D$18*AC268^3+LMS!$E$18*AC268^2+LMS!$F$18*AC268+LMS!$G$18)))</f>
        <v>#VALUE!</v>
      </c>
      <c r="AC268" s="7" t="e">
        <f t="shared" si="85"/>
        <v>#VALUE!</v>
      </c>
    </row>
    <row r="269" spans="2:29" s="7" customFormat="1">
      <c r="B269" s="119"/>
      <c r="C269" s="119"/>
      <c r="D269" s="119"/>
      <c r="E269" s="31"/>
      <c r="F269" s="31"/>
      <c r="G269" s="120"/>
      <c r="H269" s="120"/>
      <c r="I269" s="11" t="str">
        <f t="shared" si="72"/>
        <v/>
      </c>
      <c r="J269" s="2" t="str">
        <f t="shared" si="73"/>
        <v/>
      </c>
      <c r="K269" s="2" t="str">
        <f t="shared" si="74"/>
        <v/>
      </c>
      <c r="L269" s="2" t="str">
        <f t="shared" si="75"/>
        <v/>
      </c>
      <c r="M269" s="2" t="str">
        <f t="shared" si="76"/>
        <v/>
      </c>
      <c r="N269" s="2" t="str">
        <f t="shared" si="77"/>
        <v/>
      </c>
      <c r="O269" s="11" t="str">
        <f t="shared" si="78"/>
        <v/>
      </c>
      <c r="P269" s="11" t="str">
        <f t="shared" si="79"/>
        <v/>
      </c>
      <c r="Q269" s="11" t="str">
        <f t="shared" si="80"/>
        <v/>
      </c>
      <c r="R269" s="137"/>
      <c r="S269" s="137"/>
      <c r="T269" s="12" t="e">
        <f t="shared" si="81"/>
        <v>#VALUE!</v>
      </c>
      <c r="U269" s="13" t="e">
        <f t="shared" si="82"/>
        <v>#VALUE!</v>
      </c>
      <c r="V269" s="13"/>
      <c r="W269" s="8">
        <f t="shared" si="83"/>
        <v>9.0359999999999996</v>
      </c>
      <c r="X269" s="8">
        <f t="shared" si="84"/>
        <v>-184.49199999999999</v>
      </c>
      <c r="Y269"/>
      <c r="Z269" t="e">
        <f>IF(D269="M",IF(AC269&lt;78,LMS!$D$5*AC269^3+LMS!$E$5*AC269^2+LMS!$F$5*AC269+LMS!$G$5,IF(AC269&lt;150,LMS!$D$6*AC269^3+LMS!$E$6*AC269^2+LMS!$F$6*AC269+LMS!$G$6,LMS!$D$7*AC269^3+LMS!$E$7*AC269^2+LMS!$F$7*AC269+LMS!$G$7)),IF(AC269&lt;69,LMS!$D$9*AC269^3+LMS!$E$9*AC269^2+LMS!$F$9*AC269+LMS!$G$9,IF(AC269&lt;150,LMS!$D$10*AC269^3+LMS!$E$10*AC269^2+LMS!$F$10*AC269+LMS!$G$10,LMS!$D$11*AC269^3+LMS!$E$11*AC269^2+LMS!$F$11*AC269+LMS!$G$11)))</f>
        <v>#VALUE!</v>
      </c>
      <c r="AA269" t="e">
        <f>IF(D269="M",(IF(AC269&lt;2.5,LMS!$D$21*AC269^3+LMS!$E$21*AC269^2+LMS!$F$21*AC269+LMS!$G$21,IF(AC269&lt;9.5,LMS!$D$22*AC269^3+LMS!$E$22*AC269^2+LMS!$F$22*AC269+LMS!$G$22,IF(AC269&lt;26.75,LMS!$D$23*AC269^3+LMS!$E$23*AC269^2+LMS!$F$23*AC269+LMS!$G$23,IF(AC269&lt;90,LMS!$D$24*AC269^3+LMS!$E$24*AC269^2+LMS!$F$24*AC269+LMS!$G$24,LMS!$D$25*AC269^3+LMS!$E$25*AC269^2+LMS!$F$25*AC269+LMS!$G$25))))),(IF(AC269&lt;2.5,LMS!$D$27*AC269^3+LMS!$E$27*AC269^2+LMS!$F$27*AC269+LMS!$G$27,IF(AC269&lt;9.5,LMS!$D$28*AC269^3+LMS!$E$28*AC269^2+LMS!$F$28*AC269+LMS!$G$28,IF(AC269&lt;26.75,LMS!$D$29*AC269^3+LMS!$E$29*AC269^2+LMS!$F$29*AC269+LMS!$G$29,IF(AC269&lt;90,LMS!$D$30*AC269^3+LMS!$E$30*AC269^2+LMS!$F$30*AC269+LMS!$G$30,IF(AC269&lt;150,LMS!$D$31*AC269^3+LMS!$E$31*AC269^2+LMS!$F$31*AC269+LMS!$G$31,LMS!$D$32*AC269^3+LMS!$E$32*AC269^2+LMS!$F$32*AC269+LMS!$G$32)))))))</f>
        <v>#VALUE!</v>
      </c>
      <c r="AB269" t="e">
        <f>IF(D269="M",(IF(AC269&lt;90,LMS!$D$14*AC269^3+LMS!$E$14*AC269^2+LMS!$F$14*AC269+LMS!$G$14,LMS!$D$15*AC269^3+LMS!$E$15*AC269^2+LMS!$F$15*AC269+LMS!$G$15)),(IF(AC269&lt;90,LMS!$D$17*AC269^3+LMS!$E$17*AC269^2+LMS!$F$17*AC269+LMS!$G$17,LMS!$D$18*AC269^3+LMS!$E$18*AC269^2+LMS!$F$18*AC269+LMS!$G$18)))</f>
        <v>#VALUE!</v>
      </c>
      <c r="AC269" s="7" t="e">
        <f t="shared" si="85"/>
        <v>#VALUE!</v>
      </c>
    </row>
    <row r="270" spans="2:29" s="7" customFormat="1">
      <c r="B270" s="119"/>
      <c r="C270" s="119"/>
      <c r="D270" s="119"/>
      <c r="E270" s="31"/>
      <c r="F270" s="31"/>
      <c r="G270" s="120"/>
      <c r="H270" s="120"/>
      <c r="I270" s="11" t="str">
        <f t="shared" si="72"/>
        <v/>
      </c>
      <c r="J270" s="2" t="str">
        <f t="shared" si="73"/>
        <v/>
      </c>
      <c r="K270" s="2" t="str">
        <f t="shared" si="74"/>
        <v/>
      </c>
      <c r="L270" s="2" t="str">
        <f t="shared" si="75"/>
        <v/>
      </c>
      <c r="M270" s="2" t="str">
        <f t="shared" si="76"/>
        <v/>
      </c>
      <c r="N270" s="2" t="str">
        <f t="shared" si="77"/>
        <v/>
      </c>
      <c r="O270" s="11" t="str">
        <f t="shared" si="78"/>
        <v/>
      </c>
      <c r="P270" s="11" t="str">
        <f t="shared" si="79"/>
        <v/>
      </c>
      <c r="Q270" s="11" t="str">
        <f t="shared" si="80"/>
        <v/>
      </c>
      <c r="R270" s="137"/>
      <c r="S270" s="137"/>
      <c r="T270" s="12" t="e">
        <f t="shared" si="81"/>
        <v>#VALUE!</v>
      </c>
      <c r="U270" s="13" t="e">
        <f t="shared" si="82"/>
        <v>#VALUE!</v>
      </c>
      <c r="V270" s="13"/>
      <c r="W270" s="8">
        <f t="shared" si="83"/>
        <v>9.0359999999999996</v>
      </c>
      <c r="X270" s="8">
        <f t="shared" si="84"/>
        <v>-184.49199999999999</v>
      </c>
      <c r="Y270"/>
      <c r="Z270" t="e">
        <f>IF(D270="M",IF(AC270&lt;78,LMS!$D$5*AC270^3+LMS!$E$5*AC270^2+LMS!$F$5*AC270+LMS!$G$5,IF(AC270&lt;150,LMS!$D$6*AC270^3+LMS!$E$6*AC270^2+LMS!$F$6*AC270+LMS!$G$6,LMS!$D$7*AC270^3+LMS!$E$7*AC270^2+LMS!$F$7*AC270+LMS!$G$7)),IF(AC270&lt;69,LMS!$D$9*AC270^3+LMS!$E$9*AC270^2+LMS!$F$9*AC270+LMS!$G$9,IF(AC270&lt;150,LMS!$D$10*AC270^3+LMS!$E$10*AC270^2+LMS!$F$10*AC270+LMS!$G$10,LMS!$D$11*AC270^3+LMS!$E$11*AC270^2+LMS!$F$11*AC270+LMS!$G$11)))</f>
        <v>#VALUE!</v>
      </c>
      <c r="AA270" t="e">
        <f>IF(D270="M",(IF(AC270&lt;2.5,LMS!$D$21*AC270^3+LMS!$E$21*AC270^2+LMS!$F$21*AC270+LMS!$G$21,IF(AC270&lt;9.5,LMS!$D$22*AC270^3+LMS!$E$22*AC270^2+LMS!$F$22*AC270+LMS!$G$22,IF(AC270&lt;26.75,LMS!$D$23*AC270^3+LMS!$E$23*AC270^2+LMS!$F$23*AC270+LMS!$G$23,IF(AC270&lt;90,LMS!$D$24*AC270^3+LMS!$E$24*AC270^2+LMS!$F$24*AC270+LMS!$G$24,LMS!$D$25*AC270^3+LMS!$E$25*AC270^2+LMS!$F$25*AC270+LMS!$G$25))))),(IF(AC270&lt;2.5,LMS!$D$27*AC270^3+LMS!$E$27*AC270^2+LMS!$F$27*AC270+LMS!$G$27,IF(AC270&lt;9.5,LMS!$D$28*AC270^3+LMS!$E$28*AC270^2+LMS!$F$28*AC270+LMS!$G$28,IF(AC270&lt;26.75,LMS!$D$29*AC270^3+LMS!$E$29*AC270^2+LMS!$F$29*AC270+LMS!$G$29,IF(AC270&lt;90,LMS!$D$30*AC270^3+LMS!$E$30*AC270^2+LMS!$F$30*AC270+LMS!$G$30,IF(AC270&lt;150,LMS!$D$31*AC270^3+LMS!$E$31*AC270^2+LMS!$F$31*AC270+LMS!$G$31,LMS!$D$32*AC270^3+LMS!$E$32*AC270^2+LMS!$F$32*AC270+LMS!$G$32)))))))</f>
        <v>#VALUE!</v>
      </c>
      <c r="AB270" t="e">
        <f>IF(D270="M",(IF(AC270&lt;90,LMS!$D$14*AC270^3+LMS!$E$14*AC270^2+LMS!$F$14*AC270+LMS!$G$14,LMS!$D$15*AC270^3+LMS!$E$15*AC270^2+LMS!$F$15*AC270+LMS!$G$15)),(IF(AC270&lt;90,LMS!$D$17*AC270^3+LMS!$E$17*AC270^2+LMS!$F$17*AC270+LMS!$G$17,LMS!$D$18*AC270^3+LMS!$E$18*AC270^2+LMS!$F$18*AC270+LMS!$G$18)))</f>
        <v>#VALUE!</v>
      </c>
      <c r="AC270" s="7" t="e">
        <f t="shared" si="85"/>
        <v>#VALUE!</v>
      </c>
    </row>
    <row r="271" spans="2:29" s="7" customFormat="1">
      <c r="B271" s="119"/>
      <c r="C271" s="119"/>
      <c r="D271" s="119"/>
      <c r="E271" s="31"/>
      <c r="F271" s="31"/>
      <c r="G271" s="120"/>
      <c r="H271" s="120"/>
      <c r="I271" s="11" t="str">
        <f t="shared" si="72"/>
        <v/>
      </c>
      <c r="J271" s="2" t="str">
        <f t="shared" si="73"/>
        <v/>
      </c>
      <c r="K271" s="2" t="str">
        <f t="shared" si="74"/>
        <v/>
      </c>
      <c r="L271" s="2" t="str">
        <f t="shared" si="75"/>
        <v/>
      </c>
      <c r="M271" s="2" t="str">
        <f t="shared" si="76"/>
        <v/>
      </c>
      <c r="N271" s="2" t="str">
        <f t="shared" si="77"/>
        <v/>
      </c>
      <c r="O271" s="11" t="str">
        <f t="shared" si="78"/>
        <v/>
      </c>
      <c r="P271" s="11" t="str">
        <f t="shared" si="79"/>
        <v/>
      </c>
      <c r="Q271" s="11" t="str">
        <f t="shared" si="80"/>
        <v/>
      </c>
      <c r="R271" s="137"/>
      <c r="S271" s="137"/>
      <c r="T271" s="12" t="e">
        <f t="shared" si="81"/>
        <v>#VALUE!</v>
      </c>
      <c r="U271" s="13" t="e">
        <f t="shared" si="82"/>
        <v>#VALUE!</v>
      </c>
      <c r="V271" s="13"/>
      <c r="W271" s="8">
        <f t="shared" si="83"/>
        <v>9.0359999999999996</v>
      </c>
      <c r="X271" s="8">
        <f t="shared" si="84"/>
        <v>-184.49199999999999</v>
      </c>
      <c r="Y271"/>
      <c r="Z271" t="e">
        <f>IF(D271="M",IF(AC271&lt;78,LMS!$D$5*AC271^3+LMS!$E$5*AC271^2+LMS!$F$5*AC271+LMS!$G$5,IF(AC271&lt;150,LMS!$D$6*AC271^3+LMS!$E$6*AC271^2+LMS!$F$6*AC271+LMS!$G$6,LMS!$D$7*AC271^3+LMS!$E$7*AC271^2+LMS!$F$7*AC271+LMS!$G$7)),IF(AC271&lt;69,LMS!$D$9*AC271^3+LMS!$E$9*AC271^2+LMS!$F$9*AC271+LMS!$G$9,IF(AC271&lt;150,LMS!$D$10*AC271^3+LMS!$E$10*AC271^2+LMS!$F$10*AC271+LMS!$G$10,LMS!$D$11*AC271^3+LMS!$E$11*AC271^2+LMS!$F$11*AC271+LMS!$G$11)))</f>
        <v>#VALUE!</v>
      </c>
      <c r="AA271" t="e">
        <f>IF(D271="M",(IF(AC271&lt;2.5,LMS!$D$21*AC271^3+LMS!$E$21*AC271^2+LMS!$F$21*AC271+LMS!$G$21,IF(AC271&lt;9.5,LMS!$D$22*AC271^3+LMS!$E$22*AC271^2+LMS!$F$22*AC271+LMS!$G$22,IF(AC271&lt;26.75,LMS!$D$23*AC271^3+LMS!$E$23*AC271^2+LMS!$F$23*AC271+LMS!$G$23,IF(AC271&lt;90,LMS!$D$24*AC271^3+LMS!$E$24*AC271^2+LMS!$F$24*AC271+LMS!$G$24,LMS!$D$25*AC271^3+LMS!$E$25*AC271^2+LMS!$F$25*AC271+LMS!$G$25))))),(IF(AC271&lt;2.5,LMS!$D$27*AC271^3+LMS!$E$27*AC271^2+LMS!$F$27*AC271+LMS!$G$27,IF(AC271&lt;9.5,LMS!$D$28*AC271^3+LMS!$E$28*AC271^2+LMS!$F$28*AC271+LMS!$G$28,IF(AC271&lt;26.75,LMS!$D$29*AC271^3+LMS!$E$29*AC271^2+LMS!$F$29*AC271+LMS!$G$29,IF(AC271&lt;90,LMS!$D$30*AC271^3+LMS!$E$30*AC271^2+LMS!$F$30*AC271+LMS!$G$30,IF(AC271&lt;150,LMS!$D$31*AC271^3+LMS!$E$31*AC271^2+LMS!$F$31*AC271+LMS!$G$31,LMS!$D$32*AC271^3+LMS!$E$32*AC271^2+LMS!$F$32*AC271+LMS!$G$32)))))))</f>
        <v>#VALUE!</v>
      </c>
      <c r="AB271" t="e">
        <f>IF(D271="M",(IF(AC271&lt;90,LMS!$D$14*AC271^3+LMS!$E$14*AC271^2+LMS!$F$14*AC271+LMS!$G$14,LMS!$D$15*AC271^3+LMS!$E$15*AC271^2+LMS!$F$15*AC271+LMS!$G$15)),(IF(AC271&lt;90,LMS!$D$17*AC271^3+LMS!$E$17*AC271^2+LMS!$F$17*AC271+LMS!$G$17,LMS!$D$18*AC271^3+LMS!$E$18*AC271^2+LMS!$F$18*AC271+LMS!$G$18)))</f>
        <v>#VALUE!</v>
      </c>
      <c r="AC271" s="7" t="e">
        <f t="shared" si="85"/>
        <v>#VALUE!</v>
      </c>
    </row>
    <row r="272" spans="2:29" s="7" customFormat="1">
      <c r="B272" s="119"/>
      <c r="C272" s="119"/>
      <c r="D272" s="119"/>
      <c r="E272" s="31"/>
      <c r="F272" s="31"/>
      <c r="G272" s="120"/>
      <c r="H272" s="120"/>
      <c r="I272" s="11" t="str">
        <f t="shared" si="72"/>
        <v/>
      </c>
      <c r="J272" s="2" t="str">
        <f t="shared" si="73"/>
        <v/>
      </c>
      <c r="K272" s="2" t="str">
        <f t="shared" si="74"/>
        <v/>
      </c>
      <c r="L272" s="2" t="str">
        <f t="shared" si="75"/>
        <v/>
      </c>
      <c r="M272" s="2" t="str">
        <f t="shared" si="76"/>
        <v/>
      </c>
      <c r="N272" s="2" t="str">
        <f t="shared" si="77"/>
        <v/>
      </c>
      <c r="O272" s="11" t="str">
        <f t="shared" si="78"/>
        <v/>
      </c>
      <c r="P272" s="11" t="str">
        <f t="shared" si="79"/>
        <v/>
      </c>
      <c r="Q272" s="11" t="str">
        <f t="shared" si="80"/>
        <v/>
      </c>
      <c r="R272" s="137"/>
      <c r="S272" s="137"/>
      <c r="T272" s="12" t="e">
        <f t="shared" si="81"/>
        <v>#VALUE!</v>
      </c>
      <c r="U272" s="13" t="e">
        <f t="shared" si="82"/>
        <v>#VALUE!</v>
      </c>
      <c r="V272" s="13"/>
      <c r="W272" s="8">
        <f t="shared" si="83"/>
        <v>9.0359999999999996</v>
      </c>
      <c r="X272" s="8">
        <f t="shared" si="84"/>
        <v>-184.49199999999999</v>
      </c>
      <c r="Y272"/>
      <c r="Z272" t="e">
        <f>IF(D272="M",IF(AC272&lt;78,LMS!$D$5*AC272^3+LMS!$E$5*AC272^2+LMS!$F$5*AC272+LMS!$G$5,IF(AC272&lt;150,LMS!$D$6*AC272^3+LMS!$E$6*AC272^2+LMS!$F$6*AC272+LMS!$G$6,LMS!$D$7*AC272^3+LMS!$E$7*AC272^2+LMS!$F$7*AC272+LMS!$G$7)),IF(AC272&lt;69,LMS!$D$9*AC272^3+LMS!$E$9*AC272^2+LMS!$F$9*AC272+LMS!$G$9,IF(AC272&lt;150,LMS!$D$10*AC272^3+LMS!$E$10*AC272^2+LMS!$F$10*AC272+LMS!$G$10,LMS!$D$11*AC272^3+LMS!$E$11*AC272^2+LMS!$F$11*AC272+LMS!$G$11)))</f>
        <v>#VALUE!</v>
      </c>
      <c r="AA272" t="e">
        <f>IF(D272="M",(IF(AC272&lt;2.5,LMS!$D$21*AC272^3+LMS!$E$21*AC272^2+LMS!$F$21*AC272+LMS!$G$21,IF(AC272&lt;9.5,LMS!$D$22*AC272^3+LMS!$E$22*AC272^2+LMS!$F$22*AC272+LMS!$G$22,IF(AC272&lt;26.75,LMS!$D$23*AC272^3+LMS!$E$23*AC272^2+LMS!$F$23*AC272+LMS!$G$23,IF(AC272&lt;90,LMS!$D$24*AC272^3+LMS!$E$24*AC272^2+LMS!$F$24*AC272+LMS!$G$24,LMS!$D$25*AC272^3+LMS!$E$25*AC272^2+LMS!$F$25*AC272+LMS!$G$25))))),(IF(AC272&lt;2.5,LMS!$D$27*AC272^3+LMS!$E$27*AC272^2+LMS!$F$27*AC272+LMS!$G$27,IF(AC272&lt;9.5,LMS!$D$28*AC272^3+LMS!$E$28*AC272^2+LMS!$F$28*AC272+LMS!$G$28,IF(AC272&lt;26.75,LMS!$D$29*AC272^3+LMS!$E$29*AC272^2+LMS!$F$29*AC272+LMS!$G$29,IF(AC272&lt;90,LMS!$D$30*AC272^3+LMS!$E$30*AC272^2+LMS!$F$30*AC272+LMS!$G$30,IF(AC272&lt;150,LMS!$D$31*AC272^3+LMS!$E$31*AC272^2+LMS!$F$31*AC272+LMS!$G$31,LMS!$D$32*AC272^3+LMS!$E$32*AC272^2+LMS!$F$32*AC272+LMS!$G$32)))))))</f>
        <v>#VALUE!</v>
      </c>
      <c r="AB272" t="e">
        <f>IF(D272="M",(IF(AC272&lt;90,LMS!$D$14*AC272^3+LMS!$E$14*AC272^2+LMS!$F$14*AC272+LMS!$G$14,LMS!$D$15*AC272^3+LMS!$E$15*AC272^2+LMS!$F$15*AC272+LMS!$G$15)),(IF(AC272&lt;90,LMS!$D$17*AC272^3+LMS!$E$17*AC272^2+LMS!$F$17*AC272+LMS!$G$17,LMS!$D$18*AC272^3+LMS!$E$18*AC272^2+LMS!$F$18*AC272+LMS!$G$18)))</f>
        <v>#VALUE!</v>
      </c>
      <c r="AC272" s="7" t="e">
        <f t="shared" si="85"/>
        <v>#VALUE!</v>
      </c>
    </row>
    <row r="273" spans="2:29" s="7" customFormat="1">
      <c r="B273" s="119"/>
      <c r="C273" s="119"/>
      <c r="D273" s="119"/>
      <c r="E273" s="31"/>
      <c r="F273" s="31"/>
      <c r="G273" s="120"/>
      <c r="H273" s="120"/>
      <c r="I273" s="11" t="str">
        <f t="shared" si="72"/>
        <v/>
      </c>
      <c r="J273" s="2" t="str">
        <f t="shared" si="73"/>
        <v/>
      </c>
      <c r="K273" s="2" t="str">
        <f t="shared" si="74"/>
        <v/>
      </c>
      <c r="L273" s="2" t="str">
        <f t="shared" si="75"/>
        <v/>
      </c>
      <c r="M273" s="2" t="str">
        <f t="shared" si="76"/>
        <v/>
      </c>
      <c r="N273" s="2" t="str">
        <f t="shared" si="77"/>
        <v/>
      </c>
      <c r="O273" s="11" t="str">
        <f t="shared" si="78"/>
        <v/>
      </c>
      <c r="P273" s="11" t="str">
        <f t="shared" si="79"/>
        <v/>
      </c>
      <c r="Q273" s="11" t="str">
        <f t="shared" si="80"/>
        <v/>
      </c>
      <c r="R273" s="137"/>
      <c r="S273" s="137"/>
      <c r="T273" s="12" t="e">
        <f t="shared" si="81"/>
        <v>#VALUE!</v>
      </c>
      <c r="U273" s="13" t="e">
        <f t="shared" si="82"/>
        <v>#VALUE!</v>
      </c>
      <c r="V273" s="13"/>
      <c r="W273" s="8">
        <f t="shared" si="83"/>
        <v>9.0359999999999996</v>
      </c>
      <c r="X273" s="8">
        <f t="shared" si="84"/>
        <v>-184.49199999999999</v>
      </c>
      <c r="Y273"/>
      <c r="Z273" t="e">
        <f>IF(D273="M",IF(AC273&lt;78,LMS!$D$5*AC273^3+LMS!$E$5*AC273^2+LMS!$F$5*AC273+LMS!$G$5,IF(AC273&lt;150,LMS!$D$6*AC273^3+LMS!$E$6*AC273^2+LMS!$F$6*AC273+LMS!$G$6,LMS!$D$7*AC273^3+LMS!$E$7*AC273^2+LMS!$F$7*AC273+LMS!$G$7)),IF(AC273&lt;69,LMS!$D$9*AC273^3+LMS!$E$9*AC273^2+LMS!$F$9*AC273+LMS!$G$9,IF(AC273&lt;150,LMS!$D$10*AC273^3+LMS!$E$10*AC273^2+LMS!$F$10*AC273+LMS!$G$10,LMS!$D$11*AC273^3+LMS!$E$11*AC273^2+LMS!$F$11*AC273+LMS!$G$11)))</f>
        <v>#VALUE!</v>
      </c>
      <c r="AA273" t="e">
        <f>IF(D273="M",(IF(AC273&lt;2.5,LMS!$D$21*AC273^3+LMS!$E$21*AC273^2+LMS!$F$21*AC273+LMS!$G$21,IF(AC273&lt;9.5,LMS!$D$22*AC273^3+LMS!$E$22*AC273^2+LMS!$F$22*AC273+LMS!$G$22,IF(AC273&lt;26.75,LMS!$D$23*AC273^3+LMS!$E$23*AC273^2+LMS!$F$23*AC273+LMS!$G$23,IF(AC273&lt;90,LMS!$D$24*AC273^3+LMS!$E$24*AC273^2+LMS!$F$24*AC273+LMS!$G$24,LMS!$D$25*AC273^3+LMS!$E$25*AC273^2+LMS!$F$25*AC273+LMS!$G$25))))),(IF(AC273&lt;2.5,LMS!$D$27*AC273^3+LMS!$E$27*AC273^2+LMS!$F$27*AC273+LMS!$G$27,IF(AC273&lt;9.5,LMS!$D$28*AC273^3+LMS!$E$28*AC273^2+LMS!$F$28*AC273+LMS!$G$28,IF(AC273&lt;26.75,LMS!$D$29*AC273^3+LMS!$E$29*AC273^2+LMS!$F$29*AC273+LMS!$G$29,IF(AC273&lt;90,LMS!$D$30*AC273^3+LMS!$E$30*AC273^2+LMS!$F$30*AC273+LMS!$G$30,IF(AC273&lt;150,LMS!$D$31*AC273^3+LMS!$E$31*AC273^2+LMS!$F$31*AC273+LMS!$G$31,LMS!$D$32*AC273^3+LMS!$E$32*AC273^2+LMS!$F$32*AC273+LMS!$G$32)))))))</f>
        <v>#VALUE!</v>
      </c>
      <c r="AB273" t="e">
        <f>IF(D273="M",(IF(AC273&lt;90,LMS!$D$14*AC273^3+LMS!$E$14*AC273^2+LMS!$F$14*AC273+LMS!$G$14,LMS!$D$15*AC273^3+LMS!$E$15*AC273^2+LMS!$F$15*AC273+LMS!$G$15)),(IF(AC273&lt;90,LMS!$D$17*AC273^3+LMS!$E$17*AC273^2+LMS!$F$17*AC273+LMS!$G$17,LMS!$D$18*AC273^3+LMS!$E$18*AC273^2+LMS!$F$18*AC273+LMS!$G$18)))</f>
        <v>#VALUE!</v>
      </c>
      <c r="AC273" s="7" t="e">
        <f t="shared" si="85"/>
        <v>#VALUE!</v>
      </c>
    </row>
    <row r="274" spans="2:29" s="7" customFormat="1">
      <c r="B274" s="119"/>
      <c r="C274" s="119"/>
      <c r="D274" s="119"/>
      <c r="E274" s="31"/>
      <c r="F274" s="31"/>
      <c r="G274" s="120"/>
      <c r="H274" s="120"/>
      <c r="I274" s="11" t="str">
        <f t="shared" si="72"/>
        <v/>
      </c>
      <c r="J274" s="2" t="str">
        <f t="shared" si="73"/>
        <v/>
      </c>
      <c r="K274" s="2" t="str">
        <f t="shared" si="74"/>
        <v/>
      </c>
      <c r="L274" s="2" t="str">
        <f t="shared" si="75"/>
        <v/>
      </c>
      <c r="M274" s="2" t="str">
        <f t="shared" si="76"/>
        <v/>
      </c>
      <c r="N274" s="2" t="str">
        <f t="shared" si="77"/>
        <v/>
      </c>
      <c r="O274" s="11" t="str">
        <f t="shared" si="78"/>
        <v/>
      </c>
      <c r="P274" s="11" t="str">
        <f t="shared" si="79"/>
        <v/>
      </c>
      <c r="Q274" s="11" t="str">
        <f t="shared" si="80"/>
        <v/>
      </c>
      <c r="R274" s="137"/>
      <c r="S274" s="137"/>
      <c r="T274" s="12" t="e">
        <f t="shared" si="81"/>
        <v>#VALUE!</v>
      </c>
      <c r="U274" s="13" t="e">
        <f t="shared" si="82"/>
        <v>#VALUE!</v>
      </c>
      <c r="V274" s="13"/>
      <c r="W274" s="8">
        <f t="shared" si="83"/>
        <v>9.0359999999999996</v>
      </c>
      <c r="X274" s="8">
        <f t="shared" si="84"/>
        <v>-184.49199999999999</v>
      </c>
      <c r="Y274"/>
      <c r="Z274" t="e">
        <f>IF(D274="M",IF(AC274&lt;78,LMS!$D$5*AC274^3+LMS!$E$5*AC274^2+LMS!$F$5*AC274+LMS!$G$5,IF(AC274&lt;150,LMS!$D$6*AC274^3+LMS!$E$6*AC274^2+LMS!$F$6*AC274+LMS!$G$6,LMS!$D$7*AC274^3+LMS!$E$7*AC274^2+LMS!$F$7*AC274+LMS!$G$7)),IF(AC274&lt;69,LMS!$D$9*AC274^3+LMS!$E$9*AC274^2+LMS!$F$9*AC274+LMS!$G$9,IF(AC274&lt;150,LMS!$D$10*AC274^3+LMS!$E$10*AC274^2+LMS!$F$10*AC274+LMS!$G$10,LMS!$D$11*AC274^3+LMS!$E$11*AC274^2+LMS!$F$11*AC274+LMS!$G$11)))</f>
        <v>#VALUE!</v>
      </c>
      <c r="AA274" t="e">
        <f>IF(D274="M",(IF(AC274&lt;2.5,LMS!$D$21*AC274^3+LMS!$E$21*AC274^2+LMS!$F$21*AC274+LMS!$G$21,IF(AC274&lt;9.5,LMS!$D$22*AC274^3+LMS!$E$22*AC274^2+LMS!$F$22*AC274+LMS!$G$22,IF(AC274&lt;26.75,LMS!$D$23*AC274^3+LMS!$E$23*AC274^2+LMS!$F$23*AC274+LMS!$G$23,IF(AC274&lt;90,LMS!$D$24*AC274^3+LMS!$E$24*AC274^2+LMS!$F$24*AC274+LMS!$G$24,LMS!$D$25*AC274^3+LMS!$E$25*AC274^2+LMS!$F$25*AC274+LMS!$G$25))))),(IF(AC274&lt;2.5,LMS!$D$27*AC274^3+LMS!$E$27*AC274^2+LMS!$F$27*AC274+LMS!$G$27,IF(AC274&lt;9.5,LMS!$D$28*AC274^3+LMS!$E$28*AC274^2+LMS!$F$28*AC274+LMS!$G$28,IF(AC274&lt;26.75,LMS!$D$29*AC274^3+LMS!$E$29*AC274^2+LMS!$F$29*AC274+LMS!$G$29,IF(AC274&lt;90,LMS!$D$30*AC274^3+LMS!$E$30*AC274^2+LMS!$F$30*AC274+LMS!$G$30,IF(AC274&lt;150,LMS!$D$31*AC274^3+LMS!$E$31*AC274^2+LMS!$F$31*AC274+LMS!$G$31,LMS!$D$32*AC274^3+LMS!$E$32*AC274^2+LMS!$F$32*AC274+LMS!$G$32)))))))</f>
        <v>#VALUE!</v>
      </c>
      <c r="AB274" t="e">
        <f>IF(D274="M",(IF(AC274&lt;90,LMS!$D$14*AC274^3+LMS!$E$14*AC274^2+LMS!$F$14*AC274+LMS!$G$14,LMS!$D$15*AC274^3+LMS!$E$15*AC274^2+LMS!$F$15*AC274+LMS!$G$15)),(IF(AC274&lt;90,LMS!$D$17*AC274^3+LMS!$E$17*AC274^2+LMS!$F$17*AC274+LMS!$G$17,LMS!$D$18*AC274^3+LMS!$E$18*AC274^2+LMS!$F$18*AC274+LMS!$G$18)))</f>
        <v>#VALUE!</v>
      </c>
      <c r="AC274" s="7" t="e">
        <f t="shared" si="85"/>
        <v>#VALUE!</v>
      </c>
    </row>
    <row r="275" spans="2:29" s="7" customFormat="1">
      <c r="B275" s="119"/>
      <c r="C275" s="119"/>
      <c r="D275" s="119"/>
      <c r="E275" s="31"/>
      <c r="F275" s="31"/>
      <c r="G275" s="120"/>
      <c r="H275" s="120"/>
      <c r="I275" s="11" t="str">
        <f t="shared" si="72"/>
        <v/>
      </c>
      <c r="J275" s="2" t="str">
        <f t="shared" si="73"/>
        <v/>
      </c>
      <c r="K275" s="2" t="str">
        <f t="shared" si="74"/>
        <v/>
      </c>
      <c r="L275" s="2" t="str">
        <f t="shared" si="75"/>
        <v/>
      </c>
      <c r="M275" s="2" t="str">
        <f t="shared" si="76"/>
        <v/>
      </c>
      <c r="N275" s="2" t="str">
        <f t="shared" si="77"/>
        <v/>
      </c>
      <c r="O275" s="11" t="str">
        <f t="shared" si="78"/>
        <v/>
      </c>
      <c r="P275" s="11" t="str">
        <f t="shared" si="79"/>
        <v/>
      </c>
      <c r="Q275" s="11" t="str">
        <f t="shared" si="80"/>
        <v/>
      </c>
      <c r="R275" s="137"/>
      <c r="S275" s="137"/>
      <c r="T275" s="12" t="e">
        <f t="shared" si="81"/>
        <v>#VALUE!</v>
      </c>
      <c r="U275" s="13" t="e">
        <f t="shared" si="82"/>
        <v>#VALUE!</v>
      </c>
      <c r="V275" s="13"/>
      <c r="W275" s="8">
        <f t="shared" si="83"/>
        <v>9.0359999999999996</v>
      </c>
      <c r="X275" s="8">
        <f t="shared" si="84"/>
        <v>-184.49199999999999</v>
      </c>
      <c r="Y275"/>
      <c r="Z275" t="e">
        <f>IF(D275="M",IF(AC275&lt;78,LMS!$D$5*AC275^3+LMS!$E$5*AC275^2+LMS!$F$5*AC275+LMS!$G$5,IF(AC275&lt;150,LMS!$D$6*AC275^3+LMS!$E$6*AC275^2+LMS!$F$6*AC275+LMS!$G$6,LMS!$D$7*AC275^3+LMS!$E$7*AC275^2+LMS!$F$7*AC275+LMS!$G$7)),IF(AC275&lt;69,LMS!$D$9*AC275^3+LMS!$E$9*AC275^2+LMS!$F$9*AC275+LMS!$G$9,IF(AC275&lt;150,LMS!$D$10*AC275^3+LMS!$E$10*AC275^2+LMS!$F$10*AC275+LMS!$G$10,LMS!$D$11*AC275^3+LMS!$E$11*AC275^2+LMS!$F$11*AC275+LMS!$G$11)))</f>
        <v>#VALUE!</v>
      </c>
      <c r="AA275" t="e">
        <f>IF(D275="M",(IF(AC275&lt;2.5,LMS!$D$21*AC275^3+LMS!$E$21*AC275^2+LMS!$F$21*AC275+LMS!$G$21,IF(AC275&lt;9.5,LMS!$D$22*AC275^3+LMS!$E$22*AC275^2+LMS!$F$22*AC275+LMS!$G$22,IF(AC275&lt;26.75,LMS!$D$23*AC275^3+LMS!$E$23*AC275^2+LMS!$F$23*AC275+LMS!$G$23,IF(AC275&lt;90,LMS!$D$24*AC275^3+LMS!$E$24*AC275^2+LMS!$F$24*AC275+LMS!$G$24,LMS!$D$25*AC275^3+LMS!$E$25*AC275^2+LMS!$F$25*AC275+LMS!$G$25))))),(IF(AC275&lt;2.5,LMS!$D$27*AC275^3+LMS!$E$27*AC275^2+LMS!$F$27*AC275+LMS!$G$27,IF(AC275&lt;9.5,LMS!$D$28*AC275^3+LMS!$E$28*AC275^2+LMS!$F$28*AC275+LMS!$G$28,IF(AC275&lt;26.75,LMS!$D$29*AC275^3+LMS!$E$29*AC275^2+LMS!$F$29*AC275+LMS!$G$29,IF(AC275&lt;90,LMS!$D$30*AC275^3+LMS!$E$30*AC275^2+LMS!$F$30*AC275+LMS!$G$30,IF(AC275&lt;150,LMS!$D$31*AC275^3+LMS!$E$31*AC275^2+LMS!$F$31*AC275+LMS!$G$31,LMS!$D$32*AC275^3+LMS!$E$32*AC275^2+LMS!$F$32*AC275+LMS!$G$32)))))))</f>
        <v>#VALUE!</v>
      </c>
      <c r="AB275" t="e">
        <f>IF(D275="M",(IF(AC275&lt;90,LMS!$D$14*AC275^3+LMS!$E$14*AC275^2+LMS!$F$14*AC275+LMS!$G$14,LMS!$D$15*AC275^3+LMS!$E$15*AC275^2+LMS!$F$15*AC275+LMS!$G$15)),(IF(AC275&lt;90,LMS!$D$17*AC275^3+LMS!$E$17*AC275^2+LMS!$F$17*AC275+LMS!$G$17,LMS!$D$18*AC275^3+LMS!$E$18*AC275^2+LMS!$F$18*AC275+LMS!$G$18)))</f>
        <v>#VALUE!</v>
      </c>
      <c r="AC275" s="7" t="e">
        <f t="shared" si="85"/>
        <v>#VALUE!</v>
      </c>
    </row>
    <row r="276" spans="2:29" s="7" customFormat="1">
      <c r="B276" s="119"/>
      <c r="C276" s="119"/>
      <c r="D276" s="119"/>
      <c r="E276" s="31"/>
      <c r="F276" s="31"/>
      <c r="G276" s="120"/>
      <c r="H276" s="120"/>
      <c r="I276" s="11" t="str">
        <f t="shared" si="72"/>
        <v/>
      </c>
      <c r="J276" s="2" t="str">
        <f t="shared" si="73"/>
        <v/>
      </c>
      <c r="K276" s="2" t="str">
        <f t="shared" si="74"/>
        <v/>
      </c>
      <c r="L276" s="2" t="str">
        <f t="shared" si="75"/>
        <v/>
      </c>
      <c r="M276" s="2" t="str">
        <f t="shared" si="76"/>
        <v/>
      </c>
      <c r="N276" s="2" t="str">
        <f t="shared" si="77"/>
        <v/>
      </c>
      <c r="O276" s="11" t="str">
        <f t="shared" si="78"/>
        <v/>
      </c>
      <c r="P276" s="11" t="str">
        <f t="shared" si="79"/>
        <v/>
      </c>
      <c r="Q276" s="11" t="str">
        <f t="shared" si="80"/>
        <v/>
      </c>
      <c r="R276" s="137"/>
      <c r="S276" s="137"/>
      <c r="T276" s="12" t="e">
        <f t="shared" si="81"/>
        <v>#VALUE!</v>
      </c>
      <c r="U276" s="13" t="e">
        <f t="shared" si="82"/>
        <v>#VALUE!</v>
      </c>
      <c r="V276" s="13"/>
      <c r="W276" s="8">
        <f t="shared" si="83"/>
        <v>9.0359999999999996</v>
      </c>
      <c r="X276" s="8">
        <f t="shared" si="84"/>
        <v>-184.49199999999999</v>
      </c>
      <c r="Y276"/>
      <c r="Z276" t="e">
        <f>IF(D276="M",IF(AC276&lt;78,LMS!$D$5*AC276^3+LMS!$E$5*AC276^2+LMS!$F$5*AC276+LMS!$G$5,IF(AC276&lt;150,LMS!$D$6*AC276^3+LMS!$E$6*AC276^2+LMS!$F$6*AC276+LMS!$G$6,LMS!$D$7*AC276^3+LMS!$E$7*AC276^2+LMS!$F$7*AC276+LMS!$G$7)),IF(AC276&lt;69,LMS!$D$9*AC276^3+LMS!$E$9*AC276^2+LMS!$F$9*AC276+LMS!$G$9,IF(AC276&lt;150,LMS!$D$10*AC276^3+LMS!$E$10*AC276^2+LMS!$F$10*AC276+LMS!$G$10,LMS!$D$11*AC276^3+LMS!$E$11*AC276^2+LMS!$F$11*AC276+LMS!$G$11)))</f>
        <v>#VALUE!</v>
      </c>
      <c r="AA276" t="e">
        <f>IF(D276="M",(IF(AC276&lt;2.5,LMS!$D$21*AC276^3+LMS!$E$21*AC276^2+LMS!$F$21*AC276+LMS!$G$21,IF(AC276&lt;9.5,LMS!$D$22*AC276^3+LMS!$E$22*AC276^2+LMS!$F$22*AC276+LMS!$G$22,IF(AC276&lt;26.75,LMS!$D$23*AC276^3+LMS!$E$23*AC276^2+LMS!$F$23*AC276+LMS!$G$23,IF(AC276&lt;90,LMS!$D$24*AC276^3+LMS!$E$24*AC276^2+LMS!$F$24*AC276+LMS!$G$24,LMS!$D$25*AC276^3+LMS!$E$25*AC276^2+LMS!$F$25*AC276+LMS!$G$25))))),(IF(AC276&lt;2.5,LMS!$D$27*AC276^3+LMS!$E$27*AC276^2+LMS!$F$27*AC276+LMS!$G$27,IF(AC276&lt;9.5,LMS!$D$28*AC276^3+LMS!$E$28*AC276^2+LMS!$F$28*AC276+LMS!$G$28,IF(AC276&lt;26.75,LMS!$D$29*AC276^3+LMS!$E$29*AC276^2+LMS!$F$29*AC276+LMS!$G$29,IF(AC276&lt;90,LMS!$D$30*AC276^3+LMS!$E$30*AC276^2+LMS!$F$30*AC276+LMS!$G$30,IF(AC276&lt;150,LMS!$D$31*AC276^3+LMS!$E$31*AC276^2+LMS!$F$31*AC276+LMS!$G$31,LMS!$D$32*AC276^3+LMS!$E$32*AC276^2+LMS!$F$32*AC276+LMS!$G$32)))))))</f>
        <v>#VALUE!</v>
      </c>
      <c r="AB276" t="e">
        <f>IF(D276="M",(IF(AC276&lt;90,LMS!$D$14*AC276^3+LMS!$E$14*AC276^2+LMS!$F$14*AC276+LMS!$G$14,LMS!$D$15*AC276^3+LMS!$E$15*AC276^2+LMS!$F$15*AC276+LMS!$G$15)),(IF(AC276&lt;90,LMS!$D$17*AC276^3+LMS!$E$17*AC276^2+LMS!$F$17*AC276+LMS!$G$17,LMS!$D$18*AC276^3+LMS!$E$18*AC276^2+LMS!$F$18*AC276+LMS!$G$18)))</f>
        <v>#VALUE!</v>
      </c>
      <c r="AC276" s="7" t="e">
        <f t="shared" si="85"/>
        <v>#VALUE!</v>
      </c>
    </row>
    <row r="277" spans="2:29" s="7" customFormat="1">
      <c r="B277" s="119"/>
      <c r="C277" s="119"/>
      <c r="D277" s="119"/>
      <c r="E277" s="31"/>
      <c r="F277" s="31"/>
      <c r="G277" s="120"/>
      <c r="H277" s="120"/>
      <c r="I277" s="11" t="str">
        <f t="shared" si="72"/>
        <v/>
      </c>
      <c r="J277" s="2" t="str">
        <f t="shared" si="73"/>
        <v/>
      </c>
      <c r="K277" s="2" t="str">
        <f t="shared" si="74"/>
        <v/>
      </c>
      <c r="L277" s="2" t="str">
        <f t="shared" si="75"/>
        <v/>
      </c>
      <c r="M277" s="2" t="str">
        <f t="shared" si="76"/>
        <v/>
      </c>
      <c r="N277" s="2" t="str">
        <f t="shared" si="77"/>
        <v/>
      </c>
      <c r="O277" s="11" t="str">
        <f t="shared" si="78"/>
        <v/>
      </c>
      <c r="P277" s="11" t="str">
        <f t="shared" si="79"/>
        <v/>
      </c>
      <c r="Q277" s="11" t="str">
        <f t="shared" si="80"/>
        <v/>
      </c>
      <c r="R277" s="137"/>
      <c r="S277" s="137"/>
      <c r="T277" s="12" t="e">
        <f t="shared" si="81"/>
        <v>#VALUE!</v>
      </c>
      <c r="U277" s="13" t="e">
        <f t="shared" si="82"/>
        <v>#VALUE!</v>
      </c>
      <c r="V277" s="13"/>
      <c r="W277" s="8">
        <f t="shared" si="83"/>
        <v>9.0359999999999996</v>
      </c>
      <c r="X277" s="8">
        <f t="shared" si="84"/>
        <v>-184.49199999999999</v>
      </c>
      <c r="Y277"/>
      <c r="Z277" t="e">
        <f>IF(D277="M",IF(AC277&lt;78,LMS!$D$5*AC277^3+LMS!$E$5*AC277^2+LMS!$F$5*AC277+LMS!$G$5,IF(AC277&lt;150,LMS!$D$6*AC277^3+LMS!$E$6*AC277^2+LMS!$F$6*AC277+LMS!$G$6,LMS!$D$7*AC277^3+LMS!$E$7*AC277^2+LMS!$F$7*AC277+LMS!$G$7)),IF(AC277&lt;69,LMS!$D$9*AC277^3+LMS!$E$9*AC277^2+LMS!$F$9*AC277+LMS!$G$9,IF(AC277&lt;150,LMS!$D$10*AC277^3+LMS!$E$10*AC277^2+LMS!$F$10*AC277+LMS!$G$10,LMS!$D$11*AC277^3+LMS!$E$11*AC277^2+LMS!$F$11*AC277+LMS!$G$11)))</f>
        <v>#VALUE!</v>
      </c>
      <c r="AA277" t="e">
        <f>IF(D277="M",(IF(AC277&lt;2.5,LMS!$D$21*AC277^3+LMS!$E$21*AC277^2+LMS!$F$21*AC277+LMS!$G$21,IF(AC277&lt;9.5,LMS!$D$22*AC277^3+LMS!$E$22*AC277^2+LMS!$F$22*AC277+LMS!$G$22,IF(AC277&lt;26.75,LMS!$D$23*AC277^3+LMS!$E$23*AC277^2+LMS!$F$23*AC277+LMS!$G$23,IF(AC277&lt;90,LMS!$D$24*AC277^3+LMS!$E$24*AC277^2+LMS!$F$24*AC277+LMS!$G$24,LMS!$D$25*AC277^3+LMS!$E$25*AC277^2+LMS!$F$25*AC277+LMS!$G$25))))),(IF(AC277&lt;2.5,LMS!$D$27*AC277^3+LMS!$E$27*AC277^2+LMS!$F$27*AC277+LMS!$G$27,IF(AC277&lt;9.5,LMS!$D$28*AC277^3+LMS!$E$28*AC277^2+LMS!$F$28*AC277+LMS!$G$28,IF(AC277&lt;26.75,LMS!$D$29*AC277^3+LMS!$E$29*AC277^2+LMS!$F$29*AC277+LMS!$G$29,IF(AC277&lt;90,LMS!$D$30*AC277^3+LMS!$E$30*AC277^2+LMS!$F$30*AC277+LMS!$G$30,IF(AC277&lt;150,LMS!$D$31*AC277^3+LMS!$E$31*AC277^2+LMS!$F$31*AC277+LMS!$G$31,LMS!$D$32*AC277^3+LMS!$E$32*AC277^2+LMS!$F$32*AC277+LMS!$G$32)))))))</f>
        <v>#VALUE!</v>
      </c>
      <c r="AB277" t="e">
        <f>IF(D277="M",(IF(AC277&lt;90,LMS!$D$14*AC277^3+LMS!$E$14*AC277^2+LMS!$F$14*AC277+LMS!$G$14,LMS!$D$15*AC277^3+LMS!$E$15*AC277^2+LMS!$F$15*AC277+LMS!$G$15)),(IF(AC277&lt;90,LMS!$D$17*AC277^3+LMS!$E$17*AC277^2+LMS!$F$17*AC277+LMS!$G$17,LMS!$D$18*AC277^3+LMS!$E$18*AC277^2+LMS!$F$18*AC277+LMS!$G$18)))</f>
        <v>#VALUE!</v>
      </c>
      <c r="AC277" s="7" t="e">
        <f t="shared" si="85"/>
        <v>#VALUE!</v>
      </c>
    </row>
    <row r="278" spans="2:29" s="7" customFormat="1">
      <c r="B278" s="119"/>
      <c r="C278" s="119"/>
      <c r="D278" s="119"/>
      <c r="E278" s="31"/>
      <c r="F278" s="31"/>
      <c r="G278" s="120"/>
      <c r="H278" s="120"/>
      <c r="I278" s="11" t="str">
        <f t="shared" si="72"/>
        <v/>
      </c>
      <c r="J278" s="2" t="str">
        <f t="shared" si="73"/>
        <v/>
      </c>
      <c r="K278" s="2" t="str">
        <f t="shared" si="74"/>
        <v/>
      </c>
      <c r="L278" s="2" t="str">
        <f t="shared" si="75"/>
        <v/>
      </c>
      <c r="M278" s="2" t="str">
        <f t="shared" si="76"/>
        <v/>
      </c>
      <c r="N278" s="2" t="str">
        <f t="shared" si="77"/>
        <v/>
      </c>
      <c r="O278" s="11" t="str">
        <f t="shared" si="78"/>
        <v/>
      </c>
      <c r="P278" s="11" t="str">
        <f t="shared" si="79"/>
        <v/>
      </c>
      <c r="Q278" s="11" t="str">
        <f t="shared" si="80"/>
        <v/>
      </c>
      <c r="R278" s="137"/>
      <c r="S278" s="137"/>
      <c r="T278" s="12" t="e">
        <f t="shared" si="81"/>
        <v>#VALUE!</v>
      </c>
      <c r="U278" s="13" t="e">
        <f t="shared" si="82"/>
        <v>#VALUE!</v>
      </c>
      <c r="V278" s="13"/>
      <c r="W278" s="8">
        <f t="shared" si="83"/>
        <v>9.0359999999999996</v>
      </c>
      <c r="X278" s="8">
        <f t="shared" si="84"/>
        <v>-184.49199999999999</v>
      </c>
      <c r="Y278"/>
      <c r="Z278" t="e">
        <f>IF(D278="M",IF(AC278&lt;78,LMS!$D$5*AC278^3+LMS!$E$5*AC278^2+LMS!$F$5*AC278+LMS!$G$5,IF(AC278&lt;150,LMS!$D$6*AC278^3+LMS!$E$6*AC278^2+LMS!$F$6*AC278+LMS!$G$6,LMS!$D$7*AC278^3+LMS!$E$7*AC278^2+LMS!$F$7*AC278+LMS!$G$7)),IF(AC278&lt;69,LMS!$D$9*AC278^3+LMS!$E$9*AC278^2+LMS!$F$9*AC278+LMS!$G$9,IF(AC278&lt;150,LMS!$D$10*AC278^3+LMS!$E$10*AC278^2+LMS!$F$10*AC278+LMS!$G$10,LMS!$D$11*AC278^3+LMS!$E$11*AC278^2+LMS!$F$11*AC278+LMS!$G$11)))</f>
        <v>#VALUE!</v>
      </c>
      <c r="AA278" t="e">
        <f>IF(D278="M",(IF(AC278&lt;2.5,LMS!$D$21*AC278^3+LMS!$E$21*AC278^2+LMS!$F$21*AC278+LMS!$G$21,IF(AC278&lt;9.5,LMS!$D$22*AC278^3+LMS!$E$22*AC278^2+LMS!$F$22*AC278+LMS!$G$22,IF(AC278&lt;26.75,LMS!$D$23*AC278^3+LMS!$E$23*AC278^2+LMS!$F$23*AC278+LMS!$G$23,IF(AC278&lt;90,LMS!$D$24*AC278^3+LMS!$E$24*AC278^2+LMS!$F$24*AC278+LMS!$G$24,LMS!$D$25*AC278^3+LMS!$E$25*AC278^2+LMS!$F$25*AC278+LMS!$G$25))))),(IF(AC278&lt;2.5,LMS!$D$27*AC278^3+LMS!$E$27*AC278^2+LMS!$F$27*AC278+LMS!$G$27,IF(AC278&lt;9.5,LMS!$D$28*AC278^3+LMS!$E$28*AC278^2+LMS!$F$28*AC278+LMS!$G$28,IF(AC278&lt;26.75,LMS!$D$29*AC278^3+LMS!$E$29*AC278^2+LMS!$F$29*AC278+LMS!$G$29,IF(AC278&lt;90,LMS!$D$30*AC278^3+LMS!$E$30*AC278^2+LMS!$F$30*AC278+LMS!$G$30,IF(AC278&lt;150,LMS!$D$31*AC278^3+LMS!$E$31*AC278^2+LMS!$F$31*AC278+LMS!$G$31,LMS!$D$32*AC278^3+LMS!$E$32*AC278^2+LMS!$F$32*AC278+LMS!$G$32)))))))</f>
        <v>#VALUE!</v>
      </c>
      <c r="AB278" t="e">
        <f>IF(D278="M",(IF(AC278&lt;90,LMS!$D$14*AC278^3+LMS!$E$14*AC278^2+LMS!$F$14*AC278+LMS!$G$14,LMS!$D$15*AC278^3+LMS!$E$15*AC278^2+LMS!$F$15*AC278+LMS!$G$15)),(IF(AC278&lt;90,LMS!$D$17*AC278^3+LMS!$E$17*AC278^2+LMS!$F$17*AC278+LMS!$G$17,LMS!$D$18*AC278^3+LMS!$E$18*AC278^2+LMS!$F$18*AC278+LMS!$G$18)))</f>
        <v>#VALUE!</v>
      </c>
      <c r="AC278" s="7" t="e">
        <f t="shared" si="85"/>
        <v>#VALUE!</v>
      </c>
    </row>
    <row r="279" spans="2:29" s="7" customFormat="1">
      <c r="B279" s="119"/>
      <c r="C279" s="119"/>
      <c r="D279" s="119"/>
      <c r="E279" s="31"/>
      <c r="F279" s="31"/>
      <c r="G279" s="120"/>
      <c r="H279" s="120"/>
      <c r="I279" s="11" t="str">
        <f t="shared" si="72"/>
        <v/>
      </c>
      <c r="J279" s="2" t="str">
        <f t="shared" si="73"/>
        <v/>
      </c>
      <c r="K279" s="2" t="str">
        <f t="shared" si="74"/>
        <v/>
      </c>
      <c r="L279" s="2" t="str">
        <f t="shared" si="75"/>
        <v/>
      </c>
      <c r="M279" s="2" t="str">
        <f t="shared" si="76"/>
        <v/>
      </c>
      <c r="N279" s="2" t="str">
        <f t="shared" si="77"/>
        <v/>
      </c>
      <c r="O279" s="11" t="str">
        <f t="shared" si="78"/>
        <v/>
      </c>
      <c r="P279" s="11" t="str">
        <f t="shared" si="79"/>
        <v/>
      </c>
      <c r="Q279" s="11" t="str">
        <f t="shared" si="80"/>
        <v/>
      </c>
      <c r="R279" s="137"/>
      <c r="S279" s="137"/>
      <c r="T279" s="12" t="e">
        <f t="shared" si="81"/>
        <v>#VALUE!</v>
      </c>
      <c r="U279" s="13" t="e">
        <f t="shared" si="82"/>
        <v>#VALUE!</v>
      </c>
      <c r="V279" s="13"/>
      <c r="W279" s="8">
        <f t="shared" si="83"/>
        <v>9.0359999999999996</v>
      </c>
      <c r="X279" s="8">
        <f t="shared" si="84"/>
        <v>-184.49199999999999</v>
      </c>
      <c r="Y279"/>
      <c r="Z279" t="e">
        <f>IF(D279="M",IF(AC279&lt;78,LMS!$D$5*AC279^3+LMS!$E$5*AC279^2+LMS!$F$5*AC279+LMS!$G$5,IF(AC279&lt;150,LMS!$D$6*AC279^3+LMS!$E$6*AC279^2+LMS!$F$6*AC279+LMS!$G$6,LMS!$D$7*AC279^3+LMS!$E$7*AC279^2+LMS!$F$7*AC279+LMS!$G$7)),IF(AC279&lt;69,LMS!$D$9*AC279^3+LMS!$E$9*AC279^2+LMS!$F$9*AC279+LMS!$G$9,IF(AC279&lt;150,LMS!$D$10*AC279^3+LMS!$E$10*AC279^2+LMS!$F$10*AC279+LMS!$G$10,LMS!$D$11*AC279^3+LMS!$E$11*AC279^2+LMS!$F$11*AC279+LMS!$G$11)))</f>
        <v>#VALUE!</v>
      </c>
      <c r="AA279" t="e">
        <f>IF(D279="M",(IF(AC279&lt;2.5,LMS!$D$21*AC279^3+LMS!$E$21*AC279^2+LMS!$F$21*AC279+LMS!$G$21,IF(AC279&lt;9.5,LMS!$D$22*AC279^3+LMS!$E$22*AC279^2+LMS!$F$22*AC279+LMS!$G$22,IF(AC279&lt;26.75,LMS!$D$23*AC279^3+LMS!$E$23*AC279^2+LMS!$F$23*AC279+LMS!$G$23,IF(AC279&lt;90,LMS!$D$24*AC279^3+LMS!$E$24*AC279^2+LMS!$F$24*AC279+LMS!$G$24,LMS!$D$25*AC279^3+LMS!$E$25*AC279^2+LMS!$F$25*AC279+LMS!$G$25))))),(IF(AC279&lt;2.5,LMS!$D$27*AC279^3+LMS!$E$27*AC279^2+LMS!$F$27*AC279+LMS!$G$27,IF(AC279&lt;9.5,LMS!$D$28*AC279^3+LMS!$E$28*AC279^2+LMS!$F$28*AC279+LMS!$G$28,IF(AC279&lt;26.75,LMS!$D$29*AC279^3+LMS!$E$29*AC279^2+LMS!$F$29*AC279+LMS!$G$29,IF(AC279&lt;90,LMS!$D$30*AC279^3+LMS!$E$30*AC279^2+LMS!$F$30*AC279+LMS!$G$30,IF(AC279&lt;150,LMS!$D$31*AC279^3+LMS!$E$31*AC279^2+LMS!$F$31*AC279+LMS!$G$31,LMS!$D$32*AC279^3+LMS!$E$32*AC279^2+LMS!$F$32*AC279+LMS!$G$32)))))))</f>
        <v>#VALUE!</v>
      </c>
      <c r="AB279" t="e">
        <f>IF(D279="M",(IF(AC279&lt;90,LMS!$D$14*AC279^3+LMS!$E$14*AC279^2+LMS!$F$14*AC279+LMS!$G$14,LMS!$D$15*AC279^3+LMS!$E$15*AC279^2+LMS!$F$15*AC279+LMS!$G$15)),(IF(AC279&lt;90,LMS!$D$17*AC279^3+LMS!$E$17*AC279^2+LMS!$F$17*AC279+LMS!$G$17,LMS!$D$18*AC279^3+LMS!$E$18*AC279^2+LMS!$F$18*AC279+LMS!$G$18)))</f>
        <v>#VALUE!</v>
      </c>
      <c r="AC279" s="7" t="e">
        <f t="shared" si="85"/>
        <v>#VALUE!</v>
      </c>
    </row>
    <row r="280" spans="2:29" s="7" customFormat="1">
      <c r="B280" s="119"/>
      <c r="C280" s="119"/>
      <c r="D280" s="119"/>
      <c r="E280" s="31"/>
      <c r="F280" s="31"/>
      <c r="G280" s="120"/>
      <c r="H280" s="120"/>
      <c r="I280" s="11" t="str">
        <f t="shared" si="72"/>
        <v/>
      </c>
      <c r="J280" s="2" t="str">
        <f t="shared" si="73"/>
        <v/>
      </c>
      <c r="K280" s="2" t="str">
        <f t="shared" si="74"/>
        <v/>
      </c>
      <c r="L280" s="2" t="str">
        <f t="shared" si="75"/>
        <v/>
      </c>
      <c r="M280" s="2" t="str">
        <f t="shared" si="76"/>
        <v/>
      </c>
      <c r="N280" s="2" t="str">
        <f t="shared" si="77"/>
        <v/>
      </c>
      <c r="O280" s="11" t="str">
        <f t="shared" si="78"/>
        <v/>
      </c>
      <c r="P280" s="11" t="str">
        <f t="shared" si="79"/>
        <v/>
      </c>
      <c r="Q280" s="11" t="str">
        <f t="shared" si="80"/>
        <v/>
      </c>
      <c r="R280" s="137"/>
      <c r="S280" s="137"/>
      <c r="T280" s="12" t="e">
        <f t="shared" si="81"/>
        <v>#VALUE!</v>
      </c>
      <c r="U280" s="13" t="e">
        <f t="shared" si="82"/>
        <v>#VALUE!</v>
      </c>
      <c r="V280" s="13"/>
      <c r="W280" s="8">
        <f t="shared" si="83"/>
        <v>9.0359999999999996</v>
      </c>
      <c r="X280" s="8">
        <f t="shared" si="84"/>
        <v>-184.49199999999999</v>
      </c>
      <c r="Y280"/>
      <c r="Z280" t="e">
        <f>IF(D280="M",IF(AC280&lt;78,LMS!$D$5*AC280^3+LMS!$E$5*AC280^2+LMS!$F$5*AC280+LMS!$G$5,IF(AC280&lt;150,LMS!$D$6*AC280^3+LMS!$E$6*AC280^2+LMS!$F$6*AC280+LMS!$G$6,LMS!$D$7*AC280^3+LMS!$E$7*AC280^2+LMS!$F$7*AC280+LMS!$G$7)),IF(AC280&lt;69,LMS!$D$9*AC280^3+LMS!$E$9*AC280^2+LMS!$F$9*AC280+LMS!$G$9,IF(AC280&lt;150,LMS!$D$10*AC280^3+LMS!$E$10*AC280^2+LMS!$F$10*AC280+LMS!$G$10,LMS!$D$11*AC280^3+LMS!$E$11*AC280^2+LMS!$F$11*AC280+LMS!$G$11)))</f>
        <v>#VALUE!</v>
      </c>
      <c r="AA280" t="e">
        <f>IF(D280="M",(IF(AC280&lt;2.5,LMS!$D$21*AC280^3+LMS!$E$21*AC280^2+LMS!$F$21*AC280+LMS!$G$21,IF(AC280&lt;9.5,LMS!$D$22*AC280^3+LMS!$E$22*AC280^2+LMS!$F$22*AC280+LMS!$G$22,IF(AC280&lt;26.75,LMS!$D$23*AC280^3+LMS!$E$23*AC280^2+LMS!$F$23*AC280+LMS!$G$23,IF(AC280&lt;90,LMS!$D$24*AC280^3+LMS!$E$24*AC280^2+LMS!$F$24*AC280+LMS!$G$24,LMS!$D$25*AC280^3+LMS!$E$25*AC280^2+LMS!$F$25*AC280+LMS!$G$25))))),(IF(AC280&lt;2.5,LMS!$D$27*AC280^3+LMS!$E$27*AC280^2+LMS!$F$27*AC280+LMS!$G$27,IF(AC280&lt;9.5,LMS!$D$28*AC280^3+LMS!$E$28*AC280^2+LMS!$F$28*AC280+LMS!$G$28,IF(AC280&lt;26.75,LMS!$D$29*AC280^3+LMS!$E$29*AC280^2+LMS!$F$29*AC280+LMS!$G$29,IF(AC280&lt;90,LMS!$D$30*AC280^3+LMS!$E$30*AC280^2+LMS!$F$30*AC280+LMS!$G$30,IF(AC280&lt;150,LMS!$D$31*AC280^3+LMS!$E$31*AC280^2+LMS!$F$31*AC280+LMS!$G$31,LMS!$D$32*AC280^3+LMS!$E$32*AC280^2+LMS!$F$32*AC280+LMS!$G$32)))))))</f>
        <v>#VALUE!</v>
      </c>
      <c r="AB280" t="e">
        <f>IF(D280="M",(IF(AC280&lt;90,LMS!$D$14*AC280^3+LMS!$E$14*AC280^2+LMS!$F$14*AC280+LMS!$G$14,LMS!$D$15*AC280^3+LMS!$E$15*AC280^2+LMS!$F$15*AC280+LMS!$G$15)),(IF(AC280&lt;90,LMS!$D$17*AC280^3+LMS!$E$17*AC280^2+LMS!$F$17*AC280+LMS!$G$17,LMS!$D$18*AC280^3+LMS!$E$18*AC280^2+LMS!$F$18*AC280+LMS!$G$18)))</f>
        <v>#VALUE!</v>
      </c>
      <c r="AC280" s="7" t="e">
        <f t="shared" si="85"/>
        <v>#VALUE!</v>
      </c>
    </row>
    <row r="281" spans="2:29" s="7" customFormat="1">
      <c r="B281" s="119"/>
      <c r="C281" s="119"/>
      <c r="D281" s="119"/>
      <c r="E281" s="31"/>
      <c r="F281" s="31"/>
      <c r="G281" s="120"/>
      <c r="H281" s="120"/>
      <c r="I281" s="11" t="str">
        <f t="shared" si="72"/>
        <v/>
      </c>
      <c r="J281" s="2" t="str">
        <f t="shared" si="73"/>
        <v/>
      </c>
      <c r="K281" s="2" t="str">
        <f t="shared" si="74"/>
        <v/>
      </c>
      <c r="L281" s="2" t="str">
        <f t="shared" si="75"/>
        <v/>
      </c>
      <c r="M281" s="2" t="str">
        <f t="shared" si="76"/>
        <v/>
      </c>
      <c r="N281" s="2" t="str">
        <f t="shared" si="77"/>
        <v/>
      </c>
      <c r="O281" s="11" t="str">
        <f t="shared" si="78"/>
        <v/>
      </c>
      <c r="P281" s="11" t="str">
        <f t="shared" si="79"/>
        <v/>
      </c>
      <c r="Q281" s="11" t="str">
        <f t="shared" si="80"/>
        <v/>
      </c>
      <c r="R281" s="137"/>
      <c r="S281" s="137"/>
      <c r="T281" s="12" t="e">
        <f t="shared" si="81"/>
        <v>#VALUE!</v>
      </c>
      <c r="U281" s="13" t="e">
        <f t="shared" si="82"/>
        <v>#VALUE!</v>
      </c>
      <c r="V281" s="13"/>
      <c r="W281" s="8">
        <f t="shared" si="83"/>
        <v>9.0359999999999996</v>
      </c>
      <c r="X281" s="8">
        <f t="shared" si="84"/>
        <v>-184.49199999999999</v>
      </c>
      <c r="Y281"/>
      <c r="Z281" t="e">
        <f>IF(D281="M",IF(AC281&lt;78,LMS!$D$5*AC281^3+LMS!$E$5*AC281^2+LMS!$F$5*AC281+LMS!$G$5,IF(AC281&lt;150,LMS!$D$6*AC281^3+LMS!$E$6*AC281^2+LMS!$F$6*AC281+LMS!$G$6,LMS!$D$7*AC281^3+LMS!$E$7*AC281^2+LMS!$F$7*AC281+LMS!$G$7)),IF(AC281&lt;69,LMS!$D$9*AC281^3+LMS!$E$9*AC281^2+LMS!$F$9*AC281+LMS!$G$9,IF(AC281&lt;150,LMS!$D$10*AC281^3+LMS!$E$10*AC281^2+LMS!$F$10*AC281+LMS!$G$10,LMS!$D$11*AC281^3+LMS!$E$11*AC281^2+LMS!$F$11*AC281+LMS!$G$11)))</f>
        <v>#VALUE!</v>
      </c>
      <c r="AA281" t="e">
        <f>IF(D281="M",(IF(AC281&lt;2.5,LMS!$D$21*AC281^3+LMS!$E$21*AC281^2+LMS!$F$21*AC281+LMS!$G$21,IF(AC281&lt;9.5,LMS!$D$22*AC281^3+LMS!$E$22*AC281^2+LMS!$F$22*AC281+LMS!$G$22,IF(AC281&lt;26.75,LMS!$D$23*AC281^3+LMS!$E$23*AC281^2+LMS!$F$23*AC281+LMS!$G$23,IF(AC281&lt;90,LMS!$D$24*AC281^3+LMS!$E$24*AC281^2+LMS!$F$24*AC281+LMS!$G$24,LMS!$D$25*AC281^3+LMS!$E$25*AC281^2+LMS!$F$25*AC281+LMS!$G$25))))),(IF(AC281&lt;2.5,LMS!$D$27*AC281^3+LMS!$E$27*AC281^2+LMS!$F$27*AC281+LMS!$G$27,IF(AC281&lt;9.5,LMS!$D$28*AC281^3+LMS!$E$28*AC281^2+LMS!$F$28*AC281+LMS!$G$28,IF(AC281&lt;26.75,LMS!$D$29*AC281^3+LMS!$E$29*AC281^2+LMS!$F$29*AC281+LMS!$G$29,IF(AC281&lt;90,LMS!$D$30*AC281^3+LMS!$E$30*AC281^2+LMS!$F$30*AC281+LMS!$G$30,IF(AC281&lt;150,LMS!$D$31*AC281^3+LMS!$E$31*AC281^2+LMS!$F$31*AC281+LMS!$G$31,LMS!$D$32*AC281^3+LMS!$E$32*AC281^2+LMS!$F$32*AC281+LMS!$G$32)))))))</f>
        <v>#VALUE!</v>
      </c>
      <c r="AB281" t="e">
        <f>IF(D281="M",(IF(AC281&lt;90,LMS!$D$14*AC281^3+LMS!$E$14*AC281^2+LMS!$F$14*AC281+LMS!$G$14,LMS!$D$15*AC281^3+LMS!$E$15*AC281^2+LMS!$F$15*AC281+LMS!$G$15)),(IF(AC281&lt;90,LMS!$D$17*AC281^3+LMS!$E$17*AC281^2+LMS!$F$17*AC281+LMS!$G$17,LMS!$D$18*AC281^3+LMS!$E$18*AC281^2+LMS!$F$18*AC281+LMS!$G$18)))</f>
        <v>#VALUE!</v>
      </c>
      <c r="AC281" s="7" t="e">
        <f t="shared" si="85"/>
        <v>#VALUE!</v>
      </c>
    </row>
    <row r="282" spans="2:29" s="7" customFormat="1">
      <c r="B282" s="119"/>
      <c r="C282" s="119"/>
      <c r="D282" s="119"/>
      <c r="E282" s="31"/>
      <c r="F282" s="31"/>
      <c r="G282" s="120"/>
      <c r="H282" s="120"/>
      <c r="I282" s="11" t="str">
        <f t="shared" si="72"/>
        <v/>
      </c>
      <c r="J282" s="2" t="str">
        <f t="shared" si="73"/>
        <v/>
      </c>
      <c r="K282" s="2" t="str">
        <f t="shared" si="74"/>
        <v/>
      </c>
      <c r="L282" s="2" t="str">
        <f t="shared" si="75"/>
        <v/>
      </c>
      <c r="M282" s="2" t="str">
        <f t="shared" si="76"/>
        <v/>
      </c>
      <c r="N282" s="2" t="str">
        <f t="shared" si="77"/>
        <v/>
      </c>
      <c r="O282" s="11" t="str">
        <f t="shared" si="78"/>
        <v/>
      </c>
      <c r="P282" s="11" t="str">
        <f t="shared" si="79"/>
        <v/>
      </c>
      <c r="Q282" s="11" t="str">
        <f t="shared" si="80"/>
        <v/>
      </c>
      <c r="R282" s="137"/>
      <c r="S282" s="137"/>
      <c r="T282" s="12" t="e">
        <f t="shared" si="81"/>
        <v>#VALUE!</v>
      </c>
      <c r="U282" s="13" t="e">
        <f t="shared" si="82"/>
        <v>#VALUE!</v>
      </c>
      <c r="V282" s="13"/>
      <c r="W282" s="8">
        <f t="shared" si="83"/>
        <v>9.0359999999999996</v>
      </c>
      <c r="X282" s="8">
        <f t="shared" si="84"/>
        <v>-184.49199999999999</v>
      </c>
      <c r="Y282"/>
      <c r="Z282" t="e">
        <f>IF(D282="M",IF(AC282&lt;78,LMS!$D$5*AC282^3+LMS!$E$5*AC282^2+LMS!$F$5*AC282+LMS!$G$5,IF(AC282&lt;150,LMS!$D$6*AC282^3+LMS!$E$6*AC282^2+LMS!$F$6*AC282+LMS!$G$6,LMS!$D$7*AC282^3+LMS!$E$7*AC282^2+LMS!$F$7*AC282+LMS!$G$7)),IF(AC282&lt;69,LMS!$D$9*AC282^3+LMS!$E$9*AC282^2+LMS!$F$9*AC282+LMS!$G$9,IF(AC282&lt;150,LMS!$D$10*AC282^3+LMS!$E$10*AC282^2+LMS!$F$10*AC282+LMS!$G$10,LMS!$D$11*AC282^3+LMS!$E$11*AC282^2+LMS!$F$11*AC282+LMS!$G$11)))</f>
        <v>#VALUE!</v>
      </c>
      <c r="AA282" t="e">
        <f>IF(D282="M",(IF(AC282&lt;2.5,LMS!$D$21*AC282^3+LMS!$E$21*AC282^2+LMS!$F$21*AC282+LMS!$G$21,IF(AC282&lt;9.5,LMS!$D$22*AC282^3+LMS!$E$22*AC282^2+LMS!$F$22*AC282+LMS!$G$22,IF(AC282&lt;26.75,LMS!$D$23*AC282^3+LMS!$E$23*AC282^2+LMS!$F$23*AC282+LMS!$G$23,IF(AC282&lt;90,LMS!$D$24*AC282^3+LMS!$E$24*AC282^2+LMS!$F$24*AC282+LMS!$G$24,LMS!$D$25*AC282^3+LMS!$E$25*AC282^2+LMS!$F$25*AC282+LMS!$G$25))))),(IF(AC282&lt;2.5,LMS!$D$27*AC282^3+LMS!$E$27*AC282^2+LMS!$F$27*AC282+LMS!$G$27,IF(AC282&lt;9.5,LMS!$D$28*AC282^3+LMS!$E$28*AC282^2+LMS!$F$28*AC282+LMS!$G$28,IF(AC282&lt;26.75,LMS!$D$29*AC282^3+LMS!$E$29*AC282^2+LMS!$F$29*AC282+LMS!$G$29,IF(AC282&lt;90,LMS!$D$30*AC282^3+LMS!$E$30*AC282^2+LMS!$F$30*AC282+LMS!$G$30,IF(AC282&lt;150,LMS!$D$31*AC282^3+LMS!$E$31*AC282^2+LMS!$F$31*AC282+LMS!$G$31,LMS!$D$32*AC282^3+LMS!$E$32*AC282^2+LMS!$F$32*AC282+LMS!$G$32)))))))</f>
        <v>#VALUE!</v>
      </c>
      <c r="AB282" t="e">
        <f>IF(D282="M",(IF(AC282&lt;90,LMS!$D$14*AC282^3+LMS!$E$14*AC282^2+LMS!$F$14*AC282+LMS!$G$14,LMS!$D$15*AC282^3+LMS!$E$15*AC282^2+LMS!$F$15*AC282+LMS!$G$15)),(IF(AC282&lt;90,LMS!$D$17*AC282^3+LMS!$E$17*AC282^2+LMS!$F$17*AC282+LMS!$G$17,LMS!$D$18*AC282^3+LMS!$E$18*AC282^2+LMS!$F$18*AC282+LMS!$G$18)))</f>
        <v>#VALUE!</v>
      </c>
      <c r="AC282" s="7" t="e">
        <f t="shared" si="85"/>
        <v>#VALUE!</v>
      </c>
    </row>
    <row r="283" spans="2:29" s="7" customFormat="1">
      <c r="B283" s="119"/>
      <c r="C283" s="119"/>
      <c r="D283" s="119"/>
      <c r="E283" s="31"/>
      <c r="F283" s="31"/>
      <c r="G283" s="120"/>
      <c r="H283" s="120"/>
      <c r="I283" s="11" t="str">
        <f t="shared" si="72"/>
        <v/>
      </c>
      <c r="J283" s="2" t="str">
        <f t="shared" si="73"/>
        <v/>
      </c>
      <c r="K283" s="2" t="str">
        <f t="shared" si="74"/>
        <v/>
      </c>
      <c r="L283" s="2" t="str">
        <f t="shared" si="75"/>
        <v/>
      </c>
      <c r="M283" s="2" t="str">
        <f t="shared" si="76"/>
        <v/>
      </c>
      <c r="N283" s="2" t="str">
        <f t="shared" si="77"/>
        <v/>
      </c>
      <c r="O283" s="11" t="str">
        <f t="shared" si="78"/>
        <v/>
      </c>
      <c r="P283" s="11" t="str">
        <f t="shared" si="79"/>
        <v/>
      </c>
      <c r="Q283" s="11" t="str">
        <f t="shared" si="80"/>
        <v/>
      </c>
      <c r="R283" s="137"/>
      <c r="S283" s="137"/>
      <c r="T283" s="12" t="e">
        <f t="shared" si="81"/>
        <v>#VALUE!</v>
      </c>
      <c r="U283" s="13" t="e">
        <f t="shared" si="82"/>
        <v>#VALUE!</v>
      </c>
      <c r="V283" s="13"/>
      <c r="W283" s="8">
        <f t="shared" si="83"/>
        <v>9.0359999999999996</v>
      </c>
      <c r="X283" s="8">
        <f t="shared" si="84"/>
        <v>-184.49199999999999</v>
      </c>
      <c r="Y283"/>
      <c r="Z283" t="e">
        <f>IF(D283="M",IF(AC283&lt;78,LMS!$D$5*AC283^3+LMS!$E$5*AC283^2+LMS!$F$5*AC283+LMS!$G$5,IF(AC283&lt;150,LMS!$D$6*AC283^3+LMS!$E$6*AC283^2+LMS!$F$6*AC283+LMS!$G$6,LMS!$D$7*AC283^3+LMS!$E$7*AC283^2+LMS!$F$7*AC283+LMS!$G$7)),IF(AC283&lt;69,LMS!$D$9*AC283^3+LMS!$E$9*AC283^2+LMS!$F$9*AC283+LMS!$G$9,IF(AC283&lt;150,LMS!$D$10*AC283^3+LMS!$E$10*AC283^2+LMS!$F$10*AC283+LMS!$G$10,LMS!$D$11*AC283^3+LMS!$E$11*AC283^2+LMS!$F$11*AC283+LMS!$G$11)))</f>
        <v>#VALUE!</v>
      </c>
      <c r="AA283" t="e">
        <f>IF(D283="M",(IF(AC283&lt;2.5,LMS!$D$21*AC283^3+LMS!$E$21*AC283^2+LMS!$F$21*AC283+LMS!$G$21,IF(AC283&lt;9.5,LMS!$D$22*AC283^3+LMS!$E$22*AC283^2+LMS!$F$22*AC283+LMS!$G$22,IF(AC283&lt;26.75,LMS!$D$23*AC283^3+LMS!$E$23*AC283^2+LMS!$F$23*AC283+LMS!$G$23,IF(AC283&lt;90,LMS!$D$24*AC283^3+LMS!$E$24*AC283^2+LMS!$F$24*AC283+LMS!$G$24,LMS!$D$25*AC283^3+LMS!$E$25*AC283^2+LMS!$F$25*AC283+LMS!$G$25))))),(IF(AC283&lt;2.5,LMS!$D$27*AC283^3+LMS!$E$27*AC283^2+LMS!$F$27*AC283+LMS!$G$27,IF(AC283&lt;9.5,LMS!$D$28*AC283^3+LMS!$E$28*AC283^2+LMS!$F$28*AC283+LMS!$G$28,IF(AC283&lt;26.75,LMS!$D$29*AC283^3+LMS!$E$29*AC283^2+LMS!$F$29*AC283+LMS!$G$29,IF(AC283&lt;90,LMS!$D$30*AC283^3+LMS!$E$30*AC283^2+LMS!$F$30*AC283+LMS!$G$30,IF(AC283&lt;150,LMS!$D$31*AC283^3+LMS!$E$31*AC283^2+LMS!$F$31*AC283+LMS!$G$31,LMS!$D$32*AC283^3+LMS!$E$32*AC283^2+LMS!$F$32*AC283+LMS!$G$32)))))))</f>
        <v>#VALUE!</v>
      </c>
      <c r="AB283" t="e">
        <f>IF(D283="M",(IF(AC283&lt;90,LMS!$D$14*AC283^3+LMS!$E$14*AC283^2+LMS!$F$14*AC283+LMS!$G$14,LMS!$D$15*AC283^3+LMS!$E$15*AC283^2+LMS!$F$15*AC283+LMS!$G$15)),(IF(AC283&lt;90,LMS!$D$17*AC283^3+LMS!$E$17*AC283^2+LMS!$F$17*AC283+LMS!$G$17,LMS!$D$18*AC283^3+LMS!$E$18*AC283^2+LMS!$F$18*AC283+LMS!$G$18)))</f>
        <v>#VALUE!</v>
      </c>
      <c r="AC283" s="7" t="e">
        <f t="shared" si="85"/>
        <v>#VALUE!</v>
      </c>
    </row>
    <row r="284" spans="2:29" s="7" customFormat="1">
      <c r="B284" s="119"/>
      <c r="C284" s="119"/>
      <c r="D284" s="119"/>
      <c r="E284" s="31"/>
      <c r="F284" s="31"/>
      <c r="G284" s="120"/>
      <c r="H284" s="120"/>
      <c r="I284" s="11" t="str">
        <f t="shared" si="72"/>
        <v/>
      </c>
      <c r="J284" s="2" t="str">
        <f t="shared" si="73"/>
        <v/>
      </c>
      <c r="K284" s="2" t="str">
        <f t="shared" si="74"/>
        <v/>
      </c>
      <c r="L284" s="2" t="str">
        <f t="shared" si="75"/>
        <v/>
      </c>
      <c r="M284" s="2" t="str">
        <f t="shared" si="76"/>
        <v/>
      </c>
      <c r="N284" s="2" t="str">
        <f t="shared" si="77"/>
        <v/>
      </c>
      <c r="O284" s="11" t="str">
        <f t="shared" si="78"/>
        <v/>
      </c>
      <c r="P284" s="11" t="str">
        <f t="shared" si="79"/>
        <v/>
      </c>
      <c r="Q284" s="11" t="str">
        <f t="shared" si="80"/>
        <v/>
      </c>
      <c r="R284" s="137"/>
      <c r="S284" s="137"/>
      <c r="T284" s="12" t="e">
        <f t="shared" si="81"/>
        <v>#VALUE!</v>
      </c>
      <c r="U284" s="13" t="e">
        <f t="shared" si="82"/>
        <v>#VALUE!</v>
      </c>
      <c r="V284" s="13"/>
      <c r="W284" s="8">
        <f t="shared" si="83"/>
        <v>9.0359999999999996</v>
      </c>
      <c r="X284" s="8">
        <f t="shared" si="84"/>
        <v>-184.49199999999999</v>
      </c>
      <c r="Y284"/>
      <c r="Z284" t="e">
        <f>IF(D284="M",IF(AC284&lt;78,LMS!$D$5*AC284^3+LMS!$E$5*AC284^2+LMS!$F$5*AC284+LMS!$G$5,IF(AC284&lt;150,LMS!$D$6*AC284^3+LMS!$E$6*AC284^2+LMS!$F$6*AC284+LMS!$G$6,LMS!$D$7*AC284^3+LMS!$E$7*AC284^2+LMS!$F$7*AC284+LMS!$G$7)),IF(AC284&lt;69,LMS!$D$9*AC284^3+LMS!$E$9*AC284^2+LMS!$F$9*AC284+LMS!$G$9,IF(AC284&lt;150,LMS!$D$10*AC284^3+LMS!$E$10*AC284^2+LMS!$F$10*AC284+LMS!$G$10,LMS!$D$11*AC284^3+LMS!$E$11*AC284^2+LMS!$F$11*AC284+LMS!$G$11)))</f>
        <v>#VALUE!</v>
      </c>
      <c r="AA284" t="e">
        <f>IF(D284="M",(IF(AC284&lt;2.5,LMS!$D$21*AC284^3+LMS!$E$21*AC284^2+LMS!$F$21*AC284+LMS!$G$21,IF(AC284&lt;9.5,LMS!$D$22*AC284^3+LMS!$E$22*AC284^2+LMS!$F$22*AC284+LMS!$G$22,IF(AC284&lt;26.75,LMS!$D$23*AC284^3+LMS!$E$23*AC284^2+LMS!$F$23*AC284+LMS!$G$23,IF(AC284&lt;90,LMS!$D$24*AC284^3+LMS!$E$24*AC284^2+LMS!$F$24*AC284+LMS!$G$24,LMS!$D$25*AC284^3+LMS!$E$25*AC284^2+LMS!$F$25*AC284+LMS!$G$25))))),(IF(AC284&lt;2.5,LMS!$D$27*AC284^3+LMS!$E$27*AC284^2+LMS!$F$27*AC284+LMS!$G$27,IF(AC284&lt;9.5,LMS!$D$28*AC284^3+LMS!$E$28*AC284^2+LMS!$F$28*AC284+LMS!$G$28,IF(AC284&lt;26.75,LMS!$D$29*AC284^3+LMS!$E$29*AC284^2+LMS!$F$29*AC284+LMS!$G$29,IF(AC284&lt;90,LMS!$D$30*AC284^3+LMS!$E$30*AC284^2+LMS!$F$30*AC284+LMS!$G$30,IF(AC284&lt;150,LMS!$D$31*AC284^3+LMS!$E$31*AC284^2+LMS!$F$31*AC284+LMS!$G$31,LMS!$D$32*AC284^3+LMS!$E$32*AC284^2+LMS!$F$32*AC284+LMS!$G$32)))))))</f>
        <v>#VALUE!</v>
      </c>
      <c r="AB284" t="e">
        <f>IF(D284="M",(IF(AC284&lt;90,LMS!$D$14*AC284^3+LMS!$E$14*AC284^2+LMS!$F$14*AC284+LMS!$G$14,LMS!$D$15*AC284^3+LMS!$E$15*AC284^2+LMS!$F$15*AC284+LMS!$G$15)),(IF(AC284&lt;90,LMS!$D$17*AC284^3+LMS!$E$17*AC284^2+LMS!$F$17*AC284+LMS!$G$17,LMS!$D$18*AC284^3+LMS!$E$18*AC284^2+LMS!$F$18*AC284+LMS!$G$18)))</f>
        <v>#VALUE!</v>
      </c>
      <c r="AC284" s="7" t="e">
        <f t="shared" si="85"/>
        <v>#VALUE!</v>
      </c>
    </row>
    <row r="285" spans="2:29" s="7" customFormat="1">
      <c r="B285" s="119"/>
      <c r="C285" s="119"/>
      <c r="D285" s="119"/>
      <c r="E285" s="31"/>
      <c r="F285" s="31"/>
      <c r="G285" s="120"/>
      <c r="H285" s="120"/>
      <c r="I285" s="11" t="str">
        <f t="shared" si="72"/>
        <v/>
      </c>
      <c r="J285" s="2" t="str">
        <f t="shared" si="73"/>
        <v/>
      </c>
      <c r="K285" s="2" t="str">
        <f t="shared" si="74"/>
        <v/>
      </c>
      <c r="L285" s="2" t="str">
        <f t="shared" si="75"/>
        <v/>
      </c>
      <c r="M285" s="2" t="str">
        <f t="shared" si="76"/>
        <v/>
      </c>
      <c r="N285" s="2" t="str">
        <f t="shared" si="77"/>
        <v/>
      </c>
      <c r="O285" s="11" t="str">
        <f t="shared" si="78"/>
        <v/>
      </c>
      <c r="P285" s="11" t="str">
        <f t="shared" si="79"/>
        <v/>
      </c>
      <c r="Q285" s="11" t="str">
        <f t="shared" si="80"/>
        <v/>
      </c>
      <c r="R285" s="137"/>
      <c r="S285" s="137"/>
      <c r="T285" s="12" t="e">
        <f t="shared" si="81"/>
        <v>#VALUE!</v>
      </c>
      <c r="U285" s="13" t="e">
        <f t="shared" si="82"/>
        <v>#VALUE!</v>
      </c>
      <c r="V285" s="13"/>
      <c r="W285" s="8">
        <f t="shared" si="83"/>
        <v>9.0359999999999996</v>
      </c>
      <c r="X285" s="8">
        <f t="shared" si="84"/>
        <v>-184.49199999999999</v>
      </c>
      <c r="Y285"/>
      <c r="Z285" t="e">
        <f>IF(D285="M",IF(AC285&lt;78,LMS!$D$5*AC285^3+LMS!$E$5*AC285^2+LMS!$F$5*AC285+LMS!$G$5,IF(AC285&lt;150,LMS!$D$6*AC285^3+LMS!$E$6*AC285^2+LMS!$F$6*AC285+LMS!$G$6,LMS!$D$7*AC285^3+LMS!$E$7*AC285^2+LMS!$F$7*AC285+LMS!$G$7)),IF(AC285&lt;69,LMS!$D$9*AC285^3+LMS!$E$9*AC285^2+LMS!$F$9*AC285+LMS!$G$9,IF(AC285&lt;150,LMS!$D$10*AC285^3+LMS!$E$10*AC285^2+LMS!$F$10*AC285+LMS!$G$10,LMS!$D$11*AC285^3+LMS!$E$11*AC285^2+LMS!$F$11*AC285+LMS!$G$11)))</f>
        <v>#VALUE!</v>
      </c>
      <c r="AA285" t="e">
        <f>IF(D285="M",(IF(AC285&lt;2.5,LMS!$D$21*AC285^3+LMS!$E$21*AC285^2+LMS!$F$21*AC285+LMS!$G$21,IF(AC285&lt;9.5,LMS!$D$22*AC285^3+LMS!$E$22*AC285^2+LMS!$F$22*AC285+LMS!$G$22,IF(AC285&lt;26.75,LMS!$D$23*AC285^3+LMS!$E$23*AC285^2+LMS!$F$23*AC285+LMS!$G$23,IF(AC285&lt;90,LMS!$D$24*AC285^3+LMS!$E$24*AC285^2+LMS!$F$24*AC285+LMS!$G$24,LMS!$D$25*AC285^3+LMS!$E$25*AC285^2+LMS!$F$25*AC285+LMS!$G$25))))),(IF(AC285&lt;2.5,LMS!$D$27*AC285^3+LMS!$E$27*AC285^2+LMS!$F$27*AC285+LMS!$G$27,IF(AC285&lt;9.5,LMS!$D$28*AC285^3+LMS!$E$28*AC285^2+LMS!$F$28*AC285+LMS!$G$28,IF(AC285&lt;26.75,LMS!$D$29*AC285^3+LMS!$E$29*AC285^2+LMS!$F$29*AC285+LMS!$G$29,IF(AC285&lt;90,LMS!$D$30*AC285^3+LMS!$E$30*AC285^2+LMS!$F$30*AC285+LMS!$G$30,IF(AC285&lt;150,LMS!$D$31*AC285^3+LMS!$E$31*AC285^2+LMS!$F$31*AC285+LMS!$G$31,LMS!$D$32*AC285^3+LMS!$E$32*AC285^2+LMS!$F$32*AC285+LMS!$G$32)))))))</f>
        <v>#VALUE!</v>
      </c>
      <c r="AB285" t="e">
        <f>IF(D285="M",(IF(AC285&lt;90,LMS!$D$14*AC285^3+LMS!$E$14*AC285^2+LMS!$F$14*AC285+LMS!$G$14,LMS!$D$15*AC285^3+LMS!$E$15*AC285^2+LMS!$F$15*AC285+LMS!$G$15)),(IF(AC285&lt;90,LMS!$D$17*AC285^3+LMS!$E$17*AC285^2+LMS!$F$17*AC285+LMS!$G$17,LMS!$D$18*AC285^3+LMS!$E$18*AC285^2+LMS!$F$18*AC285+LMS!$G$18)))</f>
        <v>#VALUE!</v>
      </c>
      <c r="AC285" s="7" t="e">
        <f t="shared" si="85"/>
        <v>#VALUE!</v>
      </c>
    </row>
    <row r="286" spans="2:29" s="7" customFormat="1">
      <c r="B286" s="119"/>
      <c r="C286" s="119"/>
      <c r="D286" s="119"/>
      <c r="E286" s="31"/>
      <c r="F286" s="31"/>
      <c r="G286" s="120"/>
      <c r="H286" s="120"/>
      <c r="I286" s="11" t="str">
        <f t="shared" si="72"/>
        <v/>
      </c>
      <c r="J286" s="2" t="str">
        <f t="shared" si="73"/>
        <v/>
      </c>
      <c r="K286" s="2" t="str">
        <f t="shared" si="74"/>
        <v/>
      </c>
      <c r="L286" s="2" t="str">
        <f t="shared" si="75"/>
        <v/>
      </c>
      <c r="M286" s="2" t="str">
        <f t="shared" si="76"/>
        <v/>
      </c>
      <c r="N286" s="2" t="str">
        <f t="shared" si="77"/>
        <v/>
      </c>
      <c r="O286" s="11" t="str">
        <f t="shared" si="78"/>
        <v/>
      </c>
      <c r="P286" s="11" t="str">
        <f t="shared" si="79"/>
        <v/>
      </c>
      <c r="Q286" s="11" t="str">
        <f t="shared" si="80"/>
        <v/>
      </c>
      <c r="R286" s="137"/>
      <c r="S286" s="137"/>
      <c r="T286" s="12" t="e">
        <f t="shared" si="81"/>
        <v>#VALUE!</v>
      </c>
      <c r="U286" s="13" t="e">
        <f t="shared" si="82"/>
        <v>#VALUE!</v>
      </c>
      <c r="V286" s="13"/>
      <c r="W286" s="8">
        <f t="shared" si="83"/>
        <v>9.0359999999999996</v>
      </c>
      <c r="X286" s="8">
        <f t="shared" si="84"/>
        <v>-184.49199999999999</v>
      </c>
      <c r="Y286"/>
      <c r="Z286" t="e">
        <f>IF(D286="M",IF(AC286&lt;78,LMS!$D$5*AC286^3+LMS!$E$5*AC286^2+LMS!$F$5*AC286+LMS!$G$5,IF(AC286&lt;150,LMS!$D$6*AC286^3+LMS!$E$6*AC286^2+LMS!$F$6*AC286+LMS!$G$6,LMS!$D$7*AC286^3+LMS!$E$7*AC286^2+LMS!$F$7*AC286+LMS!$G$7)),IF(AC286&lt;69,LMS!$D$9*AC286^3+LMS!$E$9*AC286^2+LMS!$F$9*AC286+LMS!$G$9,IF(AC286&lt;150,LMS!$D$10*AC286^3+LMS!$E$10*AC286^2+LMS!$F$10*AC286+LMS!$G$10,LMS!$D$11*AC286^3+LMS!$E$11*AC286^2+LMS!$F$11*AC286+LMS!$G$11)))</f>
        <v>#VALUE!</v>
      </c>
      <c r="AA286" t="e">
        <f>IF(D286="M",(IF(AC286&lt;2.5,LMS!$D$21*AC286^3+LMS!$E$21*AC286^2+LMS!$F$21*AC286+LMS!$G$21,IF(AC286&lt;9.5,LMS!$D$22*AC286^3+LMS!$E$22*AC286^2+LMS!$F$22*AC286+LMS!$G$22,IF(AC286&lt;26.75,LMS!$D$23*AC286^3+LMS!$E$23*AC286^2+LMS!$F$23*AC286+LMS!$G$23,IF(AC286&lt;90,LMS!$D$24*AC286^3+LMS!$E$24*AC286^2+LMS!$F$24*AC286+LMS!$G$24,LMS!$D$25*AC286^3+LMS!$E$25*AC286^2+LMS!$F$25*AC286+LMS!$G$25))))),(IF(AC286&lt;2.5,LMS!$D$27*AC286^3+LMS!$E$27*AC286^2+LMS!$F$27*AC286+LMS!$G$27,IF(AC286&lt;9.5,LMS!$D$28*AC286^3+LMS!$E$28*AC286^2+LMS!$F$28*AC286+LMS!$G$28,IF(AC286&lt;26.75,LMS!$D$29*AC286^3+LMS!$E$29*AC286^2+LMS!$F$29*AC286+LMS!$G$29,IF(AC286&lt;90,LMS!$D$30*AC286^3+LMS!$E$30*AC286^2+LMS!$F$30*AC286+LMS!$G$30,IF(AC286&lt;150,LMS!$D$31*AC286^3+LMS!$E$31*AC286^2+LMS!$F$31*AC286+LMS!$G$31,LMS!$D$32*AC286^3+LMS!$E$32*AC286^2+LMS!$F$32*AC286+LMS!$G$32)))))))</f>
        <v>#VALUE!</v>
      </c>
      <c r="AB286" t="e">
        <f>IF(D286="M",(IF(AC286&lt;90,LMS!$D$14*AC286^3+LMS!$E$14*AC286^2+LMS!$F$14*AC286+LMS!$G$14,LMS!$D$15*AC286^3+LMS!$E$15*AC286^2+LMS!$F$15*AC286+LMS!$G$15)),(IF(AC286&lt;90,LMS!$D$17*AC286^3+LMS!$E$17*AC286^2+LMS!$F$17*AC286+LMS!$G$17,LMS!$D$18*AC286^3+LMS!$E$18*AC286^2+LMS!$F$18*AC286+LMS!$G$18)))</f>
        <v>#VALUE!</v>
      </c>
      <c r="AC286" s="7" t="e">
        <f t="shared" si="85"/>
        <v>#VALUE!</v>
      </c>
    </row>
    <row r="287" spans="2:29" s="7" customFormat="1">
      <c r="B287" s="119"/>
      <c r="C287" s="119"/>
      <c r="D287" s="119"/>
      <c r="E287" s="31"/>
      <c r="F287" s="31"/>
      <c r="G287" s="120"/>
      <c r="H287" s="120"/>
      <c r="I287" s="11" t="str">
        <f t="shared" si="72"/>
        <v/>
      </c>
      <c r="J287" s="2" t="str">
        <f t="shared" si="73"/>
        <v/>
      </c>
      <c r="K287" s="2" t="str">
        <f t="shared" si="74"/>
        <v/>
      </c>
      <c r="L287" s="2" t="str">
        <f t="shared" si="75"/>
        <v/>
      </c>
      <c r="M287" s="2" t="str">
        <f t="shared" si="76"/>
        <v/>
      </c>
      <c r="N287" s="2" t="str">
        <f t="shared" si="77"/>
        <v/>
      </c>
      <c r="O287" s="11" t="str">
        <f t="shared" si="78"/>
        <v/>
      </c>
      <c r="P287" s="11" t="str">
        <f t="shared" si="79"/>
        <v/>
      </c>
      <c r="Q287" s="11" t="str">
        <f t="shared" si="80"/>
        <v/>
      </c>
      <c r="R287" s="137"/>
      <c r="S287" s="137"/>
      <c r="T287" s="12" t="e">
        <f t="shared" si="81"/>
        <v>#VALUE!</v>
      </c>
      <c r="U287" s="13" t="e">
        <f t="shared" si="82"/>
        <v>#VALUE!</v>
      </c>
      <c r="V287" s="13"/>
      <c r="W287" s="8">
        <f t="shared" si="83"/>
        <v>9.0359999999999996</v>
      </c>
      <c r="X287" s="8">
        <f t="shared" si="84"/>
        <v>-184.49199999999999</v>
      </c>
      <c r="Y287"/>
      <c r="Z287" t="e">
        <f>IF(D287="M",IF(AC287&lt;78,LMS!$D$5*AC287^3+LMS!$E$5*AC287^2+LMS!$F$5*AC287+LMS!$G$5,IF(AC287&lt;150,LMS!$D$6*AC287^3+LMS!$E$6*AC287^2+LMS!$F$6*AC287+LMS!$G$6,LMS!$D$7*AC287^3+LMS!$E$7*AC287^2+LMS!$F$7*AC287+LMS!$G$7)),IF(AC287&lt;69,LMS!$D$9*AC287^3+LMS!$E$9*AC287^2+LMS!$F$9*AC287+LMS!$G$9,IF(AC287&lt;150,LMS!$D$10*AC287^3+LMS!$E$10*AC287^2+LMS!$F$10*AC287+LMS!$G$10,LMS!$D$11*AC287^3+LMS!$E$11*AC287^2+LMS!$F$11*AC287+LMS!$G$11)))</f>
        <v>#VALUE!</v>
      </c>
      <c r="AA287" t="e">
        <f>IF(D287="M",(IF(AC287&lt;2.5,LMS!$D$21*AC287^3+LMS!$E$21*AC287^2+LMS!$F$21*AC287+LMS!$G$21,IF(AC287&lt;9.5,LMS!$D$22*AC287^3+LMS!$E$22*AC287^2+LMS!$F$22*AC287+LMS!$G$22,IF(AC287&lt;26.75,LMS!$D$23*AC287^3+LMS!$E$23*AC287^2+LMS!$F$23*AC287+LMS!$G$23,IF(AC287&lt;90,LMS!$D$24*AC287^3+LMS!$E$24*AC287^2+LMS!$F$24*AC287+LMS!$G$24,LMS!$D$25*AC287^3+LMS!$E$25*AC287^2+LMS!$F$25*AC287+LMS!$G$25))))),(IF(AC287&lt;2.5,LMS!$D$27*AC287^3+LMS!$E$27*AC287^2+LMS!$F$27*AC287+LMS!$G$27,IF(AC287&lt;9.5,LMS!$D$28*AC287^3+LMS!$E$28*AC287^2+LMS!$F$28*AC287+LMS!$G$28,IF(AC287&lt;26.75,LMS!$D$29*AC287^3+LMS!$E$29*AC287^2+LMS!$F$29*AC287+LMS!$G$29,IF(AC287&lt;90,LMS!$D$30*AC287^3+LMS!$E$30*AC287^2+LMS!$F$30*AC287+LMS!$G$30,IF(AC287&lt;150,LMS!$D$31*AC287^3+LMS!$E$31*AC287^2+LMS!$F$31*AC287+LMS!$G$31,LMS!$D$32*AC287^3+LMS!$E$32*AC287^2+LMS!$F$32*AC287+LMS!$G$32)))))))</f>
        <v>#VALUE!</v>
      </c>
      <c r="AB287" t="e">
        <f>IF(D287="M",(IF(AC287&lt;90,LMS!$D$14*AC287^3+LMS!$E$14*AC287^2+LMS!$F$14*AC287+LMS!$G$14,LMS!$D$15*AC287^3+LMS!$E$15*AC287^2+LMS!$F$15*AC287+LMS!$G$15)),(IF(AC287&lt;90,LMS!$D$17*AC287^3+LMS!$E$17*AC287^2+LMS!$F$17*AC287+LMS!$G$17,LMS!$D$18*AC287^3+LMS!$E$18*AC287^2+LMS!$F$18*AC287+LMS!$G$18)))</f>
        <v>#VALUE!</v>
      </c>
      <c r="AC287" s="7" t="e">
        <f t="shared" si="85"/>
        <v>#VALUE!</v>
      </c>
    </row>
    <row r="288" spans="2:29" s="7" customFormat="1">
      <c r="B288" s="119"/>
      <c r="C288" s="119"/>
      <c r="D288" s="119"/>
      <c r="E288" s="31"/>
      <c r="F288" s="31"/>
      <c r="G288" s="120"/>
      <c r="H288" s="120"/>
      <c r="I288" s="11" t="str">
        <f t="shared" si="72"/>
        <v/>
      </c>
      <c r="J288" s="2" t="str">
        <f t="shared" si="73"/>
        <v/>
      </c>
      <c r="K288" s="2" t="str">
        <f t="shared" si="74"/>
        <v/>
      </c>
      <c r="L288" s="2" t="str">
        <f t="shared" si="75"/>
        <v/>
      </c>
      <c r="M288" s="2" t="str">
        <f t="shared" si="76"/>
        <v/>
      </c>
      <c r="N288" s="2" t="str">
        <f t="shared" si="77"/>
        <v/>
      </c>
      <c r="O288" s="11" t="str">
        <f t="shared" si="78"/>
        <v/>
      </c>
      <c r="P288" s="11" t="str">
        <f t="shared" si="79"/>
        <v/>
      </c>
      <c r="Q288" s="11" t="str">
        <f t="shared" si="80"/>
        <v/>
      </c>
      <c r="R288" s="137"/>
      <c r="S288" s="137"/>
      <c r="T288" s="12" t="e">
        <f t="shared" si="81"/>
        <v>#VALUE!</v>
      </c>
      <c r="U288" s="13" t="e">
        <f t="shared" si="82"/>
        <v>#VALUE!</v>
      </c>
      <c r="V288" s="13"/>
      <c r="W288" s="8">
        <f t="shared" si="83"/>
        <v>9.0359999999999996</v>
      </c>
      <c r="X288" s="8">
        <f t="shared" si="84"/>
        <v>-184.49199999999999</v>
      </c>
      <c r="Y288"/>
      <c r="Z288" t="e">
        <f>IF(D288="M",IF(AC288&lt;78,LMS!$D$5*AC288^3+LMS!$E$5*AC288^2+LMS!$F$5*AC288+LMS!$G$5,IF(AC288&lt;150,LMS!$D$6*AC288^3+LMS!$E$6*AC288^2+LMS!$F$6*AC288+LMS!$G$6,LMS!$D$7*AC288^3+LMS!$E$7*AC288^2+LMS!$F$7*AC288+LMS!$G$7)),IF(AC288&lt;69,LMS!$D$9*AC288^3+LMS!$E$9*AC288^2+LMS!$F$9*AC288+LMS!$G$9,IF(AC288&lt;150,LMS!$D$10*AC288^3+LMS!$E$10*AC288^2+LMS!$F$10*AC288+LMS!$G$10,LMS!$D$11*AC288^3+LMS!$E$11*AC288^2+LMS!$F$11*AC288+LMS!$G$11)))</f>
        <v>#VALUE!</v>
      </c>
      <c r="AA288" t="e">
        <f>IF(D288="M",(IF(AC288&lt;2.5,LMS!$D$21*AC288^3+LMS!$E$21*AC288^2+LMS!$F$21*AC288+LMS!$G$21,IF(AC288&lt;9.5,LMS!$D$22*AC288^3+LMS!$E$22*AC288^2+LMS!$F$22*AC288+LMS!$G$22,IF(AC288&lt;26.75,LMS!$D$23*AC288^3+LMS!$E$23*AC288^2+LMS!$F$23*AC288+LMS!$G$23,IF(AC288&lt;90,LMS!$D$24*AC288^3+LMS!$E$24*AC288^2+LMS!$F$24*AC288+LMS!$G$24,LMS!$D$25*AC288^3+LMS!$E$25*AC288^2+LMS!$F$25*AC288+LMS!$G$25))))),(IF(AC288&lt;2.5,LMS!$D$27*AC288^3+LMS!$E$27*AC288^2+LMS!$F$27*AC288+LMS!$G$27,IF(AC288&lt;9.5,LMS!$D$28*AC288^3+LMS!$E$28*AC288^2+LMS!$F$28*AC288+LMS!$G$28,IF(AC288&lt;26.75,LMS!$D$29*AC288^3+LMS!$E$29*AC288^2+LMS!$F$29*AC288+LMS!$G$29,IF(AC288&lt;90,LMS!$D$30*AC288^3+LMS!$E$30*AC288^2+LMS!$F$30*AC288+LMS!$G$30,IF(AC288&lt;150,LMS!$D$31*AC288^3+LMS!$E$31*AC288^2+LMS!$F$31*AC288+LMS!$G$31,LMS!$D$32*AC288^3+LMS!$E$32*AC288^2+LMS!$F$32*AC288+LMS!$G$32)))))))</f>
        <v>#VALUE!</v>
      </c>
      <c r="AB288" t="e">
        <f>IF(D288="M",(IF(AC288&lt;90,LMS!$D$14*AC288^3+LMS!$E$14*AC288^2+LMS!$F$14*AC288+LMS!$G$14,LMS!$D$15*AC288^3+LMS!$E$15*AC288^2+LMS!$F$15*AC288+LMS!$G$15)),(IF(AC288&lt;90,LMS!$D$17*AC288^3+LMS!$E$17*AC288^2+LMS!$F$17*AC288+LMS!$G$17,LMS!$D$18*AC288^3+LMS!$E$18*AC288^2+LMS!$F$18*AC288+LMS!$G$18)))</f>
        <v>#VALUE!</v>
      </c>
      <c r="AC288" s="7" t="e">
        <f t="shared" si="85"/>
        <v>#VALUE!</v>
      </c>
    </row>
    <row r="289" spans="2:29" s="7" customFormat="1">
      <c r="B289" s="119"/>
      <c r="C289" s="119"/>
      <c r="D289" s="119"/>
      <c r="E289" s="31"/>
      <c r="F289" s="31"/>
      <c r="G289" s="120"/>
      <c r="H289" s="120"/>
      <c r="I289" s="11" t="str">
        <f t="shared" si="72"/>
        <v/>
      </c>
      <c r="J289" s="2" t="str">
        <f t="shared" si="73"/>
        <v/>
      </c>
      <c r="K289" s="2" t="str">
        <f t="shared" si="74"/>
        <v/>
      </c>
      <c r="L289" s="2" t="str">
        <f t="shared" si="75"/>
        <v/>
      </c>
      <c r="M289" s="2" t="str">
        <f t="shared" si="76"/>
        <v/>
      </c>
      <c r="N289" s="2" t="str">
        <f t="shared" si="77"/>
        <v/>
      </c>
      <c r="O289" s="11" t="str">
        <f t="shared" si="78"/>
        <v/>
      </c>
      <c r="P289" s="11" t="str">
        <f t="shared" si="79"/>
        <v/>
      </c>
      <c r="Q289" s="11" t="str">
        <f t="shared" si="80"/>
        <v/>
      </c>
      <c r="R289" s="137"/>
      <c r="S289" s="137"/>
      <c r="T289" s="12" t="e">
        <f t="shared" si="81"/>
        <v>#VALUE!</v>
      </c>
      <c r="U289" s="13" t="e">
        <f t="shared" si="82"/>
        <v>#VALUE!</v>
      </c>
      <c r="V289" s="13"/>
      <c r="W289" s="8">
        <f t="shared" si="83"/>
        <v>9.0359999999999996</v>
      </c>
      <c r="X289" s="8">
        <f t="shared" si="84"/>
        <v>-184.49199999999999</v>
      </c>
      <c r="Y289"/>
      <c r="Z289" t="e">
        <f>IF(D289="M",IF(AC289&lt;78,LMS!$D$5*AC289^3+LMS!$E$5*AC289^2+LMS!$F$5*AC289+LMS!$G$5,IF(AC289&lt;150,LMS!$D$6*AC289^3+LMS!$E$6*AC289^2+LMS!$F$6*AC289+LMS!$G$6,LMS!$D$7*AC289^3+LMS!$E$7*AC289^2+LMS!$F$7*AC289+LMS!$G$7)),IF(AC289&lt;69,LMS!$D$9*AC289^3+LMS!$E$9*AC289^2+LMS!$F$9*AC289+LMS!$G$9,IF(AC289&lt;150,LMS!$D$10*AC289^3+LMS!$E$10*AC289^2+LMS!$F$10*AC289+LMS!$G$10,LMS!$D$11*AC289^3+LMS!$E$11*AC289^2+LMS!$F$11*AC289+LMS!$G$11)))</f>
        <v>#VALUE!</v>
      </c>
      <c r="AA289" t="e">
        <f>IF(D289="M",(IF(AC289&lt;2.5,LMS!$D$21*AC289^3+LMS!$E$21*AC289^2+LMS!$F$21*AC289+LMS!$G$21,IF(AC289&lt;9.5,LMS!$D$22*AC289^3+LMS!$E$22*AC289^2+LMS!$F$22*AC289+LMS!$G$22,IF(AC289&lt;26.75,LMS!$D$23*AC289^3+LMS!$E$23*AC289^2+LMS!$F$23*AC289+LMS!$G$23,IF(AC289&lt;90,LMS!$D$24*AC289^3+LMS!$E$24*AC289^2+LMS!$F$24*AC289+LMS!$G$24,LMS!$D$25*AC289^3+LMS!$E$25*AC289^2+LMS!$F$25*AC289+LMS!$G$25))))),(IF(AC289&lt;2.5,LMS!$D$27*AC289^3+LMS!$E$27*AC289^2+LMS!$F$27*AC289+LMS!$G$27,IF(AC289&lt;9.5,LMS!$D$28*AC289^3+LMS!$E$28*AC289^2+LMS!$F$28*AC289+LMS!$G$28,IF(AC289&lt;26.75,LMS!$D$29*AC289^3+LMS!$E$29*AC289^2+LMS!$F$29*AC289+LMS!$G$29,IF(AC289&lt;90,LMS!$D$30*AC289^3+LMS!$E$30*AC289^2+LMS!$F$30*AC289+LMS!$G$30,IF(AC289&lt;150,LMS!$D$31*AC289^3+LMS!$E$31*AC289^2+LMS!$F$31*AC289+LMS!$G$31,LMS!$D$32*AC289^3+LMS!$E$32*AC289^2+LMS!$F$32*AC289+LMS!$G$32)))))))</f>
        <v>#VALUE!</v>
      </c>
      <c r="AB289" t="e">
        <f>IF(D289="M",(IF(AC289&lt;90,LMS!$D$14*AC289^3+LMS!$E$14*AC289^2+LMS!$F$14*AC289+LMS!$G$14,LMS!$D$15*AC289^3+LMS!$E$15*AC289^2+LMS!$F$15*AC289+LMS!$G$15)),(IF(AC289&lt;90,LMS!$D$17*AC289^3+LMS!$E$17*AC289^2+LMS!$F$17*AC289+LMS!$G$17,LMS!$D$18*AC289^3+LMS!$E$18*AC289^2+LMS!$F$18*AC289+LMS!$G$18)))</f>
        <v>#VALUE!</v>
      </c>
      <c r="AC289" s="7" t="e">
        <f t="shared" si="85"/>
        <v>#VALUE!</v>
      </c>
    </row>
    <row r="290" spans="2:29" s="7" customFormat="1">
      <c r="B290" s="119"/>
      <c r="C290" s="119"/>
      <c r="D290" s="119"/>
      <c r="E290" s="31"/>
      <c r="F290" s="31"/>
      <c r="G290" s="120"/>
      <c r="H290" s="120"/>
      <c r="I290" s="11" t="str">
        <f t="shared" si="72"/>
        <v/>
      </c>
      <c r="J290" s="2" t="str">
        <f t="shared" si="73"/>
        <v/>
      </c>
      <c r="K290" s="2" t="str">
        <f t="shared" si="74"/>
        <v/>
      </c>
      <c r="L290" s="2" t="str">
        <f t="shared" si="75"/>
        <v/>
      </c>
      <c r="M290" s="2" t="str">
        <f t="shared" si="76"/>
        <v/>
      </c>
      <c r="N290" s="2" t="str">
        <f t="shared" si="77"/>
        <v/>
      </c>
      <c r="O290" s="11" t="str">
        <f t="shared" si="78"/>
        <v/>
      </c>
      <c r="P290" s="11" t="str">
        <f t="shared" si="79"/>
        <v/>
      </c>
      <c r="Q290" s="11" t="str">
        <f t="shared" si="80"/>
        <v/>
      </c>
      <c r="R290" s="137"/>
      <c r="S290" s="137"/>
      <c r="T290" s="12" t="e">
        <f t="shared" si="81"/>
        <v>#VALUE!</v>
      </c>
      <c r="U290" s="13" t="e">
        <f t="shared" si="82"/>
        <v>#VALUE!</v>
      </c>
      <c r="V290" s="13"/>
      <c r="W290" s="8">
        <f t="shared" si="83"/>
        <v>9.0359999999999996</v>
      </c>
      <c r="X290" s="8">
        <f t="shared" si="84"/>
        <v>-184.49199999999999</v>
      </c>
      <c r="Y290"/>
      <c r="Z290" t="e">
        <f>IF(D290="M",IF(AC290&lt;78,LMS!$D$5*AC290^3+LMS!$E$5*AC290^2+LMS!$F$5*AC290+LMS!$G$5,IF(AC290&lt;150,LMS!$D$6*AC290^3+LMS!$E$6*AC290^2+LMS!$F$6*AC290+LMS!$G$6,LMS!$D$7*AC290^3+LMS!$E$7*AC290^2+LMS!$F$7*AC290+LMS!$G$7)),IF(AC290&lt;69,LMS!$D$9*AC290^3+LMS!$E$9*AC290^2+LMS!$F$9*AC290+LMS!$G$9,IF(AC290&lt;150,LMS!$D$10*AC290^3+LMS!$E$10*AC290^2+LMS!$F$10*AC290+LMS!$G$10,LMS!$D$11*AC290^3+LMS!$E$11*AC290^2+LMS!$F$11*AC290+LMS!$G$11)))</f>
        <v>#VALUE!</v>
      </c>
      <c r="AA290" t="e">
        <f>IF(D290="M",(IF(AC290&lt;2.5,LMS!$D$21*AC290^3+LMS!$E$21*AC290^2+LMS!$F$21*AC290+LMS!$G$21,IF(AC290&lt;9.5,LMS!$D$22*AC290^3+LMS!$E$22*AC290^2+LMS!$F$22*AC290+LMS!$G$22,IF(AC290&lt;26.75,LMS!$D$23*AC290^3+LMS!$E$23*AC290^2+LMS!$F$23*AC290+LMS!$G$23,IF(AC290&lt;90,LMS!$D$24*AC290^3+LMS!$E$24*AC290^2+LMS!$F$24*AC290+LMS!$G$24,LMS!$D$25*AC290^3+LMS!$E$25*AC290^2+LMS!$F$25*AC290+LMS!$G$25))))),(IF(AC290&lt;2.5,LMS!$D$27*AC290^3+LMS!$E$27*AC290^2+LMS!$F$27*AC290+LMS!$G$27,IF(AC290&lt;9.5,LMS!$D$28*AC290^3+LMS!$E$28*AC290^2+LMS!$F$28*AC290+LMS!$G$28,IF(AC290&lt;26.75,LMS!$D$29*AC290^3+LMS!$E$29*AC290^2+LMS!$F$29*AC290+LMS!$G$29,IF(AC290&lt;90,LMS!$D$30*AC290^3+LMS!$E$30*AC290^2+LMS!$F$30*AC290+LMS!$G$30,IF(AC290&lt;150,LMS!$D$31*AC290^3+LMS!$E$31*AC290^2+LMS!$F$31*AC290+LMS!$G$31,LMS!$D$32*AC290^3+LMS!$E$32*AC290^2+LMS!$F$32*AC290+LMS!$G$32)))))))</f>
        <v>#VALUE!</v>
      </c>
      <c r="AB290" t="e">
        <f>IF(D290="M",(IF(AC290&lt;90,LMS!$D$14*AC290^3+LMS!$E$14*AC290^2+LMS!$F$14*AC290+LMS!$G$14,LMS!$D$15*AC290^3+LMS!$E$15*AC290^2+LMS!$F$15*AC290+LMS!$G$15)),(IF(AC290&lt;90,LMS!$D$17*AC290^3+LMS!$E$17*AC290^2+LMS!$F$17*AC290+LMS!$G$17,LMS!$D$18*AC290^3+LMS!$E$18*AC290^2+LMS!$F$18*AC290+LMS!$G$18)))</f>
        <v>#VALUE!</v>
      </c>
      <c r="AC290" s="7" t="e">
        <f t="shared" si="85"/>
        <v>#VALUE!</v>
      </c>
    </row>
    <row r="291" spans="2:29" s="7" customFormat="1">
      <c r="B291" s="119"/>
      <c r="C291" s="119"/>
      <c r="D291" s="119"/>
      <c r="E291" s="31"/>
      <c r="F291" s="31"/>
      <c r="G291" s="120"/>
      <c r="H291" s="120"/>
      <c r="I291" s="11" t="str">
        <f t="shared" si="72"/>
        <v/>
      </c>
      <c r="J291" s="2" t="str">
        <f t="shared" si="73"/>
        <v/>
      </c>
      <c r="K291" s="2" t="str">
        <f t="shared" si="74"/>
        <v/>
      </c>
      <c r="L291" s="2" t="str">
        <f t="shared" si="75"/>
        <v/>
      </c>
      <c r="M291" s="2" t="str">
        <f t="shared" si="76"/>
        <v/>
      </c>
      <c r="N291" s="2" t="str">
        <f t="shared" si="77"/>
        <v/>
      </c>
      <c r="O291" s="11" t="str">
        <f t="shared" si="78"/>
        <v/>
      </c>
      <c r="P291" s="11" t="str">
        <f t="shared" si="79"/>
        <v/>
      </c>
      <c r="Q291" s="11" t="str">
        <f t="shared" si="80"/>
        <v/>
      </c>
      <c r="R291" s="137"/>
      <c r="S291" s="137"/>
      <c r="T291" s="12" t="e">
        <f t="shared" si="81"/>
        <v>#VALUE!</v>
      </c>
      <c r="U291" s="13" t="e">
        <f t="shared" si="82"/>
        <v>#VALUE!</v>
      </c>
      <c r="V291" s="13"/>
      <c r="W291" s="8">
        <f t="shared" si="83"/>
        <v>9.0359999999999996</v>
      </c>
      <c r="X291" s="8">
        <f t="shared" si="84"/>
        <v>-184.49199999999999</v>
      </c>
      <c r="Y291"/>
      <c r="Z291" t="e">
        <f>IF(D291="M",IF(AC291&lt;78,LMS!$D$5*AC291^3+LMS!$E$5*AC291^2+LMS!$F$5*AC291+LMS!$G$5,IF(AC291&lt;150,LMS!$D$6*AC291^3+LMS!$E$6*AC291^2+LMS!$F$6*AC291+LMS!$G$6,LMS!$D$7*AC291^3+LMS!$E$7*AC291^2+LMS!$F$7*AC291+LMS!$G$7)),IF(AC291&lt;69,LMS!$D$9*AC291^3+LMS!$E$9*AC291^2+LMS!$F$9*AC291+LMS!$G$9,IF(AC291&lt;150,LMS!$D$10*AC291^3+LMS!$E$10*AC291^2+LMS!$F$10*AC291+LMS!$G$10,LMS!$D$11*AC291^3+LMS!$E$11*AC291^2+LMS!$F$11*AC291+LMS!$G$11)))</f>
        <v>#VALUE!</v>
      </c>
      <c r="AA291" t="e">
        <f>IF(D291="M",(IF(AC291&lt;2.5,LMS!$D$21*AC291^3+LMS!$E$21*AC291^2+LMS!$F$21*AC291+LMS!$G$21,IF(AC291&lt;9.5,LMS!$D$22*AC291^3+LMS!$E$22*AC291^2+LMS!$F$22*AC291+LMS!$G$22,IF(AC291&lt;26.75,LMS!$D$23*AC291^3+LMS!$E$23*AC291^2+LMS!$F$23*AC291+LMS!$G$23,IF(AC291&lt;90,LMS!$D$24*AC291^3+LMS!$E$24*AC291^2+LMS!$F$24*AC291+LMS!$G$24,LMS!$D$25*AC291^3+LMS!$E$25*AC291^2+LMS!$F$25*AC291+LMS!$G$25))))),(IF(AC291&lt;2.5,LMS!$D$27*AC291^3+LMS!$E$27*AC291^2+LMS!$F$27*AC291+LMS!$G$27,IF(AC291&lt;9.5,LMS!$D$28*AC291^3+LMS!$E$28*AC291^2+LMS!$F$28*AC291+LMS!$G$28,IF(AC291&lt;26.75,LMS!$D$29*AC291^3+LMS!$E$29*AC291^2+LMS!$F$29*AC291+LMS!$G$29,IF(AC291&lt;90,LMS!$D$30*AC291^3+LMS!$E$30*AC291^2+LMS!$F$30*AC291+LMS!$G$30,IF(AC291&lt;150,LMS!$D$31*AC291^3+LMS!$E$31*AC291^2+LMS!$F$31*AC291+LMS!$G$31,LMS!$D$32*AC291^3+LMS!$E$32*AC291^2+LMS!$F$32*AC291+LMS!$G$32)))))))</f>
        <v>#VALUE!</v>
      </c>
      <c r="AB291" t="e">
        <f>IF(D291="M",(IF(AC291&lt;90,LMS!$D$14*AC291^3+LMS!$E$14*AC291^2+LMS!$F$14*AC291+LMS!$G$14,LMS!$D$15*AC291^3+LMS!$E$15*AC291^2+LMS!$F$15*AC291+LMS!$G$15)),(IF(AC291&lt;90,LMS!$D$17*AC291^3+LMS!$E$17*AC291^2+LMS!$F$17*AC291+LMS!$G$17,LMS!$D$18*AC291^3+LMS!$E$18*AC291^2+LMS!$F$18*AC291+LMS!$G$18)))</f>
        <v>#VALUE!</v>
      </c>
      <c r="AC291" s="7" t="e">
        <f t="shared" si="85"/>
        <v>#VALUE!</v>
      </c>
    </row>
    <row r="292" spans="2:29" s="7" customFormat="1">
      <c r="B292" s="119"/>
      <c r="C292" s="119"/>
      <c r="D292" s="119"/>
      <c r="E292" s="31"/>
      <c r="F292" s="31"/>
      <c r="G292" s="120"/>
      <c r="H292" s="120"/>
      <c r="I292" s="11" t="str">
        <f t="shared" si="72"/>
        <v/>
      </c>
      <c r="J292" s="2" t="str">
        <f t="shared" si="73"/>
        <v/>
      </c>
      <c r="K292" s="2" t="str">
        <f t="shared" si="74"/>
        <v/>
      </c>
      <c r="L292" s="2" t="str">
        <f t="shared" si="75"/>
        <v/>
      </c>
      <c r="M292" s="2" t="str">
        <f t="shared" si="76"/>
        <v/>
      </c>
      <c r="N292" s="2" t="str">
        <f t="shared" si="77"/>
        <v/>
      </c>
      <c r="O292" s="11" t="str">
        <f t="shared" si="78"/>
        <v/>
      </c>
      <c r="P292" s="11" t="str">
        <f t="shared" si="79"/>
        <v/>
      </c>
      <c r="Q292" s="11" t="str">
        <f t="shared" si="80"/>
        <v/>
      </c>
      <c r="R292" s="137"/>
      <c r="S292" s="137"/>
      <c r="T292" s="12" t="e">
        <f t="shared" si="81"/>
        <v>#VALUE!</v>
      </c>
      <c r="U292" s="13" t="e">
        <f t="shared" si="82"/>
        <v>#VALUE!</v>
      </c>
      <c r="V292" s="13"/>
      <c r="W292" s="8">
        <f t="shared" si="83"/>
        <v>9.0359999999999996</v>
      </c>
      <c r="X292" s="8">
        <f t="shared" si="84"/>
        <v>-184.49199999999999</v>
      </c>
      <c r="Y292"/>
      <c r="Z292" t="e">
        <f>IF(D292="M",IF(AC292&lt;78,LMS!$D$5*AC292^3+LMS!$E$5*AC292^2+LMS!$F$5*AC292+LMS!$G$5,IF(AC292&lt;150,LMS!$D$6*AC292^3+LMS!$E$6*AC292^2+LMS!$F$6*AC292+LMS!$G$6,LMS!$D$7*AC292^3+LMS!$E$7*AC292^2+LMS!$F$7*AC292+LMS!$G$7)),IF(AC292&lt;69,LMS!$D$9*AC292^3+LMS!$E$9*AC292^2+LMS!$F$9*AC292+LMS!$G$9,IF(AC292&lt;150,LMS!$D$10*AC292^3+LMS!$E$10*AC292^2+LMS!$F$10*AC292+LMS!$G$10,LMS!$D$11*AC292^3+LMS!$E$11*AC292^2+LMS!$F$11*AC292+LMS!$G$11)))</f>
        <v>#VALUE!</v>
      </c>
      <c r="AA292" t="e">
        <f>IF(D292="M",(IF(AC292&lt;2.5,LMS!$D$21*AC292^3+LMS!$E$21*AC292^2+LMS!$F$21*AC292+LMS!$G$21,IF(AC292&lt;9.5,LMS!$D$22*AC292^3+LMS!$E$22*AC292^2+LMS!$F$22*AC292+LMS!$G$22,IF(AC292&lt;26.75,LMS!$D$23*AC292^3+LMS!$E$23*AC292^2+LMS!$F$23*AC292+LMS!$G$23,IF(AC292&lt;90,LMS!$D$24*AC292^3+LMS!$E$24*AC292^2+LMS!$F$24*AC292+LMS!$G$24,LMS!$D$25*AC292^3+LMS!$E$25*AC292^2+LMS!$F$25*AC292+LMS!$G$25))))),(IF(AC292&lt;2.5,LMS!$D$27*AC292^3+LMS!$E$27*AC292^2+LMS!$F$27*AC292+LMS!$G$27,IF(AC292&lt;9.5,LMS!$D$28*AC292^3+LMS!$E$28*AC292^2+LMS!$F$28*AC292+LMS!$G$28,IF(AC292&lt;26.75,LMS!$D$29*AC292^3+LMS!$E$29*AC292^2+LMS!$F$29*AC292+LMS!$G$29,IF(AC292&lt;90,LMS!$D$30*AC292^3+LMS!$E$30*AC292^2+LMS!$F$30*AC292+LMS!$G$30,IF(AC292&lt;150,LMS!$D$31*AC292^3+LMS!$E$31*AC292^2+LMS!$F$31*AC292+LMS!$G$31,LMS!$D$32*AC292^3+LMS!$E$32*AC292^2+LMS!$F$32*AC292+LMS!$G$32)))))))</f>
        <v>#VALUE!</v>
      </c>
      <c r="AB292" t="e">
        <f>IF(D292="M",(IF(AC292&lt;90,LMS!$D$14*AC292^3+LMS!$E$14*AC292^2+LMS!$F$14*AC292+LMS!$G$14,LMS!$D$15*AC292^3+LMS!$E$15*AC292^2+LMS!$F$15*AC292+LMS!$G$15)),(IF(AC292&lt;90,LMS!$D$17*AC292^3+LMS!$E$17*AC292^2+LMS!$F$17*AC292+LMS!$G$17,LMS!$D$18*AC292^3+LMS!$E$18*AC292^2+LMS!$F$18*AC292+LMS!$G$18)))</f>
        <v>#VALUE!</v>
      </c>
      <c r="AC292" s="7" t="e">
        <f t="shared" si="85"/>
        <v>#VALUE!</v>
      </c>
    </row>
    <row r="293" spans="2:29" s="7" customFormat="1">
      <c r="B293" s="119"/>
      <c r="C293" s="119"/>
      <c r="D293" s="119"/>
      <c r="E293" s="31"/>
      <c r="F293" s="31"/>
      <c r="G293" s="120"/>
      <c r="H293" s="120"/>
      <c r="I293" s="11" t="str">
        <f t="shared" si="72"/>
        <v/>
      </c>
      <c r="J293" s="2" t="str">
        <f t="shared" si="73"/>
        <v/>
      </c>
      <c r="K293" s="2" t="str">
        <f t="shared" si="74"/>
        <v/>
      </c>
      <c r="L293" s="2" t="str">
        <f t="shared" si="75"/>
        <v/>
      </c>
      <c r="M293" s="2" t="str">
        <f t="shared" si="76"/>
        <v/>
      </c>
      <c r="N293" s="2" t="str">
        <f t="shared" si="77"/>
        <v/>
      </c>
      <c r="O293" s="11" t="str">
        <f t="shared" si="78"/>
        <v/>
      </c>
      <c r="P293" s="11" t="str">
        <f t="shared" si="79"/>
        <v/>
      </c>
      <c r="Q293" s="11" t="str">
        <f t="shared" si="80"/>
        <v/>
      </c>
      <c r="R293" s="137"/>
      <c r="S293" s="137"/>
      <c r="T293" s="12" t="e">
        <f t="shared" si="81"/>
        <v>#VALUE!</v>
      </c>
      <c r="U293" s="13" t="e">
        <f t="shared" si="82"/>
        <v>#VALUE!</v>
      </c>
      <c r="V293" s="13"/>
      <c r="W293" s="8">
        <f t="shared" si="83"/>
        <v>9.0359999999999996</v>
      </c>
      <c r="X293" s="8">
        <f t="shared" si="84"/>
        <v>-184.49199999999999</v>
      </c>
      <c r="Y293"/>
      <c r="Z293" t="e">
        <f>IF(D293="M",IF(AC293&lt;78,LMS!$D$5*AC293^3+LMS!$E$5*AC293^2+LMS!$F$5*AC293+LMS!$G$5,IF(AC293&lt;150,LMS!$D$6*AC293^3+LMS!$E$6*AC293^2+LMS!$F$6*AC293+LMS!$G$6,LMS!$D$7*AC293^3+LMS!$E$7*AC293^2+LMS!$F$7*AC293+LMS!$G$7)),IF(AC293&lt;69,LMS!$D$9*AC293^3+LMS!$E$9*AC293^2+LMS!$F$9*AC293+LMS!$G$9,IF(AC293&lt;150,LMS!$D$10*AC293^3+LMS!$E$10*AC293^2+LMS!$F$10*AC293+LMS!$G$10,LMS!$D$11*AC293^3+LMS!$E$11*AC293^2+LMS!$F$11*AC293+LMS!$G$11)))</f>
        <v>#VALUE!</v>
      </c>
      <c r="AA293" t="e">
        <f>IF(D293="M",(IF(AC293&lt;2.5,LMS!$D$21*AC293^3+LMS!$E$21*AC293^2+LMS!$F$21*AC293+LMS!$G$21,IF(AC293&lt;9.5,LMS!$D$22*AC293^3+LMS!$E$22*AC293^2+LMS!$F$22*AC293+LMS!$G$22,IF(AC293&lt;26.75,LMS!$D$23*AC293^3+LMS!$E$23*AC293^2+LMS!$F$23*AC293+LMS!$G$23,IF(AC293&lt;90,LMS!$D$24*AC293^3+LMS!$E$24*AC293^2+LMS!$F$24*AC293+LMS!$G$24,LMS!$D$25*AC293^3+LMS!$E$25*AC293^2+LMS!$F$25*AC293+LMS!$G$25))))),(IF(AC293&lt;2.5,LMS!$D$27*AC293^3+LMS!$E$27*AC293^2+LMS!$F$27*AC293+LMS!$G$27,IF(AC293&lt;9.5,LMS!$D$28*AC293^3+LMS!$E$28*AC293^2+LMS!$F$28*AC293+LMS!$G$28,IF(AC293&lt;26.75,LMS!$D$29*AC293^3+LMS!$E$29*AC293^2+LMS!$F$29*AC293+LMS!$G$29,IF(AC293&lt;90,LMS!$D$30*AC293^3+LMS!$E$30*AC293^2+LMS!$F$30*AC293+LMS!$G$30,IF(AC293&lt;150,LMS!$D$31*AC293^3+LMS!$E$31*AC293^2+LMS!$F$31*AC293+LMS!$G$31,LMS!$D$32*AC293^3+LMS!$E$32*AC293^2+LMS!$F$32*AC293+LMS!$G$32)))))))</f>
        <v>#VALUE!</v>
      </c>
      <c r="AB293" t="e">
        <f>IF(D293="M",(IF(AC293&lt;90,LMS!$D$14*AC293^3+LMS!$E$14*AC293^2+LMS!$F$14*AC293+LMS!$G$14,LMS!$D$15*AC293^3+LMS!$E$15*AC293^2+LMS!$F$15*AC293+LMS!$G$15)),(IF(AC293&lt;90,LMS!$D$17*AC293^3+LMS!$E$17*AC293^2+LMS!$F$17*AC293+LMS!$G$17,LMS!$D$18*AC293^3+LMS!$E$18*AC293^2+LMS!$F$18*AC293+LMS!$G$18)))</f>
        <v>#VALUE!</v>
      </c>
      <c r="AC293" s="7" t="e">
        <f t="shared" si="85"/>
        <v>#VALUE!</v>
      </c>
    </row>
    <row r="294" spans="2:29" s="7" customFormat="1">
      <c r="B294" s="119"/>
      <c r="C294" s="119"/>
      <c r="D294" s="119"/>
      <c r="E294" s="31"/>
      <c r="F294" s="31"/>
      <c r="G294" s="120"/>
      <c r="H294" s="120"/>
      <c r="I294" s="11" t="str">
        <f t="shared" si="72"/>
        <v/>
      </c>
      <c r="J294" s="2" t="str">
        <f t="shared" si="73"/>
        <v/>
      </c>
      <c r="K294" s="2" t="str">
        <f t="shared" si="74"/>
        <v/>
      </c>
      <c r="L294" s="2" t="str">
        <f t="shared" si="75"/>
        <v/>
      </c>
      <c r="M294" s="2" t="str">
        <f t="shared" si="76"/>
        <v/>
      </c>
      <c r="N294" s="2" t="str">
        <f t="shared" si="77"/>
        <v/>
      </c>
      <c r="O294" s="11" t="str">
        <f t="shared" si="78"/>
        <v/>
      </c>
      <c r="P294" s="11" t="str">
        <f t="shared" si="79"/>
        <v/>
      </c>
      <c r="Q294" s="11" t="str">
        <f t="shared" si="80"/>
        <v/>
      </c>
      <c r="R294" s="137"/>
      <c r="S294" s="137"/>
      <c r="T294" s="12" t="e">
        <f t="shared" si="81"/>
        <v>#VALUE!</v>
      </c>
      <c r="U294" s="13" t="e">
        <f t="shared" si="82"/>
        <v>#VALUE!</v>
      </c>
      <c r="V294" s="13"/>
      <c r="W294" s="8">
        <f t="shared" si="83"/>
        <v>9.0359999999999996</v>
      </c>
      <c r="X294" s="8">
        <f t="shared" si="84"/>
        <v>-184.49199999999999</v>
      </c>
      <c r="Y294"/>
      <c r="Z294" t="e">
        <f>IF(D294="M",IF(AC294&lt;78,LMS!$D$5*AC294^3+LMS!$E$5*AC294^2+LMS!$F$5*AC294+LMS!$G$5,IF(AC294&lt;150,LMS!$D$6*AC294^3+LMS!$E$6*AC294^2+LMS!$F$6*AC294+LMS!$G$6,LMS!$D$7*AC294^3+LMS!$E$7*AC294^2+LMS!$F$7*AC294+LMS!$G$7)),IF(AC294&lt;69,LMS!$D$9*AC294^3+LMS!$E$9*AC294^2+LMS!$F$9*AC294+LMS!$G$9,IF(AC294&lt;150,LMS!$D$10*AC294^3+LMS!$E$10*AC294^2+LMS!$F$10*AC294+LMS!$G$10,LMS!$D$11*AC294^3+LMS!$E$11*AC294^2+LMS!$F$11*AC294+LMS!$G$11)))</f>
        <v>#VALUE!</v>
      </c>
      <c r="AA294" t="e">
        <f>IF(D294="M",(IF(AC294&lt;2.5,LMS!$D$21*AC294^3+LMS!$E$21*AC294^2+LMS!$F$21*AC294+LMS!$G$21,IF(AC294&lt;9.5,LMS!$D$22*AC294^3+LMS!$E$22*AC294^2+LMS!$F$22*AC294+LMS!$G$22,IF(AC294&lt;26.75,LMS!$D$23*AC294^3+LMS!$E$23*AC294^2+LMS!$F$23*AC294+LMS!$G$23,IF(AC294&lt;90,LMS!$D$24*AC294^3+LMS!$E$24*AC294^2+LMS!$F$24*AC294+LMS!$G$24,LMS!$D$25*AC294^3+LMS!$E$25*AC294^2+LMS!$F$25*AC294+LMS!$G$25))))),(IF(AC294&lt;2.5,LMS!$D$27*AC294^3+LMS!$E$27*AC294^2+LMS!$F$27*AC294+LMS!$G$27,IF(AC294&lt;9.5,LMS!$D$28*AC294^3+LMS!$E$28*AC294^2+LMS!$F$28*AC294+LMS!$G$28,IF(AC294&lt;26.75,LMS!$D$29*AC294^3+LMS!$E$29*AC294^2+LMS!$F$29*AC294+LMS!$G$29,IF(AC294&lt;90,LMS!$D$30*AC294^3+LMS!$E$30*AC294^2+LMS!$F$30*AC294+LMS!$G$30,IF(AC294&lt;150,LMS!$D$31*AC294^3+LMS!$E$31*AC294^2+LMS!$F$31*AC294+LMS!$G$31,LMS!$D$32*AC294^3+LMS!$E$32*AC294^2+LMS!$F$32*AC294+LMS!$G$32)))))))</f>
        <v>#VALUE!</v>
      </c>
      <c r="AB294" t="e">
        <f>IF(D294="M",(IF(AC294&lt;90,LMS!$D$14*AC294^3+LMS!$E$14*AC294^2+LMS!$F$14*AC294+LMS!$G$14,LMS!$D$15*AC294^3+LMS!$E$15*AC294^2+LMS!$F$15*AC294+LMS!$G$15)),(IF(AC294&lt;90,LMS!$D$17*AC294^3+LMS!$E$17*AC294^2+LMS!$F$17*AC294+LMS!$G$17,LMS!$D$18*AC294^3+LMS!$E$18*AC294^2+LMS!$F$18*AC294+LMS!$G$18)))</f>
        <v>#VALUE!</v>
      </c>
      <c r="AC294" s="7" t="e">
        <f t="shared" si="85"/>
        <v>#VALUE!</v>
      </c>
    </row>
    <row r="295" spans="2:29" s="7" customFormat="1">
      <c r="B295" s="119"/>
      <c r="C295" s="119"/>
      <c r="D295" s="119"/>
      <c r="E295" s="31"/>
      <c r="F295" s="31"/>
      <c r="G295" s="120"/>
      <c r="H295" s="120"/>
      <c r="I295" s="11" t="str">
        <f t="shared" si="72"/>
        <v/>
      </c>
      <c r="J295" s="2" t="str">
        <f t="shared" si="73"/>
        <v/>
      </c>
      <c r="K295" s="2" t="str">
        <f t="shared" si="74"/>
        <v/>
      </c>
      <c r="L295" s="2" t="str">
        <f t="shared" si="75"/>
        <v/>
      </c>
      <c r="M295" s="2" t="str">
        <f t="shared" si="76"/>
        <v/>
      </c>
      <c r="N295" s="2" t="str">
        <f t="shared" si="77"/>
        <v/>
      </c>
      <c r="O295" s="11" t="str">
        <f t="shared" si="78"/>
        <v/>
      </c>
      <c r="P295" s="11" t="str">
        <f t="shared" si="79"/>
        <v/>
      </c>
      <c r="Q295" s="11" t="str">
        <f t="shared" si="80"/>
        <v/>
      </c>
      <c r="R295" s="137"/>
      <c r="S295" s="137"/>
      <c r="T295" s="12" t="e">
        <f t="shared" si="81"/>
        <v>#VALUE!</v>
      </c>
      <c r="U295" s="13" t="e">
        <f t="shared" si="82"/>
        <v>#VALUE!</v>
      </c>
      <c r="V295" s="13"/>
      <c r="W295" s="8">
        <f t="shared" si="83"/>
        <v>9.0359999999999996</v>
      </c>
      <c r="X295" s="8">
        <f t="shared" si="84"/>
        <v>-184.49199999999999</v>
      </c>
      <c r="Y295"/>
      <c r="Z295" t="e">
        <f>IF(D295="M",IF(AC295&lt;78,LMS!$D$5*AC295^3+LMS!$E$5*AC295^2+LMS!$F$5*AC295+LMS!$G$5,IF(AC295&lt;150,LMS!$D$6*AC295^3+LMS!$E$6*AC295^2+LMS!$F$6*AC295+LMS!$G$6,LMS!$D$7*AC295^3+LMS!$E$7*AC295^2+LMS!$F$7*AC295+LMS!$G$7)),IF(AC295&lt;69,LMS!$D$9*AC295^3+LMS!$E$9*AC295^2+LMS!$F$9*AC295+LMS!$G$9,IF(AC295&lt;150,LMS!$D$10*AC295^3+LMS!$E$10*AC295^2+LMS!$F$10*AC295+LMS!$G$10,LMS!$D$11*AC295^3+LMS!$E$11*AC295^2+LMS!$F$11*AC295+LMS!$G$11)))</f>
        <v>#VALUE!</v>
      </c>
      <c r="AA295" t="e">
        <f>IF(D295="M",(IF(AC295&lt;2.5,LMS!$D$21*AC295^3+LMS!$E$21*AC295^2+LMS!$F$21*AC295+LMS!$G$21,IF(AC295&lt;9.5,LMS!$D$22*AC295^3+LMS!$E$22*AC295^2+LMS!$F$22*AC295+LMS!$G$22,IF(AC295&lt;26.75,LMS!$D$23*AC295^3+LMS!$E$23*AC295^2+LMS!$F$23*AC295+LMS!$G$23,IF(AC295&lt;90,LMS!$D$24*AC295^3+LMS!$E$24*AC295^2+LMS!$F$24*AC295+LMS!$G$24,LMS!$D$25*AC295^3+LMS!$E$25*AC295^2+LMS!$F$25*AC295+LMS!$G$25))))),(IF(AC295&lt;2.5,LMS!$D$27*AC295^3+LMS!$E$27*AC295^2+LMS!$F$27*AC295+LMS!$G$27,IF(AC295&lt;9.5,LMS!$D$28*AC295^3+LMS!$E$28*AC295^2+LMS!$F$28*AC295+LMS!$G$28,IF(AC295&lt;26.75,LMS!$D$29*AC295^3+LMS!$E$29*AC295^2+LMS!$F$29*AC295+LMS!$G$29,IF(AC295&lt;90,LMS!$D$30*AC295^3+LMS!$E$30*AC295^2+LMS!$F$30*AC295+LMS!$G$30,IF(AC295&lt;150,LMS!$D$31*AC295^3+LMS!$E$31*AC295^2+LMS!$F$31*AC295+LMS!$G$31,LMS!$D$32*AC295^3+LMS!$E$32*AC295^2+LMS!$F$32*AC295+LMS!$G$32)))))))</f>
        <v>#VALUE!</v>
      </c>
      <c r="AB295" t="e">
        <f>IF(D295="M",(IF(AC295&lt;90,LMS!$D$14*AC295^3+LMS!$E$14*AC295^2+LMS!$F$14*AC295+LMS!$G$14,LMS!$D$15*AC295^3+LMS!$E$15*AC295^2+LMS!$F$15*AC295+LMS!$G$15)),(IF(AC295&lt;90,LMS!$D$17*AC295^3+LMS!$E$17*AC295^2+LMS!$F$17*AC295+LMS!$G$17,LMS!$D$18*AC295^3+LMS!$E$18*AC295^2+LMS!$F$18*AC295+LMS!$G$18)))</f>
        <v>#VALUE!</v>
      </c>
      <c r="AC295" s="7" t="e">
        <f t="shared" si="85"/>
        <v>#VALUE!</v>
      </c>
    </row>
    <row r="296" spans="2:29" s="7" customFormat="1">
      <c r="B296" s="119"/>
      <c r="C296" s="119"/>
      <c r="D296" s="119"/>
      <c r="E296" s="31"/>
      <c r="F296" s="31"/>
      <c r="G296" s="120"/>
      <c r="H296" s="120"/>
      <c r="I296" s="11" t="str">
        <f t="shared" si="72"/>
        <v/>
      </c>
      <c r="J296" s="2" t="str">
        <f t="shared" si="73"/>
        <v/>
      </c>
      <c r="K296" s="2" t="str">
        <f t="shared" si="74"/>
        <v/>
      </c>
      <c r="L296" s="2" t="str">
        <f t="shared" si="75"/>
        <v/>
      </c>
      <c r="M296" s="2" t="str">
        <f t="shared" si="76"/>
        <v/>
      </c>
      <c r="N296" s="2" t="str">
        <f t="shared" si="77"/>
        <v/>
      </c>
      <c r="O296" s="11" t="str">
        <f t="shared" si="78"/>
        <v/>
      </c>
      <c r="P296" s="11" t="str">
        <f t="shared" si="79"/>
        <v/>
      </c>
      <c r="Q296" s="11" t="str">
        <f t="shared" si="80"/>
        <v/>
      </c>
      <c r="R296" s="137"/>
      <c r="S296" s="137"/>
      <c r="T296" s="12" t="e">
        <f t="shared" si="81"/>
        <v>#VALUE!</v>
      </c>
      <c r="U296" s="13" t="e">
        <f t="shared" si="82"/>
        <v>#VALUE!</v>
      </c>
      <c r="V296" s="13"/>
      <c r="W296" s="8">
        <f t="shared" si="83"/>
        <v>9.0359999999999996</v>
      </c>
      <c r="X296" s="8">
        <f t="shared" si="84"/>
        <v>-184.49199999999999</v>
      </c>
      <c r="Y296"/>
      <c r="Z296" t="e">
        <f>IF(D296="M",IF(AC296&lt;78,LMS!$D$5*AC296^3+LMS!$E$5*AC296^2+LMS!$F$5*AC296+LMS!$G$5,IF(AC296&lt;150,LMS!$D$6*AC296^3+LMS!$E$6*AC296^2+LMS!$F$6*AC296+LMS!$G$6,LMS!$D$7*AC296^3+LMS!$E$7*AC296^2+LMS!$F$7*AC296+LMS!$G$7)),IF(AC296&lt;69,LMS!$D$9*AC296^3+LMS!$E$9*AC296^2+LMS!$F$9*AC296+LMS!$G$9,IF(AC296&lt;150,LMS!$D$10*AC296^3+LMS!$E$10*AC296^2+LMS!$F$10*AC296+LMS!$G$10,LMS!$D$11*AC296^3+LMS!$E$11*AC296^2+LMS!$F$11*AC296+LMS!$G$11)))</f>
        <v>#VALUE!</v>
      </c>
      <c r="AA296" t="e">
        <f>IF(D296="M",(IF(AC296&lt;2.5,LMS!$D$21*AC296^3+LMS!$E$21*AC296^2+LMS!$F$21*AC296+LMS!$G$21,IF(AC296&lt;9.5,LMS!$D$22*AC296^3+LMS!$E$22*AC296^2+LMS!$F$22*AC296+LMS!$G$22,IF(AC296&lt;26.75,LMS!$D$23*AC296^3+LMS!$E$23*AC296^2+LMS!$F$23*AC296+LMS!$G$23,IF(AC296&lt;90,LMS!$D$24*AC296^3+LMS!$E$24*AC296^2+LMS!$F$24*AC296+LMS!$G$24,LMS!$D$25*AC296^3+LMS!$E$25*AC296^2+LMS!$F$25*AC296+LMS!$G$25))))),(IF(AC296&lt;2.5,LMS!$D$27*AC296^3+LMS!$E$27*AC296^2+LMS!$F$27*AC296+LMS!$G$27,IF(AC296&lt;9.5,LMS!$D$28*AC296^3+LMS!$E$28*AC296^2+LMS!$F$28*AC296+LMS!$G$28,IF(AC296&lt;26.75,LMS!$D$29*AC296^3+LMS!$E$29*AC296^2+LMS!$F$29*AC296+LMS!$G$29,IF(AC296&lt;90,LMS!$D$30*AC296^3+LMS!$E$30*AC296^2+LMS!$F$30*AC296+LMS!$G$30,IF(AC296&lt;150,LMS!$D$31*AC296^3+LMS!$E$31*AC296^2+LMS!$F$31*AC296+LMS!$G$31,LMS!$D$32*AC296^3+LMS!$E$32*AC296^2+LMS!$F$32*AC296+LMS!$G$32)))))))</f>
        <v>#VALUE!</v>
      </c>
      <c r="AB296" t="e">
        <f>IF(D296="M",(IF(AC296&lt;90,LMS!$D$14*AC296^3+LMS!$E$14*AC296^2+LMS!$F$14*AC296+LMS!$G$14,LMS!$D$15*AC296^3+LMS!$E$15*AC296^2+LMS!$F$15*AC296+LMS!$G$15)),(IF(AC296&lt;90,LMS!$D$17*AC296^3+LMS!$E$17*AC296^2+LMS!$F$17*AC296+LMS!$G$17,LMS!$D$18*AC296^3+LMS!$E$18*AC296^2+LMS!$F$18*AC296+LMS!$G$18)))</f>
        <v>#VALUE!</v>
      </c>
      <c r="AC296" s="7" t="e">
        <f t="shared" si="85"/>
        <v>#VALUE!</v>
      </c>
    </row>
    <row r="297" spans="2:29" s="7" customFormat="1">
      <c r="B297" s="119"/>
      <c r="C297" s="119"/>
      <c r="D297" s="119"/>
      <c r="E297" s="31"/>
      <c r="F297" s="31"/>
      <c r="G297" s="120"/>
      <c r="H297" s="120"/>
      <c r="I297" s="11" t="str">
        <f t="shared" si="72"/>
        <v/>
      </c>
      <c r="J297" s="2" t="str">
        <f t="shared" si="73"/>
        <v/>
      </c>
      <c r="K297" s="2" t="str">
        <f t="shared" si="74"/>
        <v/>
      </c>
      <c r="L297" s="2" t="str">
        <f t="shared" si="75"/>
        <v/>
      </c>
      <c r="M297" s="2" t="str">
        <f t="shared" si="76"/>
        <v/>
      </c>
      <c r="N297" s="2" t="str">
        <f t="shared" si="77"/>
        <v/>
      </c>
      <c r="O297" s="11" t="str">
        <f t="shared" si="78"/>
        <v/>
      </c>
      <c r="P297" s="11" t="str">
        <f t="shared" si="79"/>
        <v/>
      </c>
      <c r="Q297" s="11" t="str">
        <f t="shared" si="80"/>
        <v/>
      </c>
      <c r="R297" s="137"/>
      <c r="S297" s="137"/>
      <c r="T297" s="12" t="e">
        <f t="shared" si="81"/>
        <v>#VALUE!</v>
      </c>
      <c r="U297" s="13" t="e">
        <f t="shared" si="82"/>
        <v>#VALUE!</v>
      </c>
      <c r="V297" s="13"/>
      <c r="W297" s="8">
        <f t="shared" si="83"/>
        <v>9.0359999999999996</v>
      </c>
      <c r="X297" s="8">
        <f t="shared" si="84"/>
        <v>-184.49199999999999</v>
      </c>
      <c r="Y297"/>
      <c r="Z297" t="e">
        <f>IF(D297="M",IF(AC297&lt;78,LMS!$D$5*AC297^3+LMS!$E$5*AC297^2+LMS!$F$5*AC297+LMS!$G$5,IF(AC297&lt;150,LMS!$D$6*AC297^3+LMS!$E$6*AC297^2+LMS!$F$6*AC297+LMS!$G$6,LMS!$D$7*AC297^3+LMS!$E$7*AC297^2+LMS!$F$7*AC297+LMS!$G$7)),IF(AC297&lt;69,LMS!$D$9*AC297^3+LMS!$E$9*AC297^2+LMS!$F$9*AC297+LMS!$G$9,IF(AC297&lt;150,LMS!$D$10*AC297^3+LMS!$E$10*AC297^2+LMS!$F$10*AC297+LMS!$G$10,LMS!$D$11*AC297^3+LMS!$E$11*AC297^2+LMS!$F$11*AC297+LMS!$G$11)))</f>
        <v>#VALUE!</v>
      </c>
      <c r="AA297" t="e">
        <f>IF(D297="M",(IF(AC297&lt;2.5,LMS!$D$21*AC297^3+LMS!$E$21*AC297^2+LMS!$F$21*AC297+LMS!$G$21,IF(AC297&lt;9.5,LMS!$D$22*AC297^3+LMS!$E$22*AC297^2+LMS!$F$22*AC297+LMS!$G$22,IF(AC297&lt;26.75,LMS!$D$23*AC297^3+LMS!$E$23*AC297^2+LMS!$F$23*AC297+LMS!$G$23,IF(AC297&lt;90,LMS!$D$24*AC297^3+LMS!$E$24*AC297^2+LMS!$F$24*AC297+LMS!$G$24,LMS!$D$25*AC297^3+LMS!$E$25*AC297^2+LMS!$F$25*AC297+LMS!$G$25))))),(IF(AC297&lt;2.5,LMS!$D$27*AC297^3+LMS!$E$27*AC297^2+LMS!$F$27*AC297+LMS!$G$27,IF(AC297&lt;9.5,LMS!$D$28*AC297^3+LMS!$E$28*AC297^2+LMS!$F$28*AC297+LMS!$G$28,IF(AC297&lt;26.75,LMS!$D$29*AC297^3+LMS!$E$29*AC297^2+LMS!$F$29*AC297+LMS!$G$29,IF(AC297&lt;90,LMS!$D$30*AC297^3+LMS!$E$30*AC297^2+LMS!$F$30*AC297+LMS!$G$30,IF(AC297&lt;150,LMS!$D$31*AC297^3+LMS!$E$31*AC297^2+LMS!$F$31*AC297+LMS!$G$31,LMS!$D$32*AC297^3+LMS!$E$32*AC297^2+LMS!$F$32*AC297+LMS!$G$32)))))))</f>
        <v>#VALUE!</v>
      </c>
      <c r="AB297" t="e">
        <f>IF(D297="M",(IF(AC297&lt;90,LMS!$D$14*AC297^3+LMS!$E$14*AC297^2+LMS!$F$14*AC297+LMS!$G$14,LMS!$D$15*AC297^3+LMS!$E$15*AC297^2+LMS!$F$15*AC297+LMS!$G$15)),(IF(AC297&lt;90,LMS!$D$17*AC297^3+LMS!$E$17*AC297^2+LMS!$F$17*AC297+LMS!$G$17,LMS!$D$18*AC297^3+LMS!$E$18*AC297^2+LMS!$F$18*AC297+LMS!$G$18)))</f>
        <v>#VALUE!</v>
      </c>
      <c r="AC297" s="7" t="e">
        <f t="shared" si="85"/>
        <v>#VALUE!</v>
      </c>
    </row>
    <row r="298" spans="2:29" s="7" customFormat="1">
      <c r="B298" s="119"/>
      <c r="C298" s="119"/>
      <c r="D298" s="119"/>
      <c r="E298" s="31"/>
      <c r="F298" s="31"/>
      <c r="G298" s="120"/>
      <c r="H298" s="120"/>
      <c r="I298" s="11" t="str">
        <f t="shared" si="72"/>
        <v/>
      </c>
      <c r="J298" s="2" t="str">
        <f t="shared" si="73"/>
        <v/>
      </c>
      <c r="K298" s="2" t="str">
        <f t="shared" si="74"/>
        <v/>
      </c>
      <c r="L298" s="2" t="str">
        <f t="shared" si="75"/>
        <v/>
      </c>
      <c r="M298" s="2" t="str">
        <f t="shared" si="76"/>
        <v/>
      </c>
      <c r="N298" s="2" t="str">
        <f t="shared" si="77"/>
        <v/>
      </c>
      <c r="O298" s="11" t="str">
        <f t="shared" si="78"/>
        <v/>
      </c>
      <c r="P298" s="11" t="str">
        <f t="shared" si="79"/>
        <v/>
      </c>
      <c r="Q298" s="11" t="str">
        <f t="shared" si="80"/>
        <v/>
      </c>
      <c r="R298" s="137"/>
      <c r="S298" s="137"/>
      <c r="T298" s="12" t="e">
        <f t="shared" si="81"/>
        <v>#VALUE!</v>
      </c>
      <c r="U298" s="13" t="e">
        <f t="shared" si="82"/>
        <v>#VALUE!</v>
      </c>
      <c r="V298" s="13"/>
      <c r="W298" s="8">
        <f t="shared" si="83"/>
        <v>9.0359999999999996</v>
      </c>
      <c r="X298" s="8">
        <f t="shared" si="84"/>
        <v>-184.49199999999999</v>
      </c>
      <c r="Y298"/>
      <c r="Z298" t="e">
        <f>IF(D298="M",IF(AC298&lt;78,LMS!$D$5*AC298^3+LMS!$E$5*AC298^2+LMS!$F$5*AC298+LMS!$G$5,IF(AC298&lt;150,LMS!$D$6*AC298^3+LMS!$E$6*AC298^2+LMS!$F$6*AC298+LMS!$G$6,LMS!$D$7*AC298^3+LMS!$E$7*AC298^2+LMS!$F$7*AC298+LMS!$G$7)),IF(AC298&lt;69,LMS!$D$9*AC298^3+LMS!$E$9*AC298^2+LMS!$F$9*AC298+LMS!$G$9,IF(AC298&lt;150,LMS!$D$10*AC298^3+LMS!$E$10*AC298^2+LMS!$F$10*AC298+LMS!$G$10,LMS!$D$11*AC298^3+LMS!$E$11*AC298^2+LMS!$F$11*AC298+LMS!$G$11)))</f>
        <v>#VALUE!</v>
      </c>
      <c r="AA298" t="e">
        <f>IF(D298="M",(IF(AC298&lt;2.5,LMS!$D$21*AC298^3+LMS!$E$21*AC298^2+LMS!$F$21*AC298+LMS!$G$21,IF(AC298&lt;9.5,LMS!$D$22*AC298^3+LMS!$E$22*AC298^2+LMS!$F$22*AC298+LMS!$G$22,IF(AC298&lt;26.75,LMS!$D$23*AC298^3+LMS!$E$23*AC298^2+LMS!$F$23*AC298+LMS!$G$23,IF(AC298&lt;90,LMS!$D$24*AC298^3+LMS!$E$24*AC298^2+LMS!$F$24*AC298+LMS!$G$24,LMS!$D$25*AC298^3+LMS!$E$25*AC298^2+LMS!$F$25*AC298+LMS!$G$25))))),(IF(AC298&lt;2.5,LMS!$D$27*AC298^3+LMS!$E$27*AC298^2+LMS!$F$27*AC298+LMS!$G$27,IF(AC298&lt;9.5,LMS!$D$28*AC298^3+LMS!$E$28*AC298^2+LMS!$F$28*AC298+LMS!$G$28,IF(AC298&lt;26.75,LMS!$D$29*AC298^3+LMS!$E$29*AC298^2+LMS!$F$29*AC298+LMS!$G$29,IF(AC298&lt;90,LMS!$D$30*AC298^3+LMS!$E$30*AC298^2+LMS!$F$30*AC298+LMS!$G$30,IF(AC298&lt;150,LMS!$D$31*AC298^3+LMS!$E$31*AC298^2+LMS!$F$31*AC298+LMS!$G$31,LMS!$D$32*AC298^3+LMS!$E$32*AC298^2+LMS!$F$32*AC298+LMS!$G$32)))))))</f>
        <v>#VALUE!</v>
      </c>
      <c r="AB298" t="e">
        <f>IF(D298="M",(IF(AC298&lt;90,LMS!$D$14*AC298^3+LMS!$E$14*AC298^2+LMS!$F$14*AC298+LMS!$G$14,LMS!$D$15*AC298^3+LMS!$E$15*AC298^2+LMS!$F$15*AC298+LMS!$G$15)),(IF(AC298&lt;90,LMS!$D$17*AC298^3+LMS!$E$17*AC298^2+LMS!$F$17*AC298+LMS!$G$17,LMS!$D$18*AC298^3+LMS!$E$18*AC298^2+LMS!$F$18*AC298+LMS!$G$18)))</f>
        <v>#VALUE!</v>
      </c>
      <c r="AC298" s="7" t="e">
        <f t="shared" si="85"/>
        <v>#VALUE!</v>
      </c>
    </row>
    <row r="299" spans="2:29" s="7" customFormat="1">
      <c r="B299" s="119"/>
      <c r="C299" s="119"/>
      <c r="D299" s="119"/>
      <c r="E299" s="31"/>
      <c r="F299" s="31"/>
      <c r="G299" s="120"/>
      <c r="H299" s="120"/>
      <c r="I299" s="11" t="str">
        <f t="shared" si="72"/>
        <v/>
      </c>
      <c r="J299" s="2" t="str">
        <f t="shared" si="73"/>
        <v/>
      </c>
      <c r="K299" s="2" t="str">
        <f t="shared" si="74"/>
        <v/>
      </c>
      <c r="L299" s="2" t="str">
        <f t="shared" si="75"/>
        <v/>
      </c>
      <c r="M299" s="2" t="str">
        <f t="shared" si="76"/>
        <v/>
      </c>
      <c r="N299" s="2" t="str">
        <f t="shared" si="77"/>
        <v/>
      </c>
      <c r="O299" s="11" t="str">
        <f t="shared" si="78"/>
        <v/>
      </c>
      <c r="P299" s="11" t="str">
        <f t="shared" si="79"/>
        <v/>
      </c>
      <c r="Q299" s="11" t="str">
        <f t="shared" si="80"/>
        <v/>
      </c>
      <c r="R299" s="137"/>
      <c r="S299" s="137"/>
      <c r="T299" s="12" t="e">
        <f t="shared" si="81"/>
        <v>#VALUE!</v>
      </c>
      <c r="U299" s="13" t="e">
        <f t="shared" si="82"/>
        <v>#VALUE!</v>
      </c>
      <c r="V299" s="13"/>
      <c r="W299" s="8">
        <f t="shared" si="83"/>
        <v>9.0359999999999996</v>
      </c>
      <c r="X299" s="8">
        <f t="shared" si="84"/>
        <v>-184.49199999999999</v>
      </c>
      <c r="Y299"/>
      <c r="Z299" t="e">
        <f>IF(D299="M",IF(AC299&lt;78,LMS!$D$5*AC299^3+LMS!$E$5*AC299^2+LMS!$F$5*AC299+LMS!$G$5,IF(AC299&lt;150,LMS!$D$6*AC299^3+LMS!$E$6*AC299^2+LMS!$F$6*AC299+LMS!$G$6,LMS!$D$7*AC299^3+LMS!$E$7*AC299^2+LMS!$F$7*AC299+LMS!$G$7)),IF(AC299&lt;69,LMS!$D$9*AC299^3+LMS!$E$9*AC299^2+LMS!$F$9*AC299+LMS!$G$9,IF(AC299&lt;150,LMS!$D$10*AC299^3+LMS!$E$10*AC299^2+LMS!$F$10*AC299+LMS!$G$10,LMS!$D$11*AC299^3+LMS!$E$11*AC299^2+LMS!$F$11*AC299+LMS!$G$11)))</f>
        <v>#VALUE!</v>
      </c>
      <c r="AA299" t="e">
        <f>IF(D299="M",(IF(AC299&lt;2.5,LMS!$D$21*AC299^3+LMS!$E$21*AC299^2+LMS!$F$21*AC299+LMS!$G$21,IF(AC299&lt;9.5,LMS!$D$22*AC299^3+LMS!$E$22*AC299^2+LMS!$F$22*AC299+LMS!$G$22,IF(AC299&lt;26.75,LMS!$D$23*AC299^3+LMS!$E$23*AC299^2+LMS!$F$23*AC299+LMS!$G$23,IF(AC299&lt;90,LMS!$D$24*AC299^3+LMS!$E$24*AC299^2+LMS!$F$24*AC299+LMS!$G$24,LMS!$D$25*AC299^3+LMS!$E$25*AC299^2+LMS!$F$25*AC299+LMS!$G$25))))),(IF(AC299&lt;2.5,LMS!$D$27*AC299^3+LMS!$E$27*AC299^2+LMS!$F$27*AC299+LMS!$G$27,IF(AC299&lt;9.5,LMS!$D$28*AC299^3+LMS!$E$28*AC299^2+LMS!$F$28*AC299+LMS!$G$28,IF(AC299&lt;26.75,LMS!$D$29*AC299^3+LMS!$E$29*AC299^2+LMS!$F$29*AC299+LMS!$G$29,IF(AC299&lt;90,LMS!$D$30*AC299^3+LMS!$E$30*AC299^2+LMS!$F$30*AC299+LMS!$G$30,IF(AC299&lt;150,LMS!$D$31*AC299^3+LMS!$E$31*AC299^2+LMS!$F$31*AC299+LMS!$G$31,LMS!$D$32*AC299^3+LMS!$E$32*AC299^2+LMS!$F$32*AC299+LMS!$G$32)))))))</f>
        <v>#VALUE!</v>
      </c>
      <c r="AB299" t="e">
        <f>IF(D299="M",(IF(AC299&lt;90,LMS!$D$14*AC299^3+LMS!$E$14*AC299^2+LMS!$F$14*AC299+LMS!$G$14,LMS!$D$15*AC299^3+LMS!$E$15*AC299^2+LMS!$F$15*AC299+LMS!$G$15)),(IF(AC299&lt;90,LMS!$D$17*AC299^3+LMS!$E$17*AC299^2+LMS!$F$17*AC299+LMS!$G$17,LMS!$D$18*AC299^3+LMS!$E$18*AC299^2+LMS!$F$18*AC299+LMS!$G$18)))</f>
        <v>#VALUE!</v>
      </c>
      <c r="AC299" s="7" t="e">
        <f t="shared" si="85"/>
        <v>#VALUE!</v>
      </c>
    </row>
    <row r="300" spans="2:29" s="7" customFormat="1">
      <c r="B300" s="119"/>
      <c r="C300" s="119"/>
      <c r="D300" s="119"/>
      <c r="E300" s="31"/>
      <c r="F300" s="31"/>
      <c r="G300" s="120"/>
      <c r="H300" s="120"/>
      <c r="I300" s="11" t="str">
        <f t="shared" si="72"/>
        <v/>
      </c>
      <c r="J300" s="2" t="str">
        <f t="shared" si="73"/>
        <v/>
      </c>
      <c r="K300" s="2" t="str">
        <f t="shared" si="74"/>
        <v/>
      </c>
      <c r="L300" s="2" t="str">
        <f t="shared" si="75"/>
        <v/>
      </c>
      <c r="M300" s="2" t="str">
        <f t="shared" si="76"/>
        <v/>
      </c>
      <c r="N300" s="2" t="str">
        <f t="shared" si="77"/>
        <v/>
      </c>
      <c r="O300" s="11" t="str">
        <f t="shared" si="78"/>
        <v/>
      </c>
      <c r="P300" s="11" t="str">
        <f t="shared" si="79"/>
        <v/>
      </c>
      <c r="Q300" s="11" t="str">
        <f t="shared" si="80"/>
        <v/>
      </c>
      <c r="R300" s="137"/>
      <c r="S300" s="137"/>
      <c r="T300" s="12" t="e">
        <f t="shared" si="81"/>
        <v>#VALUE!</v>
      </c>
      <c r="U300" s="13" t="e">
        <f t="shared" si="82"/>
        <v>#VALUE!</v>
      </c>
      <c r="V300" s="13"/>
      <c r="W300" s="8">
        <f t="shared" si="83"/>
        <v>9.0359999999999996</v>
      </c>
      <c r="X300" s="8">
        <f t="shared" si="84"/>
        <v>-184.49199999999999</v>
      </c>
      <c r="Y300"/>
      <c r="Z300" t="e">
        <f>IF(D300="M",IF(AC300&lt;78,LMS!$D$5*AC300^3+LMS!$E$5*AC300^2+LMS!$F$5*AC300+LMS!$G$5,IF(AC300&lt;150,LMS!$D$6*AC300^3+LMS!$E$6*AC300^2+LMS!$F$6*AC300+LMS!$G$6,LMS!$D$7*AC300^3+LMS!$E$7*AC300^2+LMS!$F$7*AC300+LMS!$G$7)),IF(AC300&lt;69,LMS!$D$9*AC300^3+LMS!$E$9*AC300^2+LMS!$F$9*AC300+LMS!$G$9,IF(AC300&lt;150,LMS!$D$10*AC300^3+LMS!$E$10*AC300^2+LMS!$F$10*AC300+LMS!$G$10,LMS!$D$11*AC300^3+LMS!$E$11*AC300^2+LMS!$F$11*AC300+LMS!$G$11)))</f>
        <v>#VALUE!</v>
      </c>
      <c r="AA300" t="e">
        <f>IF(D300="M",(IF(AC300&lt;2.5,LMS!$D$21*AC300^3+LMS!$E$21*AC300^2+LMS!$F$21*AC300+LMS!$G$21,IF(AC300&lt;9.5,LMS!$D$22*AC300^3+LMS!$E$22*AC300^2+LMS!$F$22*AC300+LMS!$G$22,IF(AC300&lt;26.75,LMS!$D$23*AC300^3+LMS!$E$23*AC300^2+LMS!$F$23*AC300+LMS!$G$23,IF(AC300&lt;90,LMS!$D$24*AC300^3+LMS!$E$24*AC300^2+LMS!$F$24*AC300+LMS!$G$24,LMS!$D$25*AC300^3+LMS!$E$25*AC300^2+LMS!$F$25*AC300+LMS!$G$25))))),(IF(AC300&lt;2.5,LMS!$D$27*AC300^3+LMS!$E$27*AC300^2+LMS!$F$27*AC300+LMS!$G$27,IF(AC300&lt;9.5,LMS!$D$28*AC300^3+LMS!$E$28*AC300^2+LMS!$F$28*AC300+LMS!$G$28,IF(AC300&lt;26.75,LMS!$D$29*AC300^3+LMS!$E$29*AC300^2+LMS!$F$29*AC300+LMS!$G$29,IF(AC300&lt;90,LMS!$D$30*AC300^3+LMS!$E$30*AC300^2+LMS!$F$30*AC300+LMS!$G$30,IF(AC300&lt;150,LMS!$D$31*AC300^3+LMS!$E$31*AC300^2+LMS!$F$31*AC300+LMS!$G$31,LMS!$D$32*AC300^3+LMS!$E$32*AC300^2+LMS!$F$32*AC300+LMS!$G$32)))))))</f>
        <v>#VALUE!</v>
      </c>
      <c r="AB300" t="e">
        <f>IF(D300="M",(IF(AC300&lt;90,LMS!$D$14*AC300^3+LMS!$E$14*AC300^2+LMS!$F$14*AC300+LMS!$G$14,LMS!$D$15*AC300^3+LMS!$E$15*AC300^2+LMS!$F$15*AC300+LMS!$G$15)),(IF(AC300&lt;90,LMS!$D$17*AC300^3+LMS!$E$17*AC300^2+LMS!$F$17*AC300+LMS!$G$17,LMS!$D$18*AC300^3+LMS!$E$18*AC300^2+LMS!$F$18*AC300+LMS!$G$18)))</f>
        <v>#VALUE!</v>
      </c>
      <c r="AC300" s="7" t="e">
        <f t="shared" si="85"/>
        <v>#VALUE!</v>
      </c>
    </row>
    <row r="301" spans="2:29" s="7" customFormat="1">
      <c r="B301" s="119"/>
      <c r="C301" s="119"/>
      <c r="D301" s="119"/>
      <c r="E301" s="31"/>
      <c r="F301" s="31"/>
      <c r="G301" s="120"/>
      <c r="H301" s="120"/>
      <c r="I301" s="11" t="str">
        <f t="shared" si="72"/>
        <v/>
      </c>
      <c r="J301" s="2" t="str">
        <f t="shared" si="73"/>
        <v/>
      </c>
      <c r="K301" s="2" t="str">
        <f t="shared" si="74"/>
        <v/>
      </c>
      <c r="L301" s="2" t="str">
        <f t="shared" si="75"/>
        <v/>
      </c>
      <c r="M301" s="2" t="str">
        <f t="shared" si="76"/>
        <v/>
      </c>
      <c r="N301" s="2" t="str">
        <f t="shared" si="77"/>
        <v/>
      </c>
      <c r="O301" s="11" t="str">
        <f t="shared" si="78"/>
        <v/>
      </c>
      <c r="P301" s="11" t="str">
        <f t="shared" si="79"/>
        <v/>
      </c>
      <c r="Q301" s="11" t="str">
        <f t="shared" si="80"/>
        <v/>
      </c>
      <c r="R301" s="137"/>
      <c r="S301" s="137"/>
      <c r="T301" s="12" t="e">
        <f t="shared" si="81"/>
        <v>#VALUE!</v>
      </c>
      <c r="U301" s="13" t="e">
        <f t="shared" si="82"/>
        <v>#VALUE!</v>
      </c>
      <c r="V301" s="13"/>
      <c r="W301" s="8">
        <f t="shared" si="83"/>
        <v>9.0359999999999996</v>
      </c>
      <c r="X301" s="8">
        <f t="shared" si="84"/>
        <v>-184.49199999999999</v>
      </c>
      <c r="Y301"/>
      <c r="Z301" t="e">
        <f>IF(D301="M",IF(AC301&lt;78,LMS!$D$5*AC301^3+LMS!$E$5*AC301^2+LMS!$F$5*AC301+LMS!$G$5,IF(AC301&lt;150,LMS!$D$6*AC301^3+LMS!$E$6*AC301^2+LMS!$F$6*AC301+LMS!$G$6,LMS!$D$7*AC301^3+LMS!$E$7*AC301^2+LMS!$F$7*AC301+LMS!$G$7)),IF(AC301&lt;69,LMS!$D$9*AC301^3+LMS!$E$9*AC301^2+LMS!$F$9*AC301+LMS!$G$9,IF(AC301&lt;150,LMS!$D$10*AC301^3+LMS!$E$10*AC301^2+LMS!$F$10*AC301+LMS!$G$10,LMS!$D$11*AC301^3+LMS!$E$11*AC301^2+LMS!$F$11*AC301+LMS!$G$11)))</f>
        <v>#VALUE!</v>
      </c>
      <c r="AA301" t="e">
        <f>IF(D301="M",(IF(AC301&lt;2.5,LMS!$D$21*AC301^3+LMS!$E$21*AC301^2+LMS!$F$21*AC301+LMS!$G$21,IF(AC301&lt;9.5,LMS!$D$22*AC301^3+LMS!$E$22*AC301^2+LMS!$F$22*AC301+LMS!$G$22,IF(AC301&lt;26.75,LMS!$D$23*AC301^3+LMS!$E$23*AC301^2+LMS!$F$23*AC301+LMS!$G$23,IF(AC301&lt;90,LMS!$D$24*AC301^3+LMS!$E$24*AC301^2+LMS!$F$24*AC301+LMS!$G$24,LMS!$D$25*AC301^3+LMS!$E$25*AC301^2+LMS!$F$25*AC301+LMS!$G$25))))),(IF(AC301&lt;2.5,LMS!$D$27*AC301^3+LMS!$E$27*AC301^2+LMS!$F$27*AC301+LMS!$G$27,IF(AC301&lt;9.5,LMS!$D$28*AC301^3+LMS!$E$28*AC301^2+LMS!$F$28*AC301+LMS!$G$28,IF(AC301&lt;26.75,LMS!$D$29*AC301^3+LMS!$E$29*AC301^2+LMS!$F$29*AC301+LMS!$G$29,IF(AC301&lt;90,LMS!$D$30*AC301^3+LMS!$E$30*AC301^2+LMS!$F$30*AC301+LMS!$G$30,IF(AC301&lt;150,LMS!$D$31*AC301^3+LMS!$E$31*AC301^2+LMS!$F$31*AC301+LMS!$G$31,LMS!$D$32*AC301^3+LMS!$E$32*AC301^2+LMS!$F$32*AC301+LMS!$G$32)))))))</f>
        <v>#VALUE!</v>
      </c>
      <c r="AB301" t="e">
        <f>IF(D301="M",(IF(AC301&lt;90,LMS!$D$14*AC301^3+LMS!$E$14*AC301^2+LMS!$F$14*AC301+LMS!$G$14,LMS!$D$15*AC301^3+LMS!$E$15*AC301^2+LMS!$F$15*AC301+LMS!$G$15)),(IF(AC301&lt;90,LMS!$D$17*AC301^3+LMS!$E$17*AC301^2+LMS!$F$17*AC301+LMS!$G$17,LMS!$D$18*AC301^3+LMS!$E$18*AC301^2+LMS!$F$18*AC301+LMS!$G$18)))</f>
        <v>#VALUE!</v>
      </c>
      <c r="AC301" s="7" t="e">
        <f t="shared" si="85"/>
        <v>#VALUE!</v>
      </c>
    </row>
    <row r="302" spans="2:29" s="7" customFormat="1">
      <c r="B302" s="119"/>
      <c r="C302" s="119"/>
      <c r="D302" s="119"/>
      <c r="E302" s="31"/>
      <c r="F302" s="31"/>
      <c r="G302" s="120"/>
      <c r="H302" s="120"/>
      <c r="I302" s="11" t="str">
        <f t="shared" si="72"/>
        <v/>
      </c>
      <c r="J302" s="2" t="str">
        <f t="shared" si="73"/>
        <v/>
      </c>
      <c r="K302" s="2" t="str">
        <f t="shared" si="74"/>
        <v/>
      </c>
      <c r="L302" s="2" t="str">
        <f t="shared" si="75"/>
        <v/>
      </c>
      <c r="M302" s="2" t="str">
        <f t="shared" si="76"/>
        <v/>
      </c>
      <c r="N302" s="2" t="str">
        <f t="shared" si="77"/>
        <v/>
      </c>
      <c r="O302" s="11" t="str">
        <f t="shared" si="78"/>
        <v/>
      </c>
      <c r="P302" s="11" t="str">
        <f t="shared" si="79"/>
        <v/>
      </c>
      <c r="Q302" s="11" t="str">
        <f t="shared" si="80"/>
        <v/>
      </c>
      <c r="R302" s="137"/>
      <c r="S302" s="137"/>
      <c r="T302" s="12" t="e">
        <f t="shared" si="81"/>
        <v>#VALUE!</v>
      </c>
      <c r="U302" s="13" t="e">
        <f t="shared" si="82"/>
        <v>#VALUE!</v>
      </c>
      <c r="V302" s="13"/>
      <c r="W302" s="8">
        <f t="shared" si="83"/>
        <v>9.0359999999999996</v>
      </c>
      <c r="X302" s="8">
        <f t="shared" si="84"/>
        <v>-184.49199999999999</v>
      </c>
      <c r="Y302"/>
      <c r="Z302" t="e">
        <f>IF(D302="M",IF(AC302&lt;78,LMS!$D$5*AC302^3+LMS!$E$5*AC302^2+LMS!$F$5*AC302+LMS!$G$5,IF(AC302&lt;150,LMS!$D$6*AC302^3+LMS!$E$6*AC302^2+LMS!$F$6*AC302+LMS!$G$6,LMS!$D$7*AC302^3+LMS!$E$7*AC302^2+LMS!$F$7*AC302+LMS!$G$7)),IF(AC302&lt;69,LMS!$D$9*AC302^3+LMS!$E$9*AC302^2+LMS!$F$9*AC302+LMS!$G$9,IF(AC302&lt;150,LMS!$D$10*AC302^3+LMS!$E$10*AC302^2+LMS!$F$10*AC302+LMS!$G$10,LMS!$D$11*AC302^3+LMS!$E$11*AC302^2+LMS!$F$11*AC302+LMS!$G$11)))</f>
        <v>#VALUE!</v>
      </c>
      <c r="AA302" t="e">
        <f>IF(D302="M",(IF(AC302&lt;2.5,LMS!$D$21*AC302^3+LMS!$E$21*AC302^2+LMS!$F$21*AC302+LMS!$G$21,IF(AC302&lt;9.5,LMS!$D$22*AC302^3+LMS!$E$22*AC302^2+LMS!$F$22*AC302+LMS!$G$22,IF(AC302&lt;26.75,LMS!$D$23*AC302^3+LMS!$E$23*AC302^2+LMS!$F$23*AC302+LMS!$G$23,IF(AC302&lt;90,LMS!$D$24*AC302^3+LMS!$E$24*AC302^2+LMS!$F$24*AC302+LMS!$G$24,LMS!$D$25*AC302^3+LMS!$E$25*AC302^2+LMS!$F$25*AC302+LMS!$G$25))))),(IF(AC302&lt;2.5,LMS!$D$27*AC302^3+LMS!$E$27*AC302^2+LMS!$F$27*AC302+LMS!$G$27,IF(AC302&lt;9.5,LMS!$D$28*AC302^3+LMS!$E$28*AC302^2+LMS!$F$28*AC302+LMS!$G$28,IF(AC302&lt;26.75,LMS!$D$29*AC302^3+LMS!$E$29*AC302^2+LMS!$F$29*AC302+LMS!$G$29,IF(AC302&lt;90,LMS!$D$30*AC302^3+LMS!$E$30*AC302^2+LMS!$F$30*AC302+LMS!$G$30,IF(AC302&lt;150,LMS!$D$31*AC302^3+LMS!$E$31*AC302^2+LMS!$F$31*AC302+LMS!$G$31,LMS!$D$32*AC302^3+LMS!$E$32*AC302^2+LMS!$F$32*AC302+LMS!$G$32)))))))</f>
        <v>#VALUE!</v>
      </c>
      <c r="AB302" t="e">
        <f>IF(D302="M",(IF(AC302&lt;90,LMS!$D$14*AC302^3+LMS!$E$14*AC302^2+LMS!$F$14*AC302+LMS!$G$14,LMS!$D$15*AC302^3+LMS!$E$15*AC302^2+LMS!$F$15*AC302+LMS!$G$15)),(IF(AC302&lt;90,LMS!$D$17*AC302^3+LMS!$E$17*AC302^2+LMS!$F$17*AC302+LMS!$G$17,LMS!$D$18*AC302^3+LMS!$E$18*AC302^2+LMS!$F$18*AC302+LMS!$G$18)))</f>
        <v>#VALUE!</v>
      </c>
      <c r="AC302" s="7" t="e">
        <f t="shared" si="85"/>
        <v>#VALUE!</v>
      </c>
    </row>
    <row r="303" spans="2:29" s="7" customFormat="1">
      <c r="B303" s="119"/>
      <c r="C303" s="119"/>
      <c r="D303" s="119"/>
      <c r="E303" s="31"/>
      <c r="F303" s="31"/>
      <c r="G303" s="120"/>
      <c r="H303" s="120"/>
      <c r="I303" s="11" t="str">
        <f t="shared" si="72"/>
        <v/>
      </c>
      <c r="J303" s="2" t="str">
        <f t="shared" si="73"/>
        <v/>
      </c>
      <c r="K303" s="2" t="str">
        <f t="shared" si="74"/>
        <v/>
      </c>
      <c r="L303" s="2" t="str">
        <f t="shared" si="75"/>
        <v/>
      </c>
      <c r="M303" s="2" t="str">
        <f t="shared" si="76"/>
        <v/>
      </c>
      <c r="N303" s="2" t="str">
        <f t="shared" si="77"/>
        <v/>
      </c>
      <c r="O303" s="11" t="str">
        <f t="shared" si="78"/>
        <v/>
      </c>
      <c r="P303" s="11" t="str">
        <f t="shared" si="79"/>
        <v/>
      </c>
      <c r="Q303" s="11" t="str">
        <f t="shared" si="80"/>
        <v/>
      </c>
      <c r="R303" s="137"/>
      <c r="S303" s="137"/>
      <c r="T303" s="12" t="e">
        <f t="shared" si="81"/>
        <v>#VALUE!</v>
      </c>
      <c r="U303" s="13" t="e">
        <f t="shared" si="82"/>
        <v>#VALUE!</v>
      </c>
      <c r="V303" s="13"/>
      <c r="W303" s="8">
        <f t="shared" si="83"/>
        <v>9.0359999999999996</v>
      </c>
      <c r="X303" s="8">
        <f t="shared" si="84"/>
        <v>-184.49199999999999</v>
      </c>
      <c r="Y303"/>
      <c r="Z303" t="e">
        <f>IF(D303="M",IF(AC303&lt;78,LMS!$D$5*AC303^3+LMS!$E$5*AC303^2+LMS!$F$5*AC303+LMS!$G$5,IF(AC303&lt;150,LMS!$D$6*AC303^3+LMS!$E$6*AC303^2+LMS!$F$6*AC303+LMS!$G$6,LMS!$D$7*AC303^3+LMS!$E$7*AC303^2+LMS!$F$7*AC303+LMS!$G$7)),IF(AC303&lt;69,LMS!$D$9*AC303^3+LMS!$E$9*AC303^2+LMS!$F$9*AC303+LMS!$G$9,IF(AC303&lt;150,LMS!$D$10*AC303^3+LMS!$E$10*AC303^2+LMS!$F$10*AC303+LMS!$G$10,LMS!$D$11*AC303^3+LMS!$E$11*AC303^2+LMS!$F$11*AC303+LMS!$G$11)))</f>
        <v>#VALUE!</v>
      </c>
      <c r="AA303" t="e">
        <f>IF(D303="M",(IF(AC303&lt;2.5,LMS!$D$21*AC303^3+LMS!$E$21*AC303^2+LMS!$F$21*AC303+LMS!$G$21,IF(AC303&lt;9.5,LMS!$D$22*AC303^3+LMS!$E$22*AC303^2+LMS!$F$22*AC303+LMS!$G$22,IF(AC303&lt;26.75,LMS!$D$23*AC303^3+LMS!$E$23*AC303^2+LMS!$F$23*AC303+LMS!$G$23,IF(AC303&lt;90,LMS!$D$24*AC303^3+LMS!$E$24*AC303^2+LMS!$F$24*AC303+LMS!$G$24,LMS!$D$25*AC303^3+LMS!$E$25*AC303^2+LMS!$F$25*AC303+LMS!$G$25))))),(IF(AC303&lt;2.5,LMS!$D$27*AC303^3+LMS!$E$27*AC303^2+LMS!$F$27*AC303+LMS!$G$27,IF(AC303&lt;9.5,LMS!$D$28*AC303^3+LMS!$E$28*AC303^2+LMS!$F$28*AC303+LMS!$G$28,IF(AC303&lt;26.75,LMS!$D$29*AC303^3+LMS!$E$29*AC303^2+LMS!$F$29*AC303+LMS!$G$29,IF(AC303&lt;90,LMS!$D$30*AC303^3+LMS!$E$30*AC303^2+LMS!$F$30*AC303+LMS!$G$30,IF(AC303&lt;150,LMS!$D$31*AC303^3+LMS!$E$31*AC303^2+LMS!$F$31*AC303+LMS!$G$31,LMS!$D$32*AC303^3+LMS!$E$32*AC303^2+LMS!$F$32*AC303+LMS!$G$32)))))))</f>
        <v>#VALUE!</v>
      </c>
      <c r="AB303" t="e">
        <f>IF(D303="M",(IF(AC303&lt;90,LMS!$D$14*AC303^3+LMS!$E$14*AC303^2+LMS!$F$14*AC303+LMS!$G$14,LMS!$D$15*AC303^3+LMS!$E$15*AC303^2+LMS!$F$15*AC303+LMS!$G$15)),(IF(AC303&lt;90,LMS!$D$17*AC303^3+LMS!$E$17*AC303^2+LMS!$F$17*AC303+LMS!$G$17,LMS!$D$18*AC303^3+LMS!$E$18*AC303^2+LMS!$F$18*AC303+LMS!$G$18)))</f>
        <v>#VALUE!</v>
      </c>
      <c r="AC303" s="7" t="e">
        <f t="shared" si="85"/>
        <v>#VALUE!</v>
      </c>
    </row>
    <row r="304" spans="2:29" s="7" customFormat="1">
      <c r="B304" s="119"/>
      <c r="C304" s="119"/>
      <c r="D304" s="119"/>
      <c r="E304" s="31"/>
      <c r="F304" s="31"/>
      <c r="G304" s="120"/>
      <c r="H304" s="120"/>
      <c r="I304" s="11" t="str">
        <f t="shared" si="72"/>
        <v/>
      </c>
      <c r="J304" s="2" t="str">
        <f t="shared" si="73"/>
        <v/>
      </c>
      <c r="K304" s="2" t="str">
        <f t="shared" si="74"/>
        <v/>
      </c>
      <c r="L304" s="2" t="str">
        <f t="shared" si="75"/>
        <v/>
      </c>
      <c r="M304" s="2" t="str">
        <f t="shared" si="76"/>
        <v/>
      </c>
      <c r="N304" s="2" t="str">
        <f t="shared" si="77"/>
        <v/>
      </c>
      <c r="O304" s="11" t="str">
        <f t="shared" si="78"/>
        <v/>
      </c>
      <c r="P304" s="11" t="str">
        <f t="shared" si="79"/>
        <v/>
      </c>
      <c r="Q304" s="11" t="str">
        <f t="shared" si="80"/>
        <v/>
      </c>
      <c r="R304" s="137"/>
      <c r="S304" s="137"/>
      <c r="T304" s="12" t="e">
        <f t="shared" si="81"/>
        <v>#VALUE!</v>
      </c>
      <c r="U304" s="13" t="e">
        <f t="shared" si="82"/>
        <v>#VALUE!</v>
      </c>
      <c r="V304" s="13"/>
      <c r="W304" s="8">
        <f t="shared" si="83"/>
        <v>9.0359999999999996</v>
      </c>
      <c r="X304" s="8">
        <f t="shared" si="84"/>
        <v>-184.49199999999999</v>
      </c>
      <c r="Y304"/>
      <c r="Z304" t="e">
        <f>IF(D304="M",IF(AC304&lt;78,LMS!$D$5*AC304^3+LMS!$E$5*AC304^2+LMS!$F$5*AC304+LMS!$G$5,IF(AC304&lt;150,LMS!$D$6*AC304^3+LMS!$E$6*AC304^2+LMS!$F$6*AC304+LMS!$G$6,LMS!$D$7*AC304^3+LMS!$E$7*AC304^2+LMS!$F$7*AC304+LMS!$G$7)),IF(AC304&lt;69,LMS!$D$9*AC304^3+LMS!$E$9*AC304^2+LMS!$F$9*AC304+LMS!$G$9,IF(AC304&lt;150,LMS!$D$10*AC304^3+LMS!$E$10*AC304^2+LMS!$F$10*AC304+LMS!$G$10,LMS!$D$11*AC304^3+LMS!$E$11*AC304^2+LMS!$F$11*AC304+LMS!$G$11)))</f>
        <v>#VALUE!</v>
      </c>
      <c r="AA304" t="e">
        <f>IF(D304="M",(IF(AC304&lt;2.5,LMS!$D$21*AC304^3+LMS!$E$21*AC304^2+LMS!$F$21*AC304+LMS!$G$21,IF(AC304&lt;9.5,LMS!$D$22*AC304^3+LMS!$E$22*AC304^2+LMS!$F$22*AC304+LMS!$G$22,IF(AC304&lt;26.75,LMS!$D$23*AC304^3+LMS!$E$23*AC304^2+LMS!$F$23*AC304+LMS!$G$23,IF(AC304&lt;90,LMS!$D$24*AC304^3+LMS!$E$24*AC304^2+LMS!$F$24*AC304+LMS!$G$24,LMS!$D$25*AC304^3+LMS!$E$25*AC304^2+LMS!$F$25*AC304+LMS!$G$25))))),(IF(AC304&lt;2.5,LMS!$D$27*AC304^3+LMS!$E$27*AC304^2+LMS!$F$27*AC304+LMS!$G$27,IF(AC304&lt;9.5,LMS!$D$28*AC304^3+LMS!$E$28*AC304^2+LMS!$F$28*AC304+LMS!$G$28,IF(AC304&lt;26.75,LMS!$D$29*AC304^3+LMS!$E$29*AC304^2+LMS!$F$29*AC304+LMS!$G$29,IF(AC304&lt;90,LMS!$D$30*AC304^3+LMS!$E$30*AC304^2+LMS!$F$30*AC304+LMS!$G$30,IF(AC304&lt;150,LMS!$D$31*AC304^3+LMS!$E$31*AC304^2+LMS!$F$31*AC304+LMS!$G$31,LMS!$D$32*AC304^3+LMS!$E$32*AC304^2+LMS!$F$32*AC304+LMS!$G$32)))))))</f>
        <v>#VALUE!</v>
      </c>
      <c r="AB304" t="e">
        <f>IF(D304="M",(IF(AC304&lt;90,LMS!$D$14*AC304^3+LMS!$E$14*AC304^2+LMS!$F$14*AC304+LMS!$G$14,LMS!$D$15*AC304^3+LMS!$E$15*AC304^2+LMS!$F$15*AC304+LMS!$G$15)),(IF(AC304&lt;90,LMS!$D$17*AC304^3+LMS!$E$17*AC304^2+LMS!$F$17*AC304+LMS!$G$17,LMS!$D$18*AC304^3+LMS!$E$18*AC304^2+LMS!$F$18*AC304+LMS!$G$18)))</f>
        <v>#VALUE!</v>
      </c>
      <c r="AC304" s="7" t="e">
        <f t="shared" si="85"/>
        <v>#VALUE!</v>
      </c>
    </row>
    <row r="305" spans="2:29" s="7" customFormat="1">
      <c r="B305" s="119"/>
      <c r="C305" s="119"/>
      <c r="D305" s="119"/>
      <c r="E305" s="31"/>
      <c r="F305" s="31"/>
      <c r="G305" s="120"/>
      <c r="H305" s="120"/>
      <c r="I305" s="11" t="str">
        <f t="shared" si="72"/>
        <v/>
      </c>
      <c r="J305" s="2" t="str">
        <f t="shared" si="73"/>
        <v/>
      </c>
      <c r="K305" s="2" t="str">
        <f t="shared" si="74"/>
        <v/>
      </c>
      <c r="L305" s="2" t="str">
        <f t="shared" si="75"/>
        <v/>
      </c>
      <c r="M305" s="2" t="str">
        <f t="shared" si="76"/>
        <v/>
      </c>
      <c r="N305" s="2" t="str">
        <f t="shared" si="77"/>
        <v/>
      </c>
      <c r="O305" s="11" t="str">
        <f t="shared" si="78"/>
        <v/>
      </c>
      <c r="P305" s="11" t="str">
        <f t="shared" si="79"/>
        <v/>
      </c>
      <c r="Q305" s="11" t="str">
        <f t="shared" si="80"/>
        <v/>
      </c>
      <c r="R305" s="137"/>
      <c r="S305" s="137"/>
      <c r="T305" s="12" t="e">
        <f t="shared" si="81"/>
        <v>#VALUE!</v>
      </c>
      <c r="U305" s="13" t="e">
        <f t="shared" si="82"/>
        <v>#VALUE!</v>
      </c>
      <c r="V305" s="13"/>
      <c r="W305" s="8">
        <f t="shared" si="83"/>
        <v>9.0359999999999996</v>
      </c>
      <c r="X305" s="8">
        <f t="shared" si="84"/>
        <v>-184.49199999999999</v>
      </c>
      <c r="Y305"/>
      <c r="Z305" t="e">
        <f>IF(D305="M",IF(AC305&lt;78,LMS!$D$5*AC305^3+LMS!$E$5*AC305^2+LMS!$F$5*AC305+LMS!$G$5,IF(AC305&lt;150,LMS!$D$6*AC305^3+LMS!$E$6*AC305^2+LMS!$F$6*AC305+LMS!$G$6,LMS!$D$7*AC305^3+LMS!$E$7*AC305^2+LMS!$F$7*AC305+LMS!$G$7)),IF(AC305&lt;69,LMS!$D$9*AC305^3+LMS!$E$9*AC305^2+LMS!$F$9*AC305+LMS!$G$9,IF(AC305&lt;150,LMS!$D$10*AC305^3+LMS!$E$10*AC305^2+LMS!$F$10*AC305+LMS!$G$10,LMS!$D$11*AC305^3+LMS!$E$11*AC305^2+LMS!$F$11*AC305+LMS!$G$11)))</f>
        <v>#VALUE!</v>
      </c>
      <c r="AA305" t="e">
        <f>IF(D305="M",(IF(AC305&lt;2.5,LMS!$D$21*AC305^3+LMS!$E$21*AC305^2+LMS!$F$21*AC305+LMS!$G$21,IF(AC305&lt;9.5,LMS!$D$22*AC305^3+LMS!$E$22*AC305^2+LMS!$F$22*AC305+LMS!$G$22,IF(AC305&lt;26.75,LMS!$D$23*AC305^3+LMS!$E$23*AC305^2+LMS!$F$23*AC305+LMS!$G$23,IF(AC305&lt;90,LMS!$D$24*AC305^3+LMS!$E$24*AC305^2+LMS!$F$24*AC305+LMS!$G$24,LMS!$D$25*AC305^3+LMS!$E$25*AC305^2+LMS!$F$25*AC305+LMS!$G$25))))),(IF(AC305&lt;2.5,LMS!$D$27*AC305^3+LMS!$E$27*AC305^2+LMS!$F$27*AC305+LMS!$G$27,IF(AC305&lt;9.5,LMS!$D$28*AC305^3+LMS!$E$28*AC305^2+LMS!$F$28*AC305+LMS!$G$28,IF(AC305&lt;26.75,LMS!$D$29*AC305^3+LMS!$E$29*AC305^2+LMS!$F$29*AC305+LMS!$G$29,IF(AC305&lt;90,LMS!$D$30*AC305^3+LMS!$E$30*AC305^2+LMS!$F$30*AC305+LMS!$G$30,IF(AC305&lt;150,LMS!$D$31*AC305^3+LMS!$E$31*AC305^2+LMS!$F$31*AC305+LMS!$G$31,LMS!$D$32*AC305^3+LMS!$E$32*AC305^2+LMS!$F$32*AC305+LMS!$G$32)))))))</f>
        <v>#VALUE!</v>
      </c>
      <c r="AB305" t="e">
        <f>IF(D305="M",(IF(AC305&lt;90,LMS!$D$14*AC305^3+LMS!$E$14*AC305^2+LMS!$F$14*AC305+LMS!$G$14,LMS!$D$15*AC305^3+LMS!$E$15*AC305^2+LMS!$F$15*AC305+LMS!$G$15)),(IF(AC305&lt;90,LMS!$D$17*AC305^3+LMS!$E$17*AC305^2+LMS!$F$17*AC305+LMS!$G$17,LMS!$D$18*AC305^3+LMS!$E$18*AC305^2+LMS!$F$18*AC305+LMS!$G$18)))</f>
        <v>#VALUE!</v>
      </c>
      <c r="AC305" s="7" t="e">
        <f t="shared" si="85"/>
        <v>#VALUE!</v>
      </c>
    </row>
    <row r="306" spans="2:29" s="7" customFormat="1">
      <c r="B306" s="119"/>
      <c r="C306" s="119"/>
      <c r="D306" s="119"/>
      <c r="E306" s="31"/>
      <c r="F306" s="31"/>
      <c r="G306" s="120"/>
      <c r="H306" s="120"/>
      <c r="I306" s="11" t="str">
        <f t="shared" si="72"/>
        <v/>
      </c>
      <c r="J306" s="2" t="str">
        <f t="shared" si="73"/>
        <v/>
      </c>
      <c r="K306" s="2" t="str">
        <f t="shared" si="74"/>
        <v/>
      </c>
      <c r="L306" s="2" t="str">
        <f t="shared" si="75"/>
        <v/>
      </c>
      <c r="M306" s="2" t="str">
        <f t="shared" si="76"/>
        <v/>
      </c>
      <c r="N306" s="2" t="str">
        <f t="shared" si="77"/>
        <v/>
      </c>
      <c r="O306" s="11" t="str">
        <f t="shared" si="78"/>
        <v/>
      </c>
      <c r="P306" s="11" t="str">
        <f t="shared" si="79"/>
        <v/>
      </c>
      <c r="Q306" s="11" t="str">
        <f t="shared" si="80"/>
        <v/>
      </c>
      <c r="R306" s="137"/>
      <c r="S306" s="137"/>
      <c r="T306" s="12" t="e">
        <f t="shared" si="81"/>
        <v>#VALUE!</v>
      </c>
      <c r="U306" s="13" t="e">
        <f t="shared" si="82"/>
        <v>#VALUE!</v>
      </c>
      <c r="V306" s="13"/>
      <c r="W306" s="8">
        <f t="shared" si="83"/>
        <v>9.0359999999999996</v>
      </c>
      <c r="X306" s="8">
        <f t="shared" si="84"/>
        <v>-184.49199999999999</v>
      </c>
      <c r="Y306"/>
      <c r="Z306" t="e">
        <f>IF(D306="M",IF(AC306&lt;78,LMS!$D$5*AC306^3+LMS!$E$5*AC306^2+LMS!$F$5*AC306+LMS!$G$5,IF(AC306&lt;150,LMS!$D$6*AC306^3+LMS!$E$6*AC306^2+LMS!$F$6*AC306+LMS!$G$6,LMS!$D$7*AC306^3+LMS!$E$7*AC306^2+LMS!$F$7*AC306+LMS!$G$7)),IF(AC306&lt;69,LMS!$D$9*AC306^3+LMS!$E$9*AC306^2+LMS!$F$9*AC306+LMS!$G$9,IF(AC306&lt;150,LMS!$D$10*AC306^3+LMS!$E$10*AC306^2+LMS!$F$10*AC306+LMS!$G$10,LMS!$D$11*AC306^3+LMS!$E$11*AC306^2+LMS!$F$11*AC306+LMS!$G$11)))</f>
        <v>#VALUE!</v>
      </c>
      <c r="AA306" t="e">
        <f>IF(D306="M",(IF(AC306&lt;2.5,LMS!$D$21*AC306^3+LMS!$E$21*AC306^2+LMS!$F$21*AC306+LMS!$G$21,IF(AC306&lt;9.5,LMS!$D$22*AC306^3+LMS!$E$22*AC306^2+LMS!$F$22*AC306+LMS!$G$22,IF(AC306&lt;26.75,LMS!$D$23*AC306^3+LMS!$E$23*AC306^2+LMS!$F$23*AC306+LMS!$G$23,IF(AC306&lt;90,LMS!$D$24*AC306^3+LMS!$E$24*AC306^2+LMS!$F$24*AC306+LMS!$G$24,LMS!$D$25*AC306^3+LMS!$E$25*AC306^2+LMS!$F$25*AC306+LMS!$G$25))))),(IF(AC306&lt;2.5,LMS!$D$27*AC306^3+LMS!$E$27*AC306^2+LMS!$F$27*AC306+LMS!$G$27,IF(AC306&lt;9.5,LMS!$D$28*AC306^3+LMS!$E$28*AC306^2+LMS!$F$28*AC306+LMS!$G$28,IF(AC306&lt;26.75,LMS!$D$29*AC306^3+LMS!$E$29*AC306^2+LMS!$F$29*AC306+LMS!$G$29,IF(AC306&lt;90,LMS!$D$30*AC306^3+LMS!$E$30*AC306^2+LMS!$F$30*AC306+LMS!$G$30,IF(AC306&lt;150,LMS!$D$31*AC306^3+LMS!$E$31*AC306^2+LMS!$F$31*AC306+LMS!$G$31,LMS!$D$32*AC306^3+LMS!$E$32*AC306^2+LMS!$F$32*AC306+LMS!$G$32)))))))</f>
        <v>#VALUE!</v>
      </c>
      <c r="AB306" t="e">
        <f>IF(D306="M",(IF(AC306&lt;90,LMS!$D$14*AC306^3+LMS!$E$14*AC306^2+LMS!$F$14*AC306+LMS!$G$14,LMS!$D$15*AC306^3+LMS!$E$15*AC306^2+LMS!$F$15*AC306+LMS!$G$15)),(IF(AC306&lt;90,LMS!$D$17*AC306^3+LMS!$E$17*AC306^2+LMS!$F$17*AC306+LMS!$G$17,LMS!$D$18*AC306^3+LMS!$E$18*AC306^2+LMS!$F$18*AC306+LMS!$G$18)))</f>
        <v>#VALUE!</v>
      </c>
      <c r="AC306" s="7" t="e">
        <f t="shared" si="85"/>
        <v>#VALUE!</v>
      </c>
    </row>
    <row r="307" spans="2:29" s="7" customFormat="1">
      <c r="B307" s="119"/>
      <c r="C307" s="119"/>
      <c r="D307" s="119"/>
      <c r="E307" s="31"/>
      <c r="F307" s="31"/>
      <c r="G307" s="120"/>
      <c r="H307" s="120"/>
      <c r="I307" s="11" t="str">
        <f t="shared" si="72"/>
        <v/>
      </c>
      <c r="J307" s="2" t="str">
        <f t="shared" si="73"/>
        <v/>
      </c>
      <c r="K307" s="2" t="str">
        <f t="shared" si="74"/>
        <v/>
      </c>
      <c r="L307" s="2" t="str">
        <f t="shared" si="75"/>
        <v/>
      </c>
      <c r="M307" s="2" t="str">
        <f t="shared" si="76"/>
        <v/>
      </c>
      <c r="N307" s="2" t="str">
        <f t="shared" si="77"/>
        <v/>
      </c>
      <c r="O307" s="11" t="str">
        <f t="shared" si="78"/>
        <v/>
      </c>
      <c r="P307" s="11" t="str">
        <f t="shared" si="79"/>
        <v/>
      </c>
      <c r="Q307" s="11" t="str">
        <f t="shared" si="80"/>
        <v/>
      </c>
      <c r="R307" s="137"/>
      <c r="S307" s="137"/>
      <c r="T307" s="12" t="e">
        <f t="shared" si="81"/>
        <v>#VALUE!</v>
      </c>
      <c r="U307" s="13" t="e">
        <f t="shared" si="82"/>
        <v>#VALUE!</v>
      </c>
      <c r="V307" s="13"/>
      <c r="W307" s="8">
        <f t="shared" si="83"/>
        <v>9.0359999999999996</v>
      </c>
      <c r="X307" s="8">
        <f t="shared" si="84"/>
        <v>-184.49199999999999</v>
      </c>
      <c r="Y307"/>
      <c r="Z307" t="e">
        <f>IF(D307="M",IF(AC307&lt;78,LMS!$D$5*AC307^3+LMS!$E$5*AC307^2+LMS!$F$5*AC307+LMS!$G$5,IF(AC307&lt;150,LMS!$D$6*AC307^3+LMS!$E$6*AC307^2+LMS!$F$6*AC307+LMS!$G$6,LMS!$D$7*AC307^3+LMS!$E$7*AC307^2+LMS!$F$7*AC307+LMS!$G$7)),IF(AC307&lt;69,LMS!$D$9*AC307^3+LMS!$E$9*AC307^2+LMS!$F$9*AC307+LMS!$G$9,IF(AC307&lt;150,LMS!$D$10*AC307^3+LMS!$E$10*AC307^2+LMS!$F$10*AC307+LMS!$G$10,LMS!$D$11*AC307^3+LMS!$E$11*AC307^2+LMS!$F$11*AC307+LMS!$G$11)))</f>
        <v>#VALUE!</v>
      </c>
      <c r="AA307" t="e">
        <f>IF(D307="M",(IF(AC307&lt;2.5,LMS!$D$21*AC307^3+LMS!$E$21*AC307^2+LMS!$F$21*AC307+LMS!$G$21,IF(AC307&lt;9.5,LMS!$D$22*AC307^3+LMS!$E$22*AC307^2+LMS!$F$22*AC307+LMS!$G$22,IF(AC307&lt;26.75,LMS!$D$23*AC307^3+LMS!$E$23*AC307^2+LMS!$F$23*AC307+LMS!$G$23,IF(AC307&lt;90,LMS!$D$24*AC307^3+LMS!$E$24*AC307^2+LMS!$F$24*AC307+LMS!$G$24,LMS!$D$25*AC307^3+LMS!$E$25*AC307^2+LMS!$F$25*AC307+LMS!$G$25))))),(IF(AC307&lt;2.5,LMS!$D$27*AC307^3+LMS!$E$27*AC307^2+LMS!$F$27*AC307+LMS!$G$27,IF(AC307&lt;9.5,LMS!$D$28*AC307^3+LMS!$E$28*AC307^2+LMS!$F$28*AC307+LMS!$G$28,IF(AC307&lt;26.75,LMS!$D$29*AC307^3+LMS!$E$29*AC307^2+LMS!$F$29*AC307+LMS!$G$29,IF(AC307&lt;90,LMS!$D$30*AC307^3+LMS!$E$30*AC307^2+LMS!$F$30*AC307+LMS!$G$30,IF(AC307&lt;150,LMS!$D$31*AC307^3+LMS!$E$31*AC307^2+LMS!$F$31*AC307+LMS!$G$31,LMS!$D$32*AC307^3+LMS!$E$32*AC307^2+LMS!$F$32*AC307+LMS!$G$32)))))))</f>
        <v>#VALUE!</v>
      </c>
      <c r="AB307" t="e">
        <f>IF(D307="M",(IF(AC307&lt;90,LMS!$D$14*AC307^3+LMS!$E$14*AC307^2+LMS!$F$14*AC307+LMS!$G$14,LMS!$D$15*AC307^3+LMS!$E$15*AC307^2+LMS!$F$15*AC307+LMS!$G$15)),(IF(AC307&lt;90,LMS!$D$17*AC307^3+LMS!$E$17*AC307^2+LMS!$F$17*AC307+LMS!$G$17,LMS!$D$18*AC307^3+LMS!$E$18*AC307^2+LMS!$F$18*AC307+LMS!$G$18)))</f>
        <v>#VALUE!</v>
      </c>
      <c r="AC307" s="7" t="e">
        <f t="shared" si="85"/>
        <v>#VALUE!</v>
      </c>
    </row>
    <row r="308" spans="2:29" s="7" customFormat="1">
      <c r="B308" s="119"/>
      <c r="C308" s="119"/>
      <c r="D308" s="119"/>
      <c r="E308" s="31"/>
      <c r="F308" s="31"/>
      <c r="G308" s="120"/>
      <c r="H308" s="120"/>
      <c r="I308" s="11" t="str">
        <f t="shared" si="72"/>
        <v/>
      </c>
      <c r="J308" s="2" t="str">
        <f t="shared" si="73"/>
        <v/>
      </c>
      <c r="K308" s="2" t="str">
        <f t="shared" si="74"/>
        <v/>
      </c>
      <c r="L308" s="2" t="str">
        <f t="shared" si="75"/>
        <v/>
      </c>
      <c r="M308" s="2" t="str">
        <f t="shared" si="76"/>
        <v/>
      </c>
      <c r="N308" s="2" t="str">
        <f t="shared" si="77"/>
        <v/>
      </c>
      <c r="O308" s="11" t="str">
        <f t="shared" si="78"/>
        <v/>
      </c>
      <c r="P308" s="11" t="str">
        <f t="shared" si="79"/>
        <v/>
      </c>
      <c r="Q308" s="11" t="str">
        <f t="shared" si="80"/>
        <v/>
      </c>
      <c r="R308" s="137"/>
      <c r="S308" s="137"/>
      <c r="T308" s="12" t="e">
        <f t="shared" si="81"/>
        <v>#VALUE!</v>
      </c>
      <c r="U308" s="13" t="e">
        <f t="shared" si="82"/>
        <v>#VALUE!</v>
      </c>
      <c r="V308" s="13"/>
      <c r="W308" s="8">
        <f t="shared" si="83"/>
        <v>9.0359999999999996</v>
      </c>
      <c r="X308" s="8">
        <f t="shared" si="84"/>
        <v>-184.49199999999999</v>
      </c>
      <c r="Y308"/>
      <c r="Z308" t="e">
        <f>IF(D308="M",IF(AC308&lt;78,LMS!$D$5*AC308^3+LMS!$E$5*AC308^2+LMS!$F$5*AC308+LMS!$G$5,IF(AC308&lt;150,LMS!$D$6*AC308^3+LMS!$E$6*AC308^2+LMS!$F$6*AC308+LMS!$G$6,LMS!$D$7*AC308^3+LMS!$E$7*AC308^2+LMS!$F$7*AC308+LMS!$G$7)),IF(AC308&lt;69,LMS!$D$9*AC308^3+LMS!$E$9*AC308^2+LMS!$F$9*AC308+LMS!$G$9,IF(AC308&lt;150,LMS!$D$10*AC308^3+LMS!$E$10*AC308^2+LMS!$F$10*AC308+LMS!$G$10,LMS!$D$11*AC308^3+LMS!$E$11*AC308^2+LMS!$F$11*AC308+LMS!$G$11)))</f>
        <v>#VALUE!</v>
      </c>
      <c r="AA308" t="e">
        <f>IF(D308="M",(IF(AC308&lt;2.5,LMS!$D$21*AC308^3+LMS!$E$21*AC308^2+LMS!$F$21*AC308+LMS!$G$21,IF(AC308&lt;9.5,LMS!$D$22*AC308^3+LMS!$E$22*AC308^2+LMS!$F$22*AC308+LMS!$G$22,IF(AC308&lt;26.75,LMS!$D$23*AC308^3+LMS!$E$23*AC308^2+LMS!$F$23*AC308+LMS!$G$23,IF(AC308&lt;90,LMS!$D$24*AC308^3+LMS!$E$24*AC308^2+LMS!$F$24*AC308+LMS!$G$24,LMS!$D$25*AC308^3+LMS!$E$25*AC308^2+LMS!$F$25*AC308+LMS!$G$25))))),(IF(AC308&lt;2.5,LMS!$D$27*AC308^3+LMS!$E$27*AC308^2+LMS!$F$27*AC308+LMS!$G$27,IF(AC308&lt;9.5,LMS!$D$28*AC308^3+LMS!$E$28*AC308^2+LMS!$F$28*AC308+LMS!$G$28,IF(AC308&lt;26.75,LMS!$D$29*AC308^3+LMS!$E$29*AC308^2+LMS!$F$29*AC308+LMS!$G$29,IF(AC308&lt;90,LMS!$D$30*AC308^3+LMS!$E$30*AC308^2+LMS!$F$30*AC308+LMS!$G$30,IF(AC308&lt;150,LMS!$D$31*AC308^3+LMS!$E$31*AC308^2+LMS!$F$31*AC308+LMS!$G$31,LMS!$D$32*AC308^3+LMS!$E$32*AC308^2+LMS!$F$32*AC308+LMS!$G$32)))))))</f>
        <v>#VALUE!</v>
      </c>
      <c r="AB308" t="e">
        <f>IF(D308="M",(IF(AC308&lt;90,LMS!$D$14*AC308^3+LMS!$E$14*AC308^2+LMS!$F$14*AC308+LMS!$G$14,LMS!$D$15*AC308^3+LMS!$E$15*AC308^2+LMS!$F$15*AC308+LMS!$G$15)),(IF(AC308&lt;90,LMS!$D$17*AC308^3+LMS!$E$17*AC308^2+LMS!$F$17*AC308+LMS!$G$17,LMS!$D$18*AC308^3+LMS!$E$18*AC308^2+LMS!$F$18*AC308+LMS!$G$18)))</f>
        <v>#VALUE!</v>
      </c>
      <c r="AC308" s="7" t="e">
        <f t="shared" si="85"/>
        <v>#VALUE!</v>
      </c>
    </row>
    <row r="309" spans="2:29" s="7" customFormat="1">
      <c r="B309" s="119"/>
      <c r="C309" s="119"/>
      <c r="D309" s="119"/>
      <c r="E309" s="31"/>
      <c r="F309" s="31"/>
      <c r="G309" s="120"/>
      <c r="H309" s="120"/>
      <c r="I309" s="11" t="str">
        <f t="shared" si="72"/>
        <v/>
      </c>
      <c r="J309" s="2" t="str">
        <f t="shared" si="73"/>
        <v/>
      </c>
      <c r="K309" s="2" t="str">
        <f t="shared" si="74"/>
        <v/>
      </c>
      <c r="L309" s="2" t="str">
        <f t="shared" si="75"/>
        <v/>
      </c>
      <c r="M309" s="2" t="str">
        <f t="shared" si="76"/>
        <v/>
      </c>
      <c r="N309" s="2" t="str">
        <f t="shared" si="77"/>
        <v/>
      </c>
      <c r="O309" s="11" t="str">
        <f t="shared" si="78"/>
        <v/>
      </c>
      <c r="P309" s="11" t="str">
        <f t="shared" si="79"/>
        <v/>
      </c>
      <c r="Q309" s="11" t="str">
        <f t="shared" si="80"/>
        <v/>
      </c>
      <c r="R309" s="137"/>
      <c r="S309" s="137"/>
      <c r="T309" s="12" t="e">
        <f t="shared" si="81"/>
        <v>#VALUE!</v>
      </c>
      <c r="U309" s="13" t="e">
        <f t="shared" si="82"/>
        <v>#VALUE!</v>
      </c>
      <c r="V309" s="13"/>
      <c r="W309" s="8">
        <f t="shared" si="83"/>
        <v>9.0359999999999996</v>
      </c>
      <c r="X309" s="8">
        <f t="shared" si="84"/>
        <v>-184.49199999999999</v>
      </c>
      <c r="Y309"/>
      <c r="Z309" t="e">
        <f>IF(D309="M",IF(AC309&lt;78,LMS!$D$5*AC309^3+LMS!$E$5*AC309^2+LMS!$F$5*AC309+LMS!$G$5,IF(AC309&lt;150,LMS!$D$6*AC309^3+LMS!$E$6*AC309^2+LMS!$F$6*AC309+LMS!$G$6,LMS!$D$7*AC309^3+LMS!$E$7*AC309^2+LMS!$F$7*AC309+LMS!$G$7)),IF(AC309&lt;69,LMS!$D$9*AC309^3+LMS!$E$9*AC309^2+LMS!$F$9*AC309+LMS!$G$9,IF(AC309&lt;150,LMS!$D$10*AC309^3+LMS!$E$10*AC309^2+LMS!$F$10*AC309+LMS!$G$10,LMS!$D$11*AC309^3+LMS!$E$11*AC309^2+LMS!$F$11*AC309+LMS!$G$11)))</f>
        <v>#VALUE!</v>
      </c>
      <c r="AA309" t="e">
        <f>IF(D309="M",(IF(AC309&lt;2.5,LMS!$D$21*AC309^3+LMS!$E$21*AC309^2+LMS!$F$21*AC309+LMS!$G$21,IF(AC309&lt;9.5,LMS!$D$22*AC309^3+LMS!$E$22*AC309^2+LMS!$F$22*AC309+LMS!$G$22,IF(AC309&lt;26.75,LMS!$D$23*AC309^3+LMS!$E$23*AC309^2+LMS!$F$23*AC309+LMS!$G$23,IF(AC309&lt;90,LMS!$D$24*AC309^3+LMS!$E$24*AC309^2+LMS!$F$24*AC309+LMS!$G$24,LMS!$D$25*AC309^3+LMS!$E$25*AC309^2+LMS!$F$25*AC309+LMS!$G$25))))),(IF(AC309&lt;2.5,LMS!$D$27*AC309^3+LMS!$E$27*AC309^2+LMS!$F$27*AC309+LMS!$G$27,IF(AC309&lt;9.5,LMS!$D$28*AC309^3+LMS!$E$28*AC309^2+LMS!$F$28*AC309+LMS!$G$28,IF(AC309&lt;26.75,LMS!$D$29*AC309^3+LMS!$E$29*AC309^2+LMS!$F$29*AC309+LMS!$G$29,IF(AC309&lt;90,LMS!$D$30*AC309^3+LMS!$E$30*AC309^2+LMS!$F$30*AC309+LMS!$G$30,IF(AC309&lt;150,LMS!$D$31*AC309^3+LMS!$E$31*AC309^2+LMS!$F$31*AC309+LMS!$G$31,LMS!$D$32*AC309^3+LMS!$E$32*AC309^2+LMS!$F$32*AC309+LMS!$G$32)))))))</f>
        <v>#VALUE!</v>
      </c>
      <c r="AB309" t="e">
        <f>IF(D309="M",(IF(AC309&lt;90,LMS!$D$14*AC309^3+LMS!$E$14*AC309^2+LMS!$F$14*AC309+LMS!$G$14,LMS!$D$15*AC309^3+LMS!$E$15*AC309^2+LMS!$F$15*AC309+LMS!$G$15)),(IF(AC309&lt;90,LMS!$D$17*AC309^3+LMS!$E$17*AC309^2+LMS!$F$17*AC309+LMS!$G$17,LMS!$D$18*AC309^3+LMS!$E$18*AC309^2+LMS!$F$18*AC309+LMS!$G$18)))</f>
        <v>#VALUE!</v>
      </c>
      <c r="AC309" s="7" t="e">
        <f t="shared" si="85"/>
        <v>#VALUE!</v>
      </c>
    </row>
    <row r="310" spans="2:29" s="7" customFormat="1">
      <c r="B310" s="119"/>
      <c r="C310" s="119"/>
      <c r="D310" s="119"/>
      <c r="E310" s="31"/>
      <c r="F310" s="31"/>
      <c r="G310" s="120"/>
      <c r="H310" s="120"/>
      <c r="I310" s="11" t="str">
        <f t="shared" si="72"/>
        <v/>
      </c>
      <c r="J310" s="2" t="str">
        <f t="shared" si="73"/>
        <v/>
      </c>
      <c r="K310" s="2" t="str">
        <f t="shared" si="74"/>
        <v/>
      </c>
      <c r="L310" s="2" t="str">
        <f t="shared" si="75"/>
        <v/>
      </c>
      <c r="M310" s="2" t="str">
        <f t="shared" si="76"/>
        <v/>
      </c>
      <c r="N310" s="2" t="str">
        <f t="shared" si="77"/>
        <v/>
      </c>
      <c r="O310" s="11" t="str">
        <f t="shared" si="78"/>
        <v/>
      </c>
      <c r="P310" s="11" t="str">
        <f t="shared" si="79"/>
        <v/>
      </c>
      <c r="Q310" s="11" t="str">
        <f t="shared" si="80"/>
        <v/>
      </c>
      <c r="R310" s="137"/>
      <c r="S310" s="137"/>
      <c r="T310" s="12" t="e">
        <f t="shared" si="81"/>
        <v>#VALUE!</v>
      </c>
      <c r="U310" s="13" t="e">
        <f t="shared" si="82"/>
        <v>#VALUE!</v>
      </c>
      <c r="V310" s="13"/>
      <c r="W310" s="8">
        <f t="shared" si="83"/>
        <v>9.0359999999999996</v>
      </c>
      <c r="X310" s="8">
        <f t="shared" si="84"/>
        <v>-184.49199999999999</v>
      </c>
      <c r="Y310"/>
      <c r="Z310" t="e">
        <f>IF(D310="M",IF(AC310&lt;78,LMS!$D$5*AC310^3+LMS!$E$5*AC310^2+LMS!$F$5*AC310+LMS!$G$5,IF(AC310&lt;150,LMS!$D$6*AC310^3+LMS!$E$6*AC310^2+LMS!$F$6*AC310+LMS!$G$6,LMS!$D$7*AC310^3+LMS!$E$7*AC310^2+LMS!$F$7*AC310+LMS!$G$7)),IF(AC310&lt;69,LMS!$D$9*AC310^3+LMS!$E$9*AC310^2+LMS!$F$9*AC310+LMS!$G$9,IF(AC310&lt;150,LMS!$D$10*AC310^3+LMS!$E$10*AC310^2+LMS!$F$10*AC310+LMS!$G$10,LMS!$D$11*AC310^3+LMS!$E$11*AC310^2+LMS!$F$11*AC310+LMS!$G$11)))</f>
        <v>#VALUE!</v>
      </c>
      <c r="AA310" t="e">
        <f>IF(D310="M",(IF(AC310&lt;2.5,LMS!$D$21*AC310^3+LMS!$E$21*AC310^2+LMS!$F$21*AC310+LMS!$G$21,IF(AC310&lt;9.5,LMS!$D$22*AC310^3+LMS!$E$22*AC310^2+LMS!$F$22*AC310+LMS!$G$22,IF(AC310&lt;26.75,LMS!$D$23*AC310^3+LMS!$E$23*AC310^2+LMS!$F$23*AC310+LMS!$G$23,IF(AC310&lt;90,LMS!$D$24*AC310^3+LMS!$E$24*AC310^2+LMS!$F$24*AC310+LMS!$G$24,LMS!$D$25*AC310^3+LMS!$E$25*AC310^2+LMS!$F$25*AC310+LMS!$G$25))))),(IF(AC310&lt;2.5,LMS!$D$27*AC310^3+LMS!$E$27*AC310^2+LMS!$F$27*AC310+LMS!$G$27,IF(AC310&lt;9.5,LMS!$D$28*AC310^3+LMS!$E$28*AC310^2+LMS!$F$28*AC310+LMS!$G$28,IF(AC310&lt;26.75,LMS!$D$29*AC310^3+LMS!$E$29*AC310^2+LMS!$F$29*AC310+LMS!$G$29,IF(AC310&lt;90,LMS!$D$30*AC310^3+LMS!$E$30*AC310^2+LMS!$F$30*AC310+LMS!$G$30,IF(AC310&lt;150,LMS!$D$31*AC310^3+LMS!$E$31*AC310^2+LMS!$F$31*AC310+LMS!$G$31,LMS!$D$32*AC310^3+LMS!$E$32*AC310^2+LMS!$F$32*AC310+LMS!$G$32)))))))</f>
        <v>#VALUE!</v>
      </c>
      <c r="AB310" t="e">
        <f>IF(D310="M",(IF(AC310&lt;90,LMS!$D$14*AC310^3+LMS!$E$14*AC310^2+LMS!$F$14*AC310+LMS!$G$14,LMS!$D$15*AC310^3+LMS!$E$15*AC310^2+LMS!$F$15*AC310+LMS!$G$15)),(IF(AC310&lt;90,LMS!$D$17*AC310^3+LMS!$E$17*AC310^2+LMS!$F$17*AC310+LMS!$G$17,LMS!$D$18*AC310^3+LMS!$E$18*AC310^2+LMS!$F$18*AC310+LMS!$G$18)))</f>
        <v>#VALUE!</v>
      </c>
      <c r="AC310" s="7" t="e">
        <f t="shared" si="85"/>
        <v>#VALUE!</v>
      </c>
    </row>
    <row r="311" spans="2:29" s="7" customFormat="1">
      <c r="B311" s="119"/>
      <c r="C311" s="119"/>
      <c r="D311" s="119"/>
      <c r="E311" s="31"/>
      <c r="F311" s="31"/>
      <c r="G311" s="120"/>
      <c r="H311" s="120"/>
      <c r="I311" s="11" t="str">
        <f t="shared" si="72"/>
        <v/>
      </c>
      <c r="J311" s="2" t="str">
        <f t="shared" si="73"/>
        <v/>
      </c>
      <c r="K311" s="2" t="str">
        <f t="shared" si="74"/>
        <v/>
      </c>
      <c r="L311" s="2" t="str">
        <f t="shared" si="75"/>
        <v/>
      </c>
      <c r="M311" s="2" t="str">
        <f t="shared" si="76"/>
        <v/>
      </c>
      <c r="N311" s="2" t="str">
        <f t="shared" si="77"/>
        <v/>
      </c>
      <c r="O311" s="11" t="str">
        <f t="shared" si="78"/>
        <v/>
      </c>
      <c r="P311" s="11" t="str">
        <f t="shared" si="79"/>
        <v/>
      </c>
      <c r="Q311" s="11" t="str">
        <f t="shared" si="80"/>
        <v/>
      </c>
      <c r="R311" s="137"/>
      <c r="S311" s="137"/>
      <c r="T311" s="12" t="e">
        <f t="shared" si="81"/>
        <v>#VALUE!</v>
      </c>
      <c r="U311" s="13" t="e">
        <f t="shared" si="82"/>
        <v>#VALUE!</v>
      </c>
      <c r="V311" s="13"/>
      <c r="W311" s="8">
        <f t="shared" si="83"/>
        <v>9.0359999999999996</v>
      </c>
      <c r="X311" s="8">
        <f t="shared" si="84"/>
        <v>-184.49199999999999</v>
      </c>
      <c r="Y311"/>
      <c r="Z311" t="e">
        <f>IF(D311="M",IF(AC311&lt;78,LMS!$D$5*AC311^3+LMS!$E$5*AC311^2+LMS!$F$5*AC311+LMS!$G$5,IF(AC311&lt;150,LMS!$D$6*AC311^3+LMS!$E$6*AC311^2+LMS!$F$6*AC311+LMS!$G$6,LMS!$D$7*AC311^3+LMS!$E$7*AC311^2+LMS!$F$7*AC311+LMS!$G$7)),IF(AC311&lt;69,LMS!$D$9*AC311^3+LMS!$E$9*AC311^2+LMS!$F$9*AC311+LMS!$G$9,IF(AC311&lt;150,LMS!$D$10*AC311^3+LMS!$E$10*AC311^2+LMS!$F$10*AC311+LMS!$G$10,LMS!$D$11*AC311^3+LMS!$E$11*AC311^2+LMS!$F$11*AC311+LMS!$G$11)))</f>
        <v>#VALUE!</v>
      </c>
      <c r="AA311" t="e">
        <f>IF(D311="M",(IF(AC311&lt;2.5,LMS!$D$21*AC311^3+LMS!$E$21*AC311^2+LMS!$F$21*AC311+LMS!$G$21,IF(AC311&lt;9.5,LMS!$D$22*AC311^3+LMS!$E$22*AC311^2+LMS!$F$22*AC311+LMS!$G$22,IF(AC311&lt;26.75,LMS!$D$23*AC311^3+LMS!$E$23*AC311^2+LMS!$F$23*AC311+LMS!$G$23,IF(AC311&lt;90,LMS!$D$24*AC311^3+LMS!$E$24*AC311^2+LMS!$F$24*AC311+LMS!$G$24,LMS!$D$25*AC311^3+LMS!$E$25*AC311^2+LMS!$F$25*AC311+LMS!$G$25))))),(IF(AC311&lt;2.5,LMS!$D$27*AC311^3+LMS!$E$27*AC311^2+LMS!$F$27*AC311+LMS!$G$27,IF(AC311&lt;9.5,LMS!$D$28*AC311^3+LMS!$E$28*AC311^2+LMS!$F$28*AC311+LMS!$G$28,IF(AC311&lt;26.75,LMS!$D$29*AC311^3+LMS!$E$29*AC311^2+LMS!$F$29*AC311+LMS!$G$29,IF(AC311&lt;90,LMS!$D$30*AC311^3+LMS!$E$30*AC311^2+LMS!$F$30*AC311+LMS!$G$30,IF(AC311&lt;150,LMS!$D$31*AC311^3+LMS!$E$31*AC311^2+LMS!$F$31*AC311+LMS!$G$31,LMS!$D$32*AC311^3+LMS!$E$32*AC311^2+LMS!$F$32*AC311+LMS!$G$32)))))))</f>
        <v>#VALUE!</v>
      </c>
      <c r="AB311" t="e">
        <f>IF(D311="M",(IF(AC311&lt;90,LMS!$D$14*AC311^3+LMS!$E$14*AC311^2+LMS!$F$14*AC311+LMS!$G$14,LMS!$D$15*AC311^3+LMS!$E$15*AC311^2+LMS!$F$15*AC311+LMS!$G$15)),(IF(AC311&lt;90,LMS!$D$17*AC311^3+LMS!$E$17*AC311^2+LMS!$F$17*AC311+LMS!$G$17,LMS!$D$18*AC311^3+LMS!$E$18*AC311^2+LMS!$F$18*AC311+LMS!$G$18)))</f>
        <v>#VALUE!</v>
      </c>
      <c r="AC311" s="7" t="e">
        <f t="shared" si="85"/>
        <v>#VALUE!</v>
      </c>
    </row>
    <row r="312" spans="2:29" s="7" customFormat="1">
      <c r="B312" s="119"/>
      <c r="C312" s="119"/>
      <c r="D312" s="119"/>
      <c r="E312" s="31"/>
      <c r="F312" s="31"/>
      <c r="G312" s="120"/>
      <c r="H312" s="120"/>
      <c r="I312" s="11" t="str">
        <f t="shared" si="72"/>
        <v/>
      </c>
      <c r="J312" s="2" t="str">
        <f t="shared" si="73"/>
        <v/>
      </c>
      <c r="K312" s="2" t="str">
        <f t="shared" si="74"/>
        <v/>
      </c>
      <c r="L312" s="2" t="str">
        <f t="shared" si="75"/>
        <v/>
      </c>
      <c r="M312" s="2" t="str">
        <f t="shared" si="76"/>
        <v/>
      </c>
      <c r="N312" s="2" t="str">
        <f t="shared" si="77"/>
        <v/>
      </c>
      <c r="O312" s="11" t="str">
        <f t="shared" si="78"/>
        <v/>
      </c>
      <c r="P312" s="11" t="str">
        <f t="shared" si="79"/>
        <v/>
      </c>
      <c r="Q312" s="11" t="str">
        <f t="shared" si="80"/>
        <v/>
      </c>
      <c r="R312" s="137"/>
      <c r="S312" s="137"/>
      <c r="T312" s="12" t="e">
        <f t="shared" si="81"/>
        <v>#VALUE!</v>
      </c>
      <c r="U312" s="13" t="e">
        <f t="shared" si="82"/>
        <v>#VALUE!</v>
      </c>
      <c r="V312" s="13"/>
      <c r="W312" s="8">
        <f t="shared" si="83"/>
        <v>9.0359999999999996</v>
      </c>
      <c r="X312" s="8">
        <f t="shared" si="84"/>
        <v>-184.49199999999999</v>
      </c>
      <c r="Y312"/>
      <c r="Z312" t="e">
        <f>IF(D312="M",IF(AC312&lt;78,LMS!$D$5*AC312^3+LMS!$E$5*AC312^2+LMS!$F$5*AC312+LMS!$G$5,IF(AC312&lt;150,LMS!$D$6*AC312^3+LMS!$E$6*AC312^2+LMS!$F$6*AC312+LMS!$G$6,LMS!$D$7*AC312^3+LMS!$E$7*AC312^2+LMS!$F$7*AC312+LMS!$G$7)),IF(AC312&lt;69,LMS!$D$9*AC312^3+LMS!$E$9*AC312^2+LMS!$F$9*AC312+LMS!$G$9,IF(AC312&lt;150,LMS!$D$10*AC312^3+LMS!$E$10*AC312^2+LMS!$F$10*AC312+LMS!$G$10,LMS!$D$11*AC312^3+LMS!$E$11*AC312^2+LMS!$F$11*AC312+LMS!$G$11)))</f>
        <v>#VALUE!</v>
      </c>
      <c r="AA312" t="e">
        <f>IF(D312="M",(IF(AC312&lt;2.5,LMS!$D$21*AC312^3+LMS!$E$21*AC312^2+LMS!$F$21*AC312+LMS!$G$21,IF(AC312&lt;9.5,LMS!$D$22*AC312^3+LMS!$E$22*AC312^2+LMS!$F$22*AC312+LMS!$G$22,IF(AC312&lt;26.75,LMS!$D$23*AC312^3+LMS!$E$23*AC312^2+LMS!$F$23*AC312+LMS!$G$23,IF(AC312&lt;90,LMS!$D$24*AC312^3+LMS!$E$24*AC312^2+LMS!$F$24*AC312+LMS!$G$24,LMS!$D$25*AC312^3+LMS!$E$25*AC312^2+LMS!$F$25*AC312+LMS!$G$25))))),(IF(AC312&lt;2.5,LMS!$D$27*AC312^3+LMS!$E$27*AC312^2+LMS!$F$27*AC312+LMS!$G$27,IF(AC312&lt;9.5,LMS!$D$28*AC312^3+LMS!$E$28*AC312^2+LMS!$F$28*AC312+LMS!$G$28,IF(AC312&lt;26.75,LMS!$D$29*AC312^3+LMS!$E$29*AC312^2+LMS!$F$29*AC312+LMS!$G$29,IF(AC312&lt;90,LMS!$D$30*AC312^3+LMS!$E$30*AC312^2+LMS!$F$30*AC312+LMS!$G$30,IF(AC312&lt;150,LMS!$D$31*AC312^3+LMS!$E$31*AC312^2+LMS!$F$31*AC312+LMS!$G$31,LMS!$D$32*AC312^3+LMS!$E$32*AC312^2+LMS!$F$32*AC312+LMS!$G$32)))))))</f>
        <v>#VALUE!</v>
      </c>
      <c r="AB312" t="e">
        <f>IF(D312="M",(IF(AC312&lt;90,LMS!$D$14*AC312^3+LMS!$E$14*AC312^2+LMS!$F$14*AC312+LMS!$G$14,LMS!$D$15*AC312^3+LMS!$E$15*AC312^2+LMS!$F$15*AC312+LMS!$G$15)),(IF(AC312&lt;90,LMS!$D$17*AC312^3+LMS!$E$17*AC312^2+LMS!$F$17*AC312+LMS!$G$17,LMS!$D$18*AC312^3+LMS!$E$18*AC312^2+LMS!$F$18*AC312+LMS!$G$18)))</f>
        <v>#VALUE!</v>
      </c>
      <c r="AC312" s="7" t="e">
        <f t="shared" si="85"/>
        <v>#VALUE!</v>
      </c>
    </row>
    <row r="313" spans="2:29" s="7" customFormat="1">
      <c r="B313" s="119"/>
      <c r="C313" s="119"/>
      <c r="D313" s="119"/>
      <c r="E313" s="31"/>
      <c r="F313" s="31"/>
      <c r="G313" s="120"/>
      <c r="H313" s="120"/>
      <c r="I313" s="11" t="str">
        <f t="shared" si="72"/>
        <v/>
      </c>
      <c r="J313" s="2" t="str">
        <f t="shared" si="73"/>
        <v/>
      </c>
      <c r="K313" s="2" t="str">
        <f t="shared" si="74"/>
        <v/>
      </c>
      <c r="L313" s="2" t="str">
        <f t="shared" si="75"/>
        <v/>
      </c>
      <c r="M313" s="2" t="str">
        <f t="shared" si="76"/>
        <v/>
      </c>
      <c r="N313" s="2" t="str">
        <f t="shared" si="77"/>
        <v/>
      </c>
      <c r="O313" s="11" t="str">
        <f t="shared" si="78"/>
        <v/>
      </c>
      <c r="P313" s="11" t="str">
        <f t="shared" si="79"/>
        <v/>
      </c>
      <c r="Q313" s="11" t="str">
        <f t="shared" si="80"/>
        <v/>
      </c>
      <c r="R313" s="137"/>
      <c r="S313" s="137"/>
      <c r="T313" s="12" t="e">
        <f t="shared" si="81"/>
        <v>#VALUE!</v>
      </c>
      <c r="U313" s="13" t="e">
        <f t="shared" si="82"/>
        <v>#VALUE!</v>
      </c>
      <c r="V313" s="13"/>
      <c r="W313" s="8">
        <f t="shared" si="83"/>
        <v>9.0359999999999996</v>
      </c>
      <c r="X313" s="8">
        <f t="shared" si="84"/>
        <v>-184.49199999999999</v>
      </c>
      <c r="Y313"/>
      <c r="Z313" t="e">
        <f>IF(D313="M",IF(AC313&lt;78,LMS!$D$5*AC313^3+LMS!$E$5*AC313^2+LMS!$F$5*AC313+LMS!$G$5,IF(AC313&lt;150,LMS!$D$6*AC313^3+LMS!$E$6*AC313^2+LMS!$F$6*AC313+LMS!$G$6,LMS!$D$7*AC313^3+LMS!$E$7*AC313^2+LMS!$F$7*AC313+LMS!$G$7)),IF(AC313&lt;69,LMS!$D$9*AC313^3+LMS!$E$9*AC313^2+LMS!$F$9*AC313+LMS!$G$9,IF(AC313&lt;150,LMS!$D$10*AC313^3+LMS!$E$10*AC313^2+LMS!$F$10*AC313+LMS!$G$10,LMS!$D$11*AC313^3+LMS!$E$11*AC313^2+LMS!$F$11*AC313+LMS!$G$11)))</f>
        <v>#VALUE!</v>
      </c>
      <c r="AA313" t="e">
        <f>IF(D313="M",(IF(AC313&lt;2.5,LMS!$D$21*AC313^3+LMS!$E$21*AC313^2+LMS!$F$21*AC313+LMS!$G$21,IF(AC313&lt;9.5,LMS!$D$22*AC313^3+LMS!$E$22*AC313^2+LMS!$F$22*AC313+LMS!$G$22,IF(AC313&lt;26.75,LMS!$D$23*AC313^3+LMS!$E$23*AC313^2+LMS!$F$23*AC313+LMS!$G$23,IF(AC313&lt;90,LMS!$D$24*AC313^3+LMS!$E$24*AC313^2+LMS!$F$24*AC313+LMS!$G$24,LMS!$D$25*AC313^3+LMS!$E$25*AC313^2+LMS!$F$25*AC313+LMS!$G$25))))),(IF(AC313&lt;2.5,LMS!$D$27*AC313^3+LMS!$E$27*AC313^2+LMS!$F$27*AC313+LMS!$G$27,IF(AC313&lt;9.5,LMS!$D$28*AC313^3+LMS!$E$28*AC313^2+LMS!$F$28*AC313+LMS!$G$28,IF(AC313&lt;26.75,LMS!$D$29*AC313^3+LMS!$E$29*AC313^2+LMS!$F$29*AC313+LMS!$G$29,IF(AC313&lt;90,LMS!$D$30*AC313^3+LMS!$E$30*AC313^2+LMS!$F$30*AC313+LMS!$G$30,IF(AC313&lt;150,LMS!$D$31*AC313^3+LMS!$E$31*AC313^2+LMS!$F$31*AC313+LMS!$G$31,LMS!$D$32*AC313^3+LMS!$E$32*AC313^2+LMS!$F$32*AC313+LMS!$G$32)))))))</f>
        <v>#VALUE!</v>
      </c>
      <c r="AB313" t="e">
        <f>IF(D313="M",(IF(AC313&lt;90,LMS!$D$14*AC313^3+LMS!$E$14*AC313^2+LMS!$F$14*AC313+LMS!$G$14,LMS!$D$15*AC313^3+LMS!$E$15*AC313^2+LMS!$F$15*AC313+LMS!$G$15)),(IF(AC313&lt;90,LMS!$D$17*AC313^3+LMS!$E$17*AC313^2+LMS!$F$17*AC313+LMS!$G$17,LMS!$D$18*AC313^3+LMS!$E$18*AC313^2+LMS!$F$18*AC313+LMS!$G$18)))</f>
        <v>#VALUE!</v>
      </c>
      <c r="AC313" s="7" t="e">
        <f t="shared" si="85"/>
        <v>#VALUE!</v>
      </c>
    </row>
    <row r="314" spans="2:29" s="7" customFormat="1">
      <c r="B314" s="119"/>
      <c r="C314" s="119"/>
      <c r="D314" s="119"/>
      <c r="E314" s="31"/>
      <c r="F314" s="31"/>
      <c r="G314" s="120"/>
      <c r="H314" s="120"/>
      <c r="I314" s="11" t="str">
        <f t="shared" si="72"/>
        <v/>
      </c>
      <c r="J314" s="2" t="str">
        <f t="shared" si="73"/>
        <v/>
      </c>
      <c r="K314" s="2" t="str">
        <f t="shared" si="74"/>
        <v/>
      </c>
      <c r="L314" s="2" t="str">
        <f t="shared" si="75"/>
        <v/>
      </c>
      <c r="M314" s="2" t="str">
        <f t="shared" si="76"/>
        <v/>
      </c>
      <c r="N314" s="2" t="str">
        <f t="shared" si="77"/>
        <v/>
      </c>
      <c r="O314" s="11" t="str">
        <f t="shared" si="78"/>
        <v/>
      </c>
      <c r="P314" s="11" t="str">
        <f t="shared" si="79"/>
        <v/>
      </c>
      <c r="Q314" s="11" t="str">
        <f t="shared" si="80"/>
        <v/>
      </c>
      <c r="R314" s="137"/>
      <c r="S314" s="137"/>
      <c r="T314" s="12" t="e">
        <f t="shared" si="81"/>
        <v>#VALUE!</v>
      </c>
      <c r="U314" s="13" t="e">
        <f t="shared" si="82"/>
        <v>#VALUE!</v>
      </c>
      <c r="V314" s="13"/>
      <c r="W314" s="8">
        <f t="shared" si="83"/>
        <v>9.0359999999999996</v>
      </c>
      <c r="X314" s="8">
        <f t="shared" si="84"/>
        <v>-184.49199999999999</v>
      </c>
      <c r="Y314"/>
      <c r="Z314" t="e">
        <f>IF(D314="M",IF(AC314&lt;78,LMS!$D$5*AC314^3+LMS!$E$5*AC314^2+LMS!$F$5*AC314+LMS!$G$5,IF(AC314&lt;150,LMS!$D$6*AC314^3+LMS!$E$6*AC314^2+LMS!$F$6*AC314+LMS!$G$6,LMS!$D$7*AC314^3+LMS!$E$7*AC314^2+LMS!$F$7*AC314+LMS!$G$7)),IF(AC314&lt;69,LMS!$D$9*AC314^3+LMS!$E$9*AC314^2+LMS!$F$9*AC314+LMS!$G$9,IF(AC314&lt;150,LMS!$D$10*AC314^3+LMS!$E$10*AC314^2+LMS!$F$10*AC314+LMS!$G$10,LMS!$D$11*AC314^3+LMS!$E$11*AC314^2+LMS!$F$11*AC314+LMS!$G$11)))</f>
        <v>#VALUE!</v>
      </c>
      <c r="AA314" t="e">
        <f>IF(D314="M",(IF(AC314&lt;2.5,LMS!$D$21*AC314^3+LMS!$E$21*AC314^2+LMS!$F$21*AC314+LMS!$G$21,IF(AC314&lt;9.5,LMS!$D$22*AC314^3+LMS!$E$22*AC314^2+LMS!$F$22*AC314+LMS!$G$22,IF(AC314&lt;26.75,LMS!$D$23*AC314^3+LMS!$E$23*AC314^2+LMS!$F$23*AC314+LMS!$G$23,IF(AC314&lt;90,LMS!$D$24*AC314^3+LMS!$E$24*AC314^2+LMS!$F$24*AC314+LMS!$G$24,LMS!$D$25*AC314^3+LMS!$E$25*AC314^2+LMS!$F$25*AC314+LMS!$G$25))))),(IF(AC314&lt;2.5,LMS!$D$27*AC314^3+LMS!$E$27*AC314^2+LMS!$F$27*AC314+LMS!$G$27,IF(AC314&lt;9.5,LMS!$D$28*AC314^3+LMS!$E$28*AC314^2+LMS!$F$28*AC314+LMS!$G$28,IF(AC314&lt;26.75,LMS!$D$29*AC314^3+LMS!$E$29*AC314^2+LMS!$F$29*AC314+LMS!$G$29,IF(AC314&lt;90,LMS!$D$30*AC314^3+LMS!$E$30*AC314^2+LMS!$F$30*AC314+LMS!$G$30,IF(AC314&lt;150,LMS!$D$31*AC314^3+LMS!$E$31*AC314^2+LMS!$F$31*AC314+LMS!$G$31,LMS!$D$32*AC314^3+LMS!$E$32*AC314^2+LMS!$F$32*AC314+LMS!$G$32)))))))</f>
        <v>#VALUE!</v>
      </c>
      <c r="AB314" t="e">
        <f>IF(D314="M",(IF(AC314&lt;90,LMS!$D$14*AC314^3+LMS!$E$14*AC314^2+LMS!$F$14*AC314+LMS!$G$14,LMS!$D$15*AC314^3+LMS!$E$15*AC314^2+LMS!$F$15*AC314+LMS!$G$15)),(IF(AC314&lt;90,LMS!$D$17*AC314^3+LMS!$E$17*AC314^2+LMS!$F$17*AC314+LMS!$G$17,LMS!$D$18*AC314^3+LMS!$E$18*AC314^2+LMS!$F$18*AC314+LMS!$G$18)))</f>
        <v>#VALUE!</v>
      </c>
      <c r="AC314" s="7" t="e">
        <f t="shared" si="85"/>
        <v>#VALUE!</v>
      </c>
    </row>
    <row r="315" spans="2:29" s="7" customFormat="1">
      <c r="B315" s="119"/>
      <c r="C315" s="119"/>
      <c r="D315" s="119"/>
      <c r="E315" s="31"/>
      <c r="F315" s="31"/>
      <c r="G315" s="120"/>
      <c r="H315" s="120"/>
      <c r="I315" s="11" t="str">
        <f t="shared" si="72"/>
        <v/>
      </c>
      <c r="J315" s="2" t="str">
        <f t="shared" si="73"/>
        <v/>
      </c>
      <c r="K315" s="2" t="str">
        <f t="shared" si="74"/>
        <v/>
      </c>
      <c r="L315" s="2" t="str">
        <f t="shared" si="75"/>
        <v/>
      </c>
      <c r="M315" s="2" t="str">
        <f t="shared" si="76"/>
        <v/>
      </c>
      <c r="N315" s="2" t="str">
        <f t="shared" si="77"/>
        <v/>
      </c>
      <c r="O315" s="11" t="str">
        <f t="shared" si="78"/>
        <v/>
      </c>
      <c r="P315" s="11" t="str">
        <f t="shared" si="79"/>
        <v/>
      </c>
      <c r="Q315" s="11" t="str">
        <f t="shared" si="80"/>
        <v/>
      </c>
      <c r="R315" s="137"/>
      <c r="S315" s="137"/>
      <c r="T315" s="12" t="e">
        <f t="shared" si="81"/>
        <v>#VALUE!</v>
      </c>
      <c r="U315" s="13" t="e">
        <f t="shared" si="82"/>
        <v>#VALUE!</v>
      </c>
      <c r="V315" s="13"/>
      <c r="W315" s="8">
        <f t="shared" si="83"/>
        <v>9.0359999999999996</v>
      </c>
      <c r="X315" s="8">
        <f t="shared" si="84"/>
        <v>-184.49199999999999</v>
      </c>
      <c r="Y315"/>
      <c r="Z315" t="e">
        <f>IF(D315="M",IF(AC315&lt;78,LMS!$D$5*AC315^3+LMS!$E$5*AC315^2+LMS!$F$5*AC315+LMS!$G$5,IF(AC315&lt;150,LMS!$D$6*AC315^3+LMS!$E$6*AC315^2+LMS!$F$6*AC315+LMS!$G$6,LMS!$D$7*AC315^3+LMS!$E$7*AC315^2+LMS!$F$7*AC315+LMS!$G$7)),IF(AC315&lt;69,LMS!$D$9*AC315^3+LMS!$E$9*AC315^2+LMS!$F$9*AC315+LMS!$G$9,IF(AC315&lt;150,LMS!$D$10*AC315^3+LMS!$E$10*AC315^2+LMS!$F$10*AC315+LMS!$G$10,LMS!$D$11*AC315^3+LMS!$E$11*AC315^2+LMS!$F$11*AC315+LMS!$G$11)))</f>
        <v>#VALUE!</v>
      </c>
      <c r="AA315" t="e">
        <f>IF(D315="M",(IF(AC315&lt;2.5,LMS!$D$21*AC315^3+LMS!$E$21*AC315^2+LMS!$F$21*AC315+LMS!$G$21,IF(AC315&lt;9.5,LMS!$D$22*AC315^3+LMS!$E$22*AC315^2+LMS!$F$22*AC315+LMS!$G$22,IF(AC315&lt;26.75,LMS!$D$23*AC315^3+LMS!$E$23*AC315^2+LMS!$F$23*AC315+LMS!$G$23,IF(AC315&lt;90,LMS!$D$24*AC315^3+LMS!$E$24*AC315^2+LMS!$F$24*AC315+LMS!$G$24,LMS!$D$25*AC315^3+LMS!$E$25*AC315^2+LMS!$F$25*AC315+LMS!$G$25))))),(IF(AC315&lt;2.5,LMS!$D$27*AC315^3+LMS!$E$27*AC315^2+LMS!$F$27*AC315+LMS!$G$27,IF(AC315&lt;9.5,LMS!$D$28*AC315^3+LMS!$E$28*AC315^2+LMS!$F$28*AC315+LMS!$G$28,IF(AC315&lt;26.75,LMS!$D$29*AC315^3+LMS!$E$29*AC315^2+LMS!$F$29*AC315+LMS!$G$29,IF(AC315&lt;90,LMS!$D$30*AC315^3+LMS!$E$30*AC315^2+LMS!$F$30*AC315+LMS!$G$30,IF(AC315&lt;150,LMS!$D$31*AC315^3+LMS!$E$31*AC315^2+LMS!$F$31*AC315+LMS!$G$31,LMS!$D$32*AC315^3+LMS!$E$32*AC315^2+LMS!$F$32*AC315+LMS!$G$32)))))))</f>
        <v>#VALUE!</v>
      </c>
      <c r="AB315" t="e">
        <f>IF(D315="M",(IF(AC315&lt;90,LMS!$D$14*AC315^3+LMS!$E$14*AC315^2+LMS!$F$14*AC315+LMS!$G$14,LMS!$D$15*AC315^3+LMS!$E$15*AC315^2+LMS!$F$15*AC315+LMS!$G$15)),(IF(AC315&lt;90,LMS!$D$17*AC315^3+LMS!$E$17*AC315^2+LMS!$F$17*AC315+LMS!$G$17,LMS!$D$18*AC315^3+LMS!$E$18*AC315^2+LMS!$F$18*AC315+LMS!$G$18)))</f>
        <v>#VALUE!</v>
      </c>
      <c r="AC315" s="7" t="e">
        <f t="shared" si="85"/>
        <v>#VALUE!</v>
      </c>
    </row>
    <row r="316" spans="2:29" s="7" customFormat="1">
      <c r="B316" s="119"/>
      <c r="C316" s="119"/>
      <c r="D316" s="119"/>
      <c r="E316" s="31"/>
      <c r="F316" s="31"/>
      <c r="G316" s="120"/>
      <c r="H316" s="120"/>
      <c r="I316" s="11" t="str">
        <f t="shared" si="72"/>
        <v/>
      </c>
      <c r="J316" s="2" t="str">
        <f t="shared" si="73"/>
        <v/>
      </c>
      <c r="K316" s="2" t="str">
        <f t="shared" si="74"/>
        <v/>
      </c>
      <c r="L316" s="2" t="str">
        <f t="shared" si="75"/>
        <v/>
      </c>
      <c r="M316" s="2" t="str">
        <f t="shared" si="76"/>
        <v/>
      </c>
      <c r="N316" s="2" t="str">
        <f t="shared" si="77"/>
        <v/>
      </c>
      <c r="O316" s="11" t="str">
        <f t="shared" si="78"/>
        <v/>
      </c>
      <c r="P316" s="11" t="str">
        <f t="shared" si="79"/>
        <v/>
      </c>
      <c r="Q316" s="11" t="str">
        <f t="shared" si="80"/>
        <v/>
      </c>
      <c r="R316" s="137"/>
      <c r="S316" s="137"/>
      <c r="T316" s="12" t="e">
        <f t="shared" si="81"/>
        <v>#VALUE!</v>
      </c>
      <c r="U316" s="13" t="e">
        <f t="shared" si="82"/>
        <v>#VALUE!</v>
      </c>
      <c r="V316" s="13"/>
      <c r="W316" s="8">
        <f t="shared" si="83"/>
        <v>9.0359999999999996</v>
      </c>
      <c r="X316" s="8">
        <f t="shared" si="84"/>
        <v>-184.49199999999999</v>
      </c>
      <c r="Y316"/>
      <c r="Z316" t="e">
        <f>IF(D316="M",IF(AC316&lt;78,LMS!$D$5*AC316^3+LMS!$E$5*AC316^2+LMS!$F$5*AC316+LMS!$G$5,IF(AC316&lt;150,LMS!$D$6*AC316^3+LMS!$E$6*AC316^2+LMS!$F$6*AC316+LMS!$G$6,LMS!$D$7*AC316^3+LMS!$E$7*AC316^2+LMS!$F$7*AC316+LMS!$G$7)),IF(AC316&lt;69,LMS!$D$9*AC316^3+LMS!$E$9*AC316^2+LMS!$F$9*AC316+LMS!$G$9,IF(AC316&lt;150,LMS!$D$10*AC316^3+LMS!$E$10*AC316^2+LMS!$F$10*AC316+LMS!$G$10,LMS!$D$11*AC316^3+LMS!$E$11*AC316^2+LMS!$F$11*AC316+LMS!$G$11)))</f>
        <v>#VALUE!</v>
      </c>
      <c r="AA316" t="e">
        <f>IF(D316="M",(IF(AC316&lt;2.5,LMS!$D$21*AC316^3+LMS!$E$21*AC316^2+LMS!$F$21*AC316+LMS!$G$21,IF(AC316&lt;9.5,LMS!$D$22*AC316^3+LMS!$E$22*AC316^2+LMS!$F$22*AC316+LMS!$G$22,IF(AC316&lt;26.75,LMS!$D$23*AC316^3+LMS!$E$23*AC316^2+LMS!$F$23*AC316+LMS!$G$23,IF(AC316&lt;90,LMS!$D$24*AC316^3+LMS!$E$24*AC316^2+LMS!$F$24*AC316+LMS!$G$24,LMS!$D$25*AC316^3+LMS!$E$25*AC316^2+LMS!$F$25*AC316+LMS!$G$25))))),(IF(AC316&lt;2.5,LMS!$D$27*AC316^3+LMS!$E$27*AC316^2+LMS!$F$27*AC316+LMS!$G$27,IF(AC316&lt;9.5,LMS!$D$28*AC316^3+LMS!$E$28*AC316^2+LMS!$F$28*AC316+LMS!$G$28,IF(AC316&lt;26.75,LMS!$D$29*AC316^3+LMS!$E$29*AC316^2+LMS!$F$29*AC316+LMS!$G$29,IF(AC316&lt;90,LMS!$D$30*AC316^3+LMS!$E$30*AC316^2+LMS!$F$30*AC316+LMS!$G$30,IF(AC316&lt;150,LMS!$D$31*AC316^3+LMS!$E$31*AC316^2+LMS!$F$31*AC316+LMS!$G$31,LMS!$D$32*AC316^3+LMS!$E$32*AC316^2+LMS!$F$32*AC316+LMS!$G$32)))))))</f>
        <v>#VALUE!</v>
      </c>
      <c r="AB316" t="e">
        <f>IF(D316="M",(IF(AC316&lt;90,LMS!$D$14*AC316^3+LMS!$E$14*AC316^2+LMS!$F$14*AC316+LMS!$G$14,LMS!$D$15*AC316^3+LMS!$E$15*AC316^2+LMS!$F$15*AC316+LMS!$G$15)),(IF(AC316&lt;90,LMS!$D$17*AC316^3+LMS!$E$17*AC316^2+LMS!$F$17*AC316+LMS!$G$17,LMS!$D$18*AC316^3+LMS!$E$18*AC316^2+LMS!$F$18*AC316+LMS!$G$18)))</f>
        <v>#VALUE!</v>
      </c>
      <c r="AC316" s="7" t="e">
        <f t="shared" si="85"/>
        <v>#VALUE!</v>
      </c>
    </row>
    <row r="317" spans="2:29" s="7" customFormat="1">
      <c r="B317" s="119"/>
      <c r="C317" s="119"/>
      <c r="D317" s="119"/>
      <c r="E317" s="31"/>
      <c r="F317" s="31"/>
      <c r="G317" s="120"/>
      <c r="H317" s="120"/>
      <c r="I317" s="11" t="str">
        <f t="shared" ref="I317:I380" si="86">IF(COUNTA(D317,E317,F317,G317,H317)=5,IF(P317&gt;17.583,"*",(G317-(INDEX(IF(D317="F",Hfemalemean,Hmalemean),U317+1,INT(P317)+1))))/(INDEX(IF(D317="F",Hfemalesd,Hmalesd),U317+1,INT(P317)+1)),"")</f>
        <v/>
      </c>
      <c r="J317" s="2" t="str">
        <f t="shared" ref="J317:J380" si="87">IF(COUNTA(D317,E317,F317,G317,H317)=5,IF(P317&lt;1,"*",IF(P317&gt;=6,"*",IF(G317&gt;=120,"*",IF(G317&lt;70,"*",(H317-W317)/W317*100)))),"")</f>
        <v/>
      </c>
      <c r="K317" s="2" t="str">
        <f t="shared" ref="K317:K380" si="88">IF(COUNTA(D317,E317,F317,G317,H317)&lt;5,"",IF(P317&lt;6,"*",IF(P317&gt;=17.583,"*",(H317-G317*INDEX(IF(D317="F",muratafemale,muratamale),INT(P317)-4,1)-INDEX(IF(D317="F",muratafemale,muratamale),INT(P317)-4,2))/(G317*INDEX(IF(D317="F",muratafemale,muratamale),INT(P317)-4,1)+INDEX(IF(D317="F",muratafemale,muratamale),INT(P317)-4,2))*100)))</f>
        <v/>
      </c>
      <c r="L317" s="2" t="str">
        <f t="shared" ref="L317:L380" si="89">IF(COUNTA(D317,E317,F317,G317,H317)=5,IF(G317&gt;=IF(D317="M",181,174),"*",IF(G317&lt;101,"*",IF(P317&lt;6,"*",IF(P317&gt;=17.583,"*",(H317-X317)/X317*100)))),"")</f>
        <v/>
      </c>
      <c r="M317" s="2" t="str">
        <f t="shared" ref="M317:M380" si="90">IF(COUNTA(D317,E317,F317,G317,H317)=5,H317/G317^2*10000,"")</f>
        <v/>
      </c>
      <c r="N317" s="2" t="str">
        <f t="shared" ref="N317:N380" si="91">IF(COUNTA(D317,E317,F317,G317,H317)=5,IF(P317&gt;17.583,"*",NORMSDIST(((M317/AA317)^(Z317)-1)/Z317/AB317)*100),"")</f>
        <v/>
      </c>
      <c r="O317" s="11" t="str">
        <f t="shared" ref="O317:O380" si="92">IF(COUNTA(D317,E317,F317,G317,H317)=5,IF(P317&gt;17.583,"*",((M317/AA317)^(Z317)-1)/Z317/AB317),"")</f>
        <v/>
      </c>
      <c r="P317" s="11" t="str">
        <f t="shared" ref="P317:P380" si="93">IF(COUNTA(D317,E317,F317,G317,H317)=5,(F317-E317)/365.25,"")</f>
        <v/>
      </c>
      <c r="Q317" s="11" t="str">
        <f t="shared" ref="Q317:Q380" si="94">IF(I317="","",IF(T317&lt;10,"0","")&amp;T317&amp;"歳"&amp;IF(U317&lt;10,"0","")&amp;U317&amp;"か月")</f>
        <v/>
      </c>
      <c r="R317" s="137"/>
      <c r="S317" s="137"/>
      <c r="T317" s="12" t="e">
        <f t="shared" ref="T317:T380" si="95">INT(P317)</f>
        <v>#VALUE!</v>
      </c>
      <c r="U317" s="13" t="e">
        <f t="shared" ref="U317:U380" si="96">INT((P317-INT(P317))*12)</f>
        <v>#VALUE!</v>
      </c>
      <c r="V317" s="13"/>
      <c r="W317" s="8">
        <f t="shared" ref="W317:W380" si="97">IF(D317="M",2.06*10^-3*G317^2-0.1166*G317+6.5273,2.49*10^-3*G317^2-0.1858*G317+9.036)</f>
        <v>9.0359999999999996</v>
      </c>
      <c r="X317" s="8">
        <f t="shared" ref="X317:X380" si="98">((G317/100)^3*INDEX(itoOI,IF(D317="M",0,3)+IF(G317&lt;140,1,IF(G317&lt;=149,2,3)),1)+(G317/100)^2*INDEX(itoOI,IF(D317="M",0,3)+IF(G317&lt;140,1,IF(G317&lt;=149,2,3)),2)+(G317/100)*INDEX(itoOI,IF(D317="M",0,3)+IF(G317&lt;140,1,IF(G317&lt;=149,2,3)),3)+INDEX(itoOI,IF(D317="M",0,3)+IF(G317&lt;140,1,IF(G317&lt;=149,2,3)),4))</f>
        <v>-184.49199999999999</v>
      </c>
      <c r="Y317"/>
      <c r="Z317" t="e">
        <f>IF(D317="M",IF(AC317&lt;78,LMS!$D$5*AC317^3+LMS!$E$5*AC317^2+LMS!$F$5*AC317+LMS!$G$5,IF(AC317&lt;150,LMS!$D$6*AC317^3+LMS!$E$6*AC317^2+LMS!$F$6*AC317+LMS!$G$6,LMS!$D$7*AC317^3+LMS!$E$7*AC317^2+LMS!$F$7*AC317+LMS!$G$7)),IF(AC317&lt;69,LMS!$D$9*AC317^3+LMS!$E$9*AC317^2+LMS!$F$9*AC317+LMS!$G$9,IF(AC317&lt;150,LMS!$D$10*AC317^3+LMS!$E$10*AC317^2+LMS!$F$10*AC317+LMS!$G$10,LMS!$D$11*AC317^3+LMS!$E$11*AC317^2+LMS!$F$11*AC317+LMS!$G$11)))</f>
        <v>#VALUE!</v>
      </c>
      <c r="AA317" t="e">
        <f>IF(D317="M",(IF(AC317&lt;2.5,LMS!$D$21*AC317^3+LMS!$E$21*AC317^2+LMS!$F$21*AC317+LMS!$G$21,IF(AC317&lt;9.5,LMS!$D$22*AC317^3+LMS!$E$22*AC317^2+LMS!$F$22*AC317+LMS!$G$22,IF(AC317&lt;26.75,LMS!$D$23*AC317^3+LMS!$E$23*AC317^2+LMS!$F$23*AC317+LMS!$G$23,IF(AC317&lt;90,LMS!$D$24*AC317^3+LMS!$E$24*AC317^2+LMS!$F$24*AC317+LMS!$G$24,LMS!$D$25*AC317^3+LMS!$E$25*AC317^2+LMS!$F$25*AC317+LMS!$G$25))))),(IF(AC317&lt;2.5,LMS!$D$27*AC317^3+LMS!$E$27*AC317^2+LMS!$F$27*AC317+LMS!$G$27,IF(AC317&lt;9.5,LMS!$D$28*AC317^3+LMS!$E$28*AC317^2+LMS!$F$28*AC317+LMS!$G$28,IF(AC317&lt;26.75,LMS!$D$29*AC317^3+LMS!$E$29*AC317^2+LMS!$F$29*AC317+LMS!$G$29,IF(AC317&lt;90,LMS!$D$30*AC317^3+LMS!$E$30*AC317^2+LMS!$F$30*AC317+LMS!$G$30,IF(AC317&lt;150,LMS!$D$31*AC317^3+LMS!$E$31*AC317^2+LMS!$F$31*AC317+LMS!$G$31,LMS!$D$32*AC317^3+LMS!$E$32*AC317^2+LMS!$F$32*AC317+LMS!$G$32)))))))</f>
        <v>#VALUE!</v>
      </c>
      <c r="AB317" t="e">
        <f>IF(D317="M",(IF(AC317&lt;90,LMS!$D$14*AC317^3+LMS!$E$14*AC317^2+LMS!$F$14*AC317+LMS!$G$14,LMS!$D$15*AC317^3+LMS!$E$15*AC317^2+LMS!$F$15*AC317+LMS!$G$15)),(IF(AC317&lt;90,LMS!$D$17*AC317^3+LMS!$E$17*AC317^2+LMS!$F$17*AC317+LMS!$G$17,LMS!$D$18*AC317^3+LMS!$E$18*AC317^2+LMS!$F$18*AC317+LMS!$G$18)))</f>
        <v>#VALUE!</v>
      </c>
      <c r="AC317" s="7" t="e">
        <f t="shared" ref="AC317:AC380" si="99">P317*365.25/30.4375</f>
        <v>#VALUE!</v>
      </c>
    </row>
    <row r="318" spans="2:29" s="7" customFormat="1">
      <c r="B318" s="119"/>
      <c r="C318" s="119"/>
      <c r="D318" s="119"/>
      <c r="E318" s="31"/>
      <c r="F318" s="31"/>
      <c r="G318" s="120"/>
      <c r="H318" s="120"/>
      <c r="I318" s="11" t="str">
        <f t="shared" si="86"/>
        <v/>
      </c>
      <c r="J318" s="2" t="str">
        <f t="shared" si="87"/>
        <v/>
      </c>
      <c r="K318" s="2" t="str">
        <f t="shared" si="88"/>
        <v/>
      </c>
      <c r="L318" s="2" t="str">
        <f t="shared" si="89"/>
        <v/>
      </c>
      <c r="M318" s="2" t="str">
        <f t="shared" si="90"/>
        <v/>
      </c>
      <c r="N318" s="2" t="str">
        <f t="shared" si="91"/>
        <v/>
      </c>
      <c r="O318" s="11" t="str">
        <f t="shared" si="92"/>
        <v/>
      </c>
      <c r="P318" s="11" t="str">
        <f t="shared" si="93"/>
        <v/>
      </c>
      <c r="Q318" s="11" t="str">
        <f t="shared" si="94"/>
        <v/>
      </c>
      <c r="R318" s="137"/>
      <c r="S318" s="137"/>
      <c r="T318" s="12" t="e">
        <f t="shared" si="95"/>
        <v>#VALUE!</v>
      </c>
      <c r="U318" s="13" t="e">
        <f t="shared" si="96"/>
        <v>#VALUE!</v>
      </c>
      <c r="V318" s="13"/>
      <c r="W318" s="8">
        <f t="shared" si="97"/>
        <v>9.0359999999999996</v>
      </c>
      <c r="X318" s="8">
        <f t="shared" si="98"/>
        <v>-184.49199999999999</v>
      </c>
      <c r="Y318"/>
      <c r="Z318" t="e">
        <f>IF(D318="M",IF(AC318&lt;78,LMS!$D$5*AC318^3+LMS!$E$5*AC318^2+LMS!$F$5*AC318+LMS!$G$5,IF(AC318&lt;150,LMS!$D$6*AC318^3+LMS!$E$6*AC318^2+LMS!$F$6*AC318+LMS!$G$6,LMS!$D$7*AC318^3+LMS!$E$7*AC318^2+LMS!$F$7*AC318+LMS!$G$7)),IF(AC318&lt;69,LMS!$D$9*AC318^3+LMS!$E$9*AC318^2+LMS!$F$9*AC318+LMS!$G$9,IF(AC318&lt;150,LMS!$D$10*AC318^3+LMS!$E$10*AC318^2+LMS!$F$10*AC318+LMS!$G$10,LMS!$D$11*AC318^3+LMS!$E$11*AC318^2+LMS!$F$11*AC318+LMS!$G$11)))</f>
        <v>#VALUE!</v>
      </c>
      <c r="AA318" t="e">
        <f>IF(D318="M",(IF(AC318&lt;2.5,LMS!$D$21*AC318^3+LMS!$E$21*AC318^2+LMS!$F$21*AC318+LMS!$G$21,IF(AC318&lt;9.5,LMS!$D$22*AC318^3+LMS!$E$22*AC318^2+LMS!$F$22*AC318+LMS!$G$22,IF(AC318&lt;26.75,LMS!$D$23*AC318^3+LMS!$E$23*AC318^2+LMS!$F$23*AC318+LMS!$G$23,IF(AC318&lt;90,LMS!$D$24*AC318^3+LMS!$E$24*AC318^2+LMS!$F$24*AC318+LMS!$G$24,LMS!$D$25*AC318^3+LMS!$E$25*AC318^2+LMS!$F$25*AC318+LMS!$G$25))))),(IF(AC318&lt;2.5,LMS!$D$27*AC318^3+LMS!$E$27*AC318^2+LMS!$F$27*AC318+LMS!$G$27,IF(AC318&lt;9.5,LMS!$D$28*AC318^3+LMS!$E$28*AC318^2+LMS!$F$28*AC318+LMS!$G$28,IF(AC318&lt;26.75,LMS!$D$29*AC318^3+LMS!$E$29*AC318^2+LMS!$F$29*AC318+LMS!$G$29,IF(AC318&lt;90,LMS!$D$30*AC318^3+LMS!$E$30*AC318^2+LMS!$F$30*AC318+LMS!$G$30,IF(AC318&lt;150,LMS!$D$31*AC318^3+LMS!$E$31*AC318^2+LMS!$F$31*AC318+LMS!$G$31,LMS!$D$32*AC318^3+LMS!$E$32*AC318^2+LMS!$F$32*AC318+LMS!$G$32)))))))</f>
        <v>#VALUE!</v>
      </c>
      <c r="AB318" t="e">
        <f>IF(D318="M",(IF(AC318&lt;90,LMS!$D$14*AC318^3+LMS!$E$14*AC318^2+LMS!$F$14*AC318+LMS!$G$14,LMS!$D$15*AC318^3+LMS!$E$15*AC318^2+LMS!$F$15*AC318+LMS!$G$15)),(IF(AC318&lt;90,LMS!$D$17*AC318^3+LMS!$E$17*AC318^2+LMS!$F$17*AC318+LMS!$G$17,LMS!$D$18*AC318^3+LMS!$E$18*AC318^2+LMS!$F$18*AC318+LMS!$G$18)))</f>
        <v>#VALUE!</v>
      </c>
      <c r="AC318" s="7" t="e">
        <f t="shared" si="99"/>
        <v>#VALUE!</v>
      </c>
    </row>
    <row r="319" spans="2:29" s="7" customFormat="1">
      <c r="B319" s="119"/>
      <c r="C319" s="119"/>
      <c r="D319" s="119"/>
      <c r="E319" s="31"/>
      <c r="F319" s="31"/>
      <c r="G319" s="120"/>
      <c r="H319" s="120"/>
      <c r="I319" s="11" t="str">
        <f t="shared" si="86"/>
        <v/>
      </c>
      <c r="J319" s="2" t="str">
        <f t="shared" si="87"/>
        <v/>
      </c>
      <c r="K319" s="2" t="str">
        <f t="shared" si="88"/>
        <v/>
      </c>
      <c r="L319" s="2" t="str">
        <f t="shared" si="89"/>
        <v/>
      </c>
      <c r="M319" s="2" t="str">
        <f t="shared" si="90"/>
        <v/>
      </c>
      <c r="N319" s="2" t="str">
        <f t="shared" si="91"/>
        <v/>
      </c>
      <c r="O319" s="11" t="str">
        <f t="shared" si="92"/>
        <v/>
      </c>
      <c r="P319" s="11" t="str">
        <f t="shared" si="93"/>
        <v/>
      </c>
      <c r="Q319" s="11" t="str">
        <f t="shared" si="94"/>
        <v/>
      </c>
      <c r="R319" s="137"/>
      <c r="S319" s="137"/>
      <c r="T319" s="12" t="e">
        <f t="shared" si="95"/>
        <v>#VALUE!</v>
      </c>
      <c r="U319" s="13" t="e">
        <f t="shared" si="96"/>
        <v>#VALUE!</v>
      </c>
      <c r="V319" s="13"/>
      <c r="W319" s="8">
        <f t="shared" si="97"/>
        <v>9.0359999999999996</v>
      </c>
      <c r="X319" s="8">
        <f t="shared" si="98"/>
        <v>-184.49199999999999</v>
      </c>
      <c r="Y319"/>
      <c r="Z319" t="e">
        <f>IF(D319="M",IF(AC319&lt;78,LMS!$D$5*AC319^3+LMS!$E$5*AC319^2+LMS!$F$5*AC319+LMS!$G$5,IF(AC319&lt;150,LMS!$D$6*AC319^3+LMS!$E$6*AC319^2+LMS!$F$6*AC319+LMS!$G$6,LMS!$D$7*AC319^3+LMS!$E$7*AC319^2+LMS!$F$7*AC319+LMS!$G$7)),IF(AC319&lt;69,LMS!$D$9*AC319^3+LMS!$E$9*AC319^2+LMS!$F$9*AC319+LMS!$G$9,IF(AC319&lt;150,LMS!$D$10*AC319^3+LMS!$E$10*AC319^2+LMS!$F$10*AC319+LMS!$G$10,LMS!$D$11*AC319^3+LMS!$E$11*AC319^2+LMS!$F$11*AC319+LMS!$G$11)))</f>
        <v>#VALUE!</v>
      </c>
      <c r="AA319" t="e">
        <f>IF(D319="M",(IF(AC319&lt;2.5,LMS!$D$21*AC319^3+LMS!$E$21*AC319^2+LMS!$F$21*AC319+LMS!$G$21,IF(AC319&lt;9.5,LMS!$D$22*AC319^3+LMS!$E$22*AC319^2+LMS!$F$22*AC319+LMS!$G$22,IF(AC319&lt;26.75,LMS!$D$23*AC319^3+LMS!$E$23*AC319^2+LMS!$F$23*AC319+LMS!$G$23,IF(AC319&lt;90,LMS!$D$24*AC319^3+LMS!$E$24*AC319^2+LMS!$F$24*AC319+LMS!$G$24,LMS!$D$25*AC319^3+LMS!$E$25*AC319^2+LMS!$F$25*AC319+LMS!$G$25))))),(IF(AC319&lt;2.5,LMS!$D$27*AC319^3+LMS!$E$27*AC319^2+LMS!$F$27*AC319+LMS!$G$27,IF(AC319&lt;9.5,LMS!$D$28*AC319^3+LMS!$E$28*AC319^2+LMS!$F$28*AC319+LMS!$G$28,IF(AC319&lt;26.75,LMS!$D$29*AC319^3+LMS!$E$29*AC319^2+LMS!$F$29*AC319+LMS!$G$29,IF(AC319&lt;90,LMS!$D$30*AC319^3+LMS!$E$30*AC319^2+LMS!$F$30*AC319+LMS!$G$30,IF(AC319&lt;150,LMS!$D$31*AC319^3+LMS!$E$31*AC319^2+LMS!$F$31*AC319+LMS!$G$31,LMS!$D$32*AC319^3+LMS!$E$32*AC319^2+LMS!$F$32*AC319+LMS!$G$32)))))))</f>
        <v>#VALUE!</v>
      </c>
      <c r="AB319" t="e">
        <f>IF(D319="M",(IF(AC319&lt;90,LMS!$D$14*AC319^3+LMS!$E$14*AC319^2+LMS!$F$14*AC319+LMS!$G$14,LMS!$D$15*AC319^3+LMS!$E$15*AC319^2+LMS!$F$15*AC319+LMS!$G$15)),(IF(AC319&lt;90,LMS!$D$17*AC319^3+LMS!$E$17*AC319^2+LMS!$F$17*AC319+LMS!$G$17,LMS!$D$18*AC319^3+LMS!$E$18*AC319^2+LMS!$F$18*AC319+LMS!$G$18)))</f>
        <v>#VALUE!</v>
      </c>
      <c r="AC319" s="7" t="e">
        <f t="shared" si="99"/>
        <v>#VALUE!</v>
      </c>
    </row>
    <row r="320" spans="2:29" s="7" customFormat="1">
      <c r="B320" s="119"/>
      <c r="C320" s="119"/>
      <c r="D320" s="119"/>
      <c r="E320" s="31"/>
      <c r="F320" s="31"/>
      <c r="G320" s="120"/>
      <c r="H320" s="120"/>
      <c r="I320" s="11" t="str">
        <f t="shared" si="86"/>
        <v/>
      </c>
      <c r="J320" s="2" t="str">
        <f t="shared" si="87"/>
        <v/>
      </c>
      <c r="K320" s="2" t="str">
        <f t="shared" si="88"/>
        <v/>
      </c>
      <c r="L320" s="2" t="str">
        <f t="shared" si="89"/>
        <v/>
      </c>
      <c r="M320" s="2" t="str">
        <f t="shared" si="90"/>
        <v/>
      </c>
      <c r="N320" s="2" t="str">
        <f t="shared" si="91"/>
        <v/>
      </c>
      <c r="O320" s="11" t="str">
        <f t="shared" si="92"/>
        <v/>
      </c>
      <c r="P320" s="11" t="str">
        <f t="shared" si="93"/>
        <v/>
      </c>
      <c r="Q320" s="11" t="str">
        <f t="shared" si="94"/>
        <v/>
      </c>
      <c r="R320" s="137"/>
      <c r="S320" s="137"/>
      <c r="T320" s="12" t="e">
        <f t="shared" si="95"/>
        <v>#VALUE!</v>
      </c>
      <c r="U320" s="13" t="e">
        <f t="shared" si="96"/>
        <v>#VALUE!</v>
      </c>
      <c r="V320" s="13"/>
      <c r="W320" s="8">
        <f t="shared" si="97"/>
        <v>9.0359999999999996</v>
      </c>
      <c r="X320" s="8">
        <f t="shared" si="98"/>
        <v>-184.49199999999999</v>
      </c>
      <c r="Y320"/>
      <c r="Z320" t="e">
        <f>IF(D320="M",IF(AC320&lt;78,LMS!$D$5*AC320^3+LMS!$E$5*AC320^2+LMS!$F$5*AC320+LMS!$G$5,IF(AC320&lt;150,LMS!$D$6*AC320^3+LMS!$E$6*AC320^2+LMS!$F$6*AC320+LMS!$G$6,LMS!$D$7*AC320^3+LMS!$E$7*AC320^2+LMS!$F$7*AC320+LMS!$G$7)),IF(AC320&lt;69,LMS!$D$9*AC320^3+LMS!$E$9*AC320^2+LMS!$F$9*AC320+LMS!$G$9,IF(AC320&lt;150,LMS!$D$10*AC320^3+LMS!$E$10*AC320^2+LMS!$F$10*AC320+LMS!$G$10,LMS!$D$11*AC320^3+LMS!$E$11*AC320^2+LMS!$F$11*AC320+LMS!$G$11)))</f>
        <v>#VALUE!</v>
      </c>
      <c r="AA320" t="e">
        <f>IF(D320="M",(IF(AC320&lt;2.5,LMS!$D$21*AC320^3+LMS!$E$21*AC320^2+LMS!$F$21*AC320+LMS!$G$21,IF(AC320&lt;9.5,LMS!$D$22*AC320^3+LMS!$E$22*AC320^2+LMS!$F$22*AC320+LMS!$G$22,IF(AC320&lt;26.75,LMS!$D$23*AC320^3+LMS!$E$23*AC320^2+LMS!$F$23*AC320+LMS!$G$23,IF(AC320&lt;90,LMS!$D$24*AC320^3+LMS!$E$24*AC320^2+LMS!$F$24*AC320+LMS!$G$24,LMS!$D$25*AC320^3+LMS!$E$25*AC320^2+LMS!$F$25*AC320+LMS!$G$25))))),(IF(AC320&lt;2.5,LMS!$D$27*AC320^3+LMS!$E$27*AC320^2+LMS!$F$27*AC320+LMS!$G$27,IF(AC320&lt;9.5,LMS!$D$28*AC320^3+LMS!$E$28*AC320^2+LMS!$F$28*AC320+LMS!$G$28,IF(AC320&lt;26.75,LMS!$D$29*AC320^3+LMS!$E$29*AC320^2+LMS!$F$29*AC320+LMS!$G$29,IF(AC320&lt;90,LMS!$D$30*AC320^3+LMS!$E$30*AC320^2+LMS!$F$30*AC320+LMS!$G$30,IF(AC320&lt;150,LMS!$D$31*AC320^3+LMS!$E$31*AC320^2+LMS!$F$31*AC320+LMS!$G$31,LMS!$D$32*AC320^3+LMS!$E$32*AC320^2+LMS!$F$32*AC320+LMS!$G$32)))))))</f>
        <v>#VALUE!</v>
      </c>
      <c r="AB320" t="e">
        <f>IF(D320="M",(IF(AC320&lt;90,LMS!$D$14*AC320^3+LMS!$E$14*AC320^2+LMS!$F$14*AC320+LMS!$G$14,LMS!$D$15*AC320^3+LMS!$E$15*AC320^2+LMS!$F$15*AC320+LMS!$G$15)),(IF(AC320&lt;90,LMS!$D$17*AC320^3+LMS!$E$17*AC320^2+LMS!$F$17*AC320+LMS!$G$17,LMS!$D$18*AC320^3+LMS!$E$18*AC320^2+LMS!$F$18*AC320+LMS!$G$18)))</f>
        <v>#VALUE!</v>
      </c>
      <c r="AC320" s="7" t="e">
        <f t="shared" si="99"/>
        <v>#VALUE!</v>
      </c>
    </row>
    <row r="321" spans="2:29" s="7" customFormat="1">
      <c r="B321" s="119"/>
      <c r="C321" s="119"/>
      <c r="D321" s="119"/>
      <c r="E321" s="31"/>
      <c r="F321" s="31"/>
      <c r="G321" s="120"/>
      <c r="H321" s="120"/>
      <c r="I321" s="11" t="str">
        <f t="shared" si="86"/>
        <v/>
      </c>
      <c r="J321" s="2" t="str">
        <f t="shared" si="87"/>
        <v/>
      </c>
      <c r="K321" s="2" t="str">
        <f t="shared" si="88"/>
        <v/>
      </c>
      <c r="L321" s="2" t="str">
        <f t="shared" si="89"/>
        <v/>
      </c>
      <c r="M321" s="2" t="str">
        <f t="shared" si="90"/>
        <v/>
      </c>
      <c r="N321" s="2" t="str">
        <f t="shared" si="91"/>
        <v/>
      </c>
      <c r="O321" s="11" t="str">
        <f t="shared" si="92"/>
        <v/>
      </c>
      <c r="P321" s="11" t="str">
        <f t="shared" si="93"/>
        <v/>
      </c>
      <c r="Q321" s="11" t="str">
        <f t="shared" si="94"/>
        <v/>
      </c>
      <c r="R321" s="137"/>
      <c r="S321" s="137"/>
      <c r="T321" s="12" t="e">
        <f t="shared" si="95"/>
        <v>#VALUE!</v>
      </c>
      <c r="U321" s="13" t="e">
        <f t="shared" si="96"/>
        <v>#VALUE!</v>
      </c>
      <c r="V321" s="13"/>
      <c r="W321" s="8">
        <f t="shared" si="97"/>
        <v>9.0359999999999996</v>
      </c>
      <c r="X321" s="8">
        <f t="shared" si="98"/>
        <v>-184.49199999999999</v>
      </c>
      <c r="Y321"/>
      <c r="Z321" t="e">
        <f>IF(D321="M",IF(AC321&lt;78,LMS!$D$5*AC321^3+LMS!$E$5*AC321^2+LMS!$F$5*AC321+LMS!$G$5,IF(AC321&lt;150,LMS!$D$6*AC321^3+LMS!$E$6*AC321^2+LMS!$F$6*AC321+LMS!$G$6,LMS!$D$7*AC321^3+LMS!$E$7*AC321^2+LMS!$F$7*AC321+LMS!$G$7)),IF(AC321&lt;69,LMS!$D$9*AC321^3+LMS!$E$9*AC321^2+LMS!$F$9*AC321+LMS!$G$9,IF(AC321&lt;150,LMS!$D$10*AC321^3+LMS!$E$10*AC321^2+LMS!$F$10*AC321+LMS!$G$10,LMS!$D$11*AC321^3+LMS!$E$11*AC321^2+LMS!$F$11*AC321+LMS!$G$11)))</f>
        <v>#VALUE!</v>
      </c>
      <c r="AA321" t="e">
        <f>IF(D321="M",(IF(AC321&lt;2.5,LMS!$D$21*AC321^3+LMS!$E$21*AC321^2+LMS!$F$21*AC321+LMS!$G$21,IF(AC321&lt;9.5,LMS!$D$22*AC321^3+LMS!$E$22*AC321^2+LMS!$F$22*AC321+LMS!$G$22,IF(AC321&lt;26.75,LMS!$D$23*AC321^3+LMS!$E$23*AC321^2+LMS!$F$23*AC321+LMS!$G$23,IF(AC321&lt;90,LMS!$D$24*AC321^3+LMS!$E$24*AC321^2+LMS!$F$24*AC321+LMS!$G$24,LMS!$D$25*AC321^3+LMS!$E$25*AC321^2+LMS!$F$25*AC321+LMS!$G$25))))),(IF(AC321&lt;2.5,LMS!$D$27*AC321^3+LMS!$E$27*AC321^2+LMS!$F$27*AC321+LMS!$G$27,IF(AC321&lt;9.5,LMS!$D$28*AC321^3+LMS!$E$28*AC321^2+LMS!$F$28*AC321+LMS!$G$28,IF(AC321&lt;26.75,LMS!$D$29*AC321^3+LMS!$E$29*AC321^2+LMS!$F$29*AC321+LMS!$G$29,IF(AC321&lt;90,LMS!$D$30*AC321^3+LMS!$E$30*AC321^2+LMS!$F$30*AC321+LMS!$G$30,IF(AC321&lt;150,LMS!$D$31*AC321^3+LMS!$E$31*AC321^2+LMS!$F$31*AC321+LMS!$G$31,LMS!$D$32*AC321^3+LMS!$E$32*AC321^2+LMS!$F$32*AC321+LMS!$G$32)))))))</f>
        <v>#VALUE!</v>
      </c>
      <c r="AB321" t="e">
        <f>IF(D321="M",(IF(AC321&lt;90,LMS!$D$14*AC321^3+LMS!$E$14*AC321^2+LMS!$F$14*AC321+LMS!$G$14,LMS!$D$15*AC321^3+LMS!$E$15*AC321^2+LMS!$F$15*AC321+LMS!$G$15)),(IF(AC321&lt;90,LMS!$D$17*AC321^3+LMS!$E$17*AC321^2+LMS!$F$17*AC321+LMS!$G$17,LMS!$D$18*AC321^3+LMS!$E$18*AC321^2+LMS!$F$18*AC321+LMS!$G$18)))</f>
        <v>#VALUE!</v>
      </c>
      <c r="AC321" s="7" t="e">
        <f t="shared" si="99"/>
        <v>#VALUE!</v>
      </c>
    </row>
    <row r="322" spans="2:29" s="7" customFormat="1">
      <c r="B322" s="119"/>
      <c r="C322" s="119"/>
      <c r="D322" s="119"/>
      <c r="E322" s="31"/>
      <c r="F322" s="31"/>
      <c r="G322" s="120"/>
      <c r="H322" s="120"/>
      <c r="I322" s="11" t="str">
        <f t="shared" si="86"/>
        <v/>
      </c>
      <c r="J322" s="2" t="str">
        <f t="shared" si="87"/>
        <v/>
      </c>
      <c r="K322" s="2" t="str">
        <f t="shared" si="88"/>
        <v/>
      </c>
      <c r="L322" s="2" t="str">
        <f t="shared" si="89"/>
        <v/>
      </c>
      <c r="M322" s="2" t="str">
        <f t="shared" si="90"/>
        <v/>
      </c>
      <c r="N322" s="2" t="str">
        <f t="shared" si="91"/>
        <v/>
      </c>
      <c r="O322" s="11" t="str">
        <f t="shared" si="92"/>
        <v/>
      </c>
      <c r="P322" s="11" t="str">
        <f t="shared" si="93"/>
        <v/>
      </c>
      <c r="Q322" s="11" t="str">
        <f t="shared" si="94"/>
        <v/>
      </c>
      <c r="R322" s="137"/>
      <c r="S322" s="137"/>
      <c r="T322" s="12" t="e">
        <f t="shared" si="95"/>
        <v>#VALUE!</v>
      </c>
      <c r="U322" s="13" t="e">
        <f t="shared" si="96"/>
        <v>#VALUE!</v>
      </c>
      <c r="V322" s="13"/>
      <c r="W322" s="8">
        <f t="shared" si="97"/>
        <v>9.0359999999999996</v>
      </c>
      <c r="X322" s="8">
        <f t="shared" si="98"/>
        <v>-184.49199999999999</v>
      </c>
      <c r="Y322"/>
      <c r="Z322" t="e">
        <f>IF(D322="M",IF(AC322&lt;78,LMS!$D$5*AC322^3+LMS!$E$5*AC322^2+LMS!$F$5*AC322+LMS!$G$5,IF(AC322&lt;150,LMS!$D$6*AC322^3+LMS!$E$6*AC322^2+LMS!$F$6*AC322+LMS!$G$6,LMS!$D$7*AC322^3+LMS!$E$7*AC322^2+LMS!$F$7*AC322+LMS!$G$7)),IF(AC322&lt;69,LMS!$D$9*AC322^3+LMS!$E$9*AC322^2+LMS!$F$9*AC322+LMS!$G$9,IF(AC322&lt;150,LMS!$D$10*AC322^3+LMS!$E$10*AC322^2+LMS!$F$10*AC322+LMS!$G$10,LMS!$D$11*AC322^3+LMS!$E$11*AC322^2+LMS!$F$11*AC322+LMS!$G$11)))</f>
        <v>#VALUE!</v>
      </c>
      <c r="AA322" t="e">
        <f>IF(D322="M",(IF(AC322&lt;2.5,LMS!$D$21*AC322^3+LMS!$E$21*AC322^2+LMS!$F$21*AC322+LMS!$G$21,IF(AC322&lt;9.5,LMS!$D$22*AC322^3+LMS!$E$22*AC322^2+LMS!$F$22*AC322+LMS!$G$22,IF(AC322&lt;26.75,LMS!$D$23*AC322^3+LMS!$E$23*AC322^2+LMS!$F$23*AC322+LMS!$G$23,IF(AC322&lt;90,LMS!$D$24*AC322^3+LMS!$E$24*AC322^2+LMS!$F$24*AC322+LMS!$G$24,LMS!$D$25*AC322^3+LMS!$E$25*AC322^2+LMS!$F$25*AC322+LMS!$G$25))))),(IF(AC322&lt;2.5,LMS!$D$27*AC322^3+LMS!$E$27*AC322^2+LMS!$F$27*AC322+LMS!$G$27,IF(AC322&lt;9.5,LMS!$D$28*AC322^3+LMS!$E$28*AC322^2+LMS!$F$28*AC322+LMS!$G$28,IF(AC322&lt;26.75,LMS!$D$29*AC322^3+LMS!$E$29*AC322^2+LMS!$F$29*AC322+LMS!$G$29,IF(AC322&lt;90,LMS!$D$30*AC322^3+LMS!$E$30*AC322^2+LMS!$F$30*AC322+LMS!$G$30,IF(AC322&lt;150,LMS!$D$31*AC322^3+LMS!$E$31*AC322^2+LMS!$F$31*AC322+LMS!$G$31,LMS!$D$32*AC322^3+LMS!$E$32*AC322^2+LMS!$F$32*AC322+LMS!$G$32)))))))</f>
        <v>#VALUE!</v>
      </c>
      <c r="AB322" t="e">
        <f>IF(D322="M",(IF(AC322&lt;90,LMS!$D$14*AC322^3+LMS!$E$14*AC322^2+LMS!$F$14*AC322+LMS!$G$14,LMS!$D$15*AC322^3+LMS!$E$15*AC322^2+LMS!$F$15*AC322+LMS!$G$15)),(IF(AC322&lt;90,LMS!$D$17*AC322^3+LMS!$E$17*AC322^2+LMS!$F$17*AC322+LMS!$G$17,LMS!$D$18*AC322^3+LMS!$E$18*AC322^2+LMS!$F$18*AC322+LMS!$G$18)))</f>
        <v>#VALUE!</v>
      </c>
      <c r="AC322" s="7" t="e">
        <f t="shared" si="99"/>
        <v>#VALUE!</v>
      </c>
    </row>
    <row r="323" spans="2:29" s="7" customFormat="1">
      <c r="B323" s="119"/>
      <c r="C323" s="119"/>
      <c r="D323" s="119"/>
      <c r="E323" s="31"/>
      <c r="F323" s="31"/>
      <c r="G323" s="120"/>
      <c r="H323" s="120"/>
      <c r="I323" s="11" t="str">
        <f t="shared" si="86"/>
        <v/>
      </c>
      <c r="J323" s="2" t="str">
        <f t="shared" si="87"/>
        <v/>
      </c>
      <c r="K323" s="2" t="str">
        <f t="shared" si="88"/>
        <v/>
      </c>
      <c r="L323" s="2" t="str">
        <f t="shared" si="89"/>
        <v/>
      </c>
      <c r="M323" s="2" t="str">
        <f t="shared" si="90"/>
        <v/>
      </c>
      <c r="N323" s="2" t="str">
        <f t="shared" si="91"/>
        <v/>
      </c>
      <c r="O323" s="11" t="str">
        <f t="shared" si="92"/>
        <v/>
      </c>
      <c r="P323" s="11" t="str">
        <f t="shared" si="93"/>
        <v/>
      </c>
      <c r="Q323" s="11" t="str">
        <f t="shared" si="94"/>
        <v/>
      </c>
      <c r="R323" s="137"/>
      <c r="S323" s="137"/>
      <c r="T323" s="12" t="e">
        <f t="shared" si="95"/>
        <v>#VALUE!</v>
      </c>
      <c r="U323" s="13" t="e">
        <f t="shared" si="96"/>
        <v>#VALUE!</v>
      </c>
      <c r="V323" s="13"/>
      <c r="W323" s="8">
        <f t="shared" si="97"/>
        <v>9.0359999999999996</v>
      </c>
      <c r="X323" s="8">
        <f t="shared" si="98"/>
        <v>-184.49199999999999</v>
      </c>
      <c r="Y323"/>
      <c r="Z323" t="e">
        <f>IF(D323="M",IF(AC323&lt;78,LMS!$D$5*AC323^3+LMS!$E$5*AC323^2+LMS!$F$5*AC323+LMS!$G$5,IF(AC323&lt;150,LMS!$D$6*AC323^3+LMS!$E$6*AC323^2+LMS!$F$6*AC323+LMS!$G$6,LMS!$D$7*AC323^3+LMS!$E$7*AC323^2+LMS!$F$7*AC323+LMS!$G$7)),IF(AC323&lt;69,LMS!$D$9*AC323^3+LMS!$E$9*AC323^2+LMS!$F$9*AC323+LMS!$G$9,IF(AC323&lt;150,LMS!$D$10*AC323^3+LMS!$E$10*AC323^2+LMS!$F$10*AC323+LMS!$G$10,LMS!$D$11*AC323^3+LMS!$E$11*AC323^2+LMS!$F$11*AC323+LMS!$G$11)))</f>
        <v>#VALUE!</v>
      </c>
      <c r="AA323" t="e">
        <f>IF(D323="M",(IF(AC323&lt;2.5,LMS!$D$21*AC323^3+LMS!$E$21*AC323^2+LMS!$F$21*AC323+LMS!$G$21,IF(AC323&lt;9.5,LMS!$D$22*AC323^3+LMS!$E$22*AC323^2+LMS!$F$22*AC323+LMS!$G$22,IF(AC323&lt;26.75,LMS!$D$23*AC323^3+LMS!$E$23*AC323^2+LMS!$F$23*AC323+LMS!$G$23,IF(AC323&lt;90,LMS!$D$24*AC323^3+LMS!$E$24*AC323^2+LMS!$F$24*AC323+LMS!$G$24,LMS!$D$25*AC323^3+LMS!$E$25*AC323^2+LMS!$F$25*AC323+LMS!$G$25))))),(IF(AC323&lt;2.5,LMS!$D$27*AC323^3+LMS!$E$27*AC323^2+LMS!$F$27*AC323+LMS!$G$27,IF(AC323&lt;9.5,LMS!$D$28*AC323^3+LMS!$E$28*AC323^2+LMS!$F$28*AC323+LMS!$G$28,IF(AC323&lt;26.75,LMS!$D$29*AC323^3+LMS!$E$29*AC323^2+LMS!$F$29*AC323+LMS!$G$29,IF(AC323&lt;90,LMS!$D$30*AC323^3+LMS!$E$30*AC323^2+LMS!$F$30*AC323+LMS!$G$30,IF(AC323&lt;150,LMS!$D$31*AC323^3+LMS!$E$31*AC323^2+LMS!$F$31*AC323+LMS!$G$31,LMS!$D$32*AC323^3+LMS!$E$32*AC323^2+LMS!$F$32*AC323+LMS!$G$32)))))))</f>
        <v>#VALUE!</v>
      </c>
      <c r="AB323" t="e">
        <f>IF(D323="M",(IF(AC323&lt;90,LMS!$D$14*AC323^3+LMS!$E$14*AC323^2+LMS!$F$14*AC323+LMS!$G$14,LMS!$D$15*AC323^3+LMS!$E$15*AC323^2+LMS!$F$15*AC323+LMS!$G$15)),(IF(AC323&lt;90,LMS!$D$17*AC323^3+LMS!$E$17*AC323^2+LMS!$F$17*AC323+LMS!$G$17,LMS!$D$18*AC323^3+LMS!$E$18*AC323^2+LMS!$F$18*AC323+LMS!$G$18)))</f>
        <v>#VALUE!</v>
      </c>
      <c r="AC323" s="7" t="e">
        <f t="shared" si="99"/>
        <v>#VALUE!</v>
      </c>
    </row>
    <row r="324" spans="2:29" s="7" customFormat="1">
      <c r="B324" s="119"/>
      <c r="C324" s="119"/>
      <c r="D324" s="119"/>
      <c r="E324" s="31"/>
      <c r="F324" s="31"/>
      <c r="G324" s="120"/>
      <c r="H324" s="120"/>
      <c r="I324" s="11" t="str">
        <f t="shared" si="86"/>
        <v/>
      </c>
      <c r="J324" s="2" t="str">
        <f t="shared" si="87"/>
        <v/>
      </c>
      <c r="K324" s="2" t="str">
        <f t="shared" si="88"/>
        <v/>
      </c>
      <c r="L324" s="2" t="str">
        <f t="shared" si="89"/>
        <v/>
      </c>
      <c r="M324" s="2" t="str">
        <f t="shared" si="90"/>
        <v/>
      </c>
      <c r="N324" s="2" t="str">
        <f t="shared" si="91"/>
        <v/>
      </c>
      <c r="O324" s="11" t="str">
        <f t="shared" si="92"/>
        <v/>
      </c>
      <c r="P324" s="11" t="str">
        <f t="shared" si="93"/>
        <v/>
      </c>
      <c r="Q324" s="11" t="str">
        <f t="shared" si="94"/>
        <v/>
      </c>
      <c r="R324" s="137"/>
      <c r="S324" s="137"/>
      <c r="T324" s="12" t="e">
        <f t="shared" si="95"/>
        <v>#VALUE!</v>
      </c>
      <c r="U324" s="13" t="e">
        <f t="shared" si="96"/>
        <v>#VALUE!</v>
      </c>
      <c r="V324" s="13"/>
      <c r="W324" s="8">
        <f t="shared" si="97"/>
        <v>9.0359999999999996</v>
      </c>
      <c r="X324" s="8">
        <f t="shared" si="98"/>
        <v>-184.49199999999999</v>
      </c>
      <c r="Y324"/>
      <c r="Z324" t="e">
        <f>IF(D324="M",IF(AC324&lt;78,LMS!$D$5*AC324^3+LMS!$E$5*AC324^2+LMS!$F$5*AC324+LMS!$G$5,IF(AC324&lt;150,LMS!$D$6*AC324^3+LMS!$E$6*AC324^2+LMS!$F$6*AC324+LMS!$G$6,LMS!$D$7*AC324^3+LMS!$E$7*AC324^2+LMS!$F$7*AC324+LMS!$G$7)),IF(AC324&lt;69,LMS!$D$9*AC324^3+LMS!$E$9*AC324^2+LMS!$F$9*AC324+LMS!$G$9,IF(AC324&lt;150,LMS!$D$10*AC324^3+LMS!$E$10*AC324^2+LMS!$F$10*AC324+LMS!$G$10,LMS!$D$11*AC324^3+LMS!$E$11*AC324^2+LMS!$F$11*AC324+LMS!$G$11)))</f>
        <v>#VALUE!</v>
      </c>
      <c r="AA324" t="e">
        <f>IF(D324="M",(IF(AC324&lt;2.5,LMS!$D$21*AC324^3+LMS!$E$21*AC324^2+LMS!$F$21*AC324+LMS!$G$21,IF(AC324&lt;9.5,LMS!$D$22*AC324^3+LMS!$E$22*AC324^2+LMS!$F$22*AC324+LMS!$G$22,IF(AC324&lt;26.75,LMS!$D$23*AC324^3+LMS!$E$23*AC324^2+LMS!$F$23*AC324+LMS!$G$23,IF(AC324&lt;90,LMS!$D$24*AC324^3+LMS!$E$24*AC324^2+LMS!$F$24*AC324+LMS!$G$24,LMS!$D$25*AC324^3+LMS!$E$25*AC324^2+LMS!$F$25*AC324+LMS!$G$25))))),(IF(AC324&lt;2.5,LMS!$D$27*AC324^3+LMS!$E$27*AC324^2+LMS!$F$27*AC324+LMS!$G$27,IF(AC324&lt;9.5,LMS!$D$28*AC324^3+LMS!$E$28*AC324^2+LMS!$F$28*AC324+LMS!$G$28,IF(AC324&lt;26.75,LMS!$D$29*AC324^3+LMS!$E$29*AC324^2+LMS!$F$29*AC324+LMS!$G$29,IF(AC324&lt;90,LMS!$D$30*AC324^3+LMS!$E$30*AC324^2+LMS!$F$30*AC324+LMS!$G$30,IF(AC324&lt;150,LMS!$D$31*AC324^3+LMS!$E$31*AC324^2+LMS!$F$31*AC324+LMS!$G$31,LMS!$D$32*AC324^3+LMS!$E$32*AC324^2+LMS!$F$32*AC324+LMS!$G$32)))))))</f>
        <v>#VALUE!</v>
      </c>
      <c r="AB324" t="e">
        <f>IF(D324="M",(IF(AC324&lt;90,LMS!$D$14*AC324^3+LMS!$E$14*AC324^2+LMS!$F$14*AC324+LMS!$G$14,LMS!$D$15*AC324^3+LMS!$E$15*AC324^2+LMS!$F$15*AC324+LMS!$G$15)),(IF(AC324&lt;90,LMS!$D$17*AC324^3+LMS!$E$17*AC324^2+LMS!$F$17*AC324+LMS!$G$17,LMS!$D$18*AC324^3+LMS!$E$18*AC324^2+LMS!$F$18*AC324+LMS!$G$18)))</f>
        <v>#VALUE!</v>
      </c>
      <c r="AC324" s="7" t="e">
        <f t="shared" si="99"/>
        <v>#VALUE!</v>
      </c>
    </row>
    <row r="325" spans="2:29" s="7" customFormat="1">
      <c r="B325" s="119"/>
      <c r="C325" s="119"/>
      <c r="D325" s="119"/>
      <c r="E325" s="31"/>
      <c r="F325" s="31"/>
      <c r="G325" s="120"/>
      <c r="H325" s="120"/>
      <c r="I325" s="11" t="str">
        <f t="shared" si="86"/>
        <v/>
      </c>
      <c r="J325" s="2" t="str">
        <f t="shared" si="87"/>
        <v/>
      </c>
      <c r="K325" s="2" t="str">
        <f t="shared" si="88"/>
        <v/>
      </c>
      <c r="L325" s="2" t="str">
        <f t="shared" si="89"/>
        <v/>
      </c>
      <c r="M325" s="2" t="str">
        <f t="shared" si="90"/>
        <v/>
      </c>
      <c r="N325" s="2" t="str">
        <f t="shared" si="91"/>
        <v/>
      </c>
      <c r="O325" s="11" t="str">
        <f t="shared" si="92"/>
        <v/>
      </c>
      <c r="P325" s="11" t="str">
        <f t="shared" si="93"/>
        <v/>
      </c>
      <c r="Q325" s="11" t="str">
        <f t="shared" si="94"/>
        <v/>
      </c>
      <c r="R325" s="137"/>
      <c r="S325" s="137"/>
      <c r="T325" s="12" t="e">
        <f t="shared" si="95"/>
        <v>#VALUE!</v>
      </c>
      <c r="U325" s="13" t="e">
        <f t="shared" si="96"/>
        <v>#VALUE!</v>
      </c>
      <c r="V325" s="13"/>
      <c r="W325" s="8">
        <f t="shared" si="97"/>
        <v>9.0359999999999996</v>
      </c>
      <c r="X325" s="8">
        <f t="shared" si="98"/>
        <v>-184.49199999999999</v>
      </c>
      <c r="Y325"/>
      <c r="Z325" t="e">
        <f>IF(D325="M",IF(AC325&lt;78,LMS!$D$5*AC325^3+LMS!$E$5*AC325^2+LMS!$F$5*AC325+LMS!$G$5,IF(AC325&lt;150,LMS!$D$6*AC325^3+LMS!$E$6*AC325^2+LMS!$F$6*AC325+LMS!$G$6,LMS!$D$7*AC325^3+LMS!$E$7*AC325^2+LMS!$F$7*AC325+LMS!$G$7)),IF(AC325&lt;69,LMS!$D$9*AC325^3+LMS!$E$9*AC325^2+LMS!$F$9*AC325+LMS!$G$9,IF(AC325&lt;150,LMS!$D$10*AC325^3+LMS!$E$10*AC325^2+LMS!$F$10*AC325+LMS!$G$10,LMS!$D$11*AC325^3+LMS!$E$11*AC325^2+LMS!$F$11*AC325+LMS!$G$11)))</f>
        <v>#VALUE!</v>
      </c>
      <c r="AA325" t="e">
        <f>IF(D325="M",(IF(AC325&lt;2.5,LMS!$D$21*AC325^3+LMS!$E$21*AC325^2+LMS!$F$21*AC325+LMS!$G$21,IF(AC325&lt;9.5,LMS!$D$22*AC325^3+LMS!$E$22*AC325^2+LMS!$F$22*AC325+LMS!$G$22,IF(AC325&lt;26.75,LMS!$D$23*AC325^3+LMS!$E$23*AC325^2+LMS!$F$23*AC325+LMS!$G$23,IF(AC325&lt;90,LMS!$D$24*AC325^3+LMS!$E$24*AC325^2+LMS!$F$24*AC325+LMS!$G$24,LMS!$D$25*AC325^3+LMS!$E$25*AC325^2+LMS!$F$25*AC325+LMS!$G$25))))),(IF(AC325&lt;2.5,LMS!$D$27*AC325^3+LMS!$E$27*AC325^2+LMS!$F$27*AC325+LMS!$G$27,IF(AC325&lt;9.5,LMS!$D$28*AC325^3+LMS!$E$28*AC325^2+LMS!$F$28*AC325+LMS!$G$28,IF(AC325&lt;26.75,LMS!$D$29*AC325^3+LMS!$E$29*AC325^2+LMS!$F$29*AC325+LMS!$G$29,IF(AC325&lt;90,LMS!$D$30*AC325^3+LMS!$E$30*AC325^2+LMS!$F$30*AC325+LMS!$G$30,IF(AC325&lt;150,LMS!$D$31*AC325^3+LMS!$E$31*AC325^2+LMS!$F$31*AC325+LMS!$G$31,LMS!$D$32*AC325^3+LMS!$E$32*AC325^2+LMS!$F$32*AC325+LMS!$G$32)))))))</f>
        <v>#VALUE!</v>
      </c>
      <c r="AB325" t="e">
        <f>IF(D325="M",(IF(AC325&lt;90,LMS!$D$14*AC325^3+LMS!$E$14*AC325^2+LMS!$F$14*AC325+LMS!$G$14,LMS!$D$15*AC325^3+LMS!$E$15*AC325^2+LMS!$F$15*AC325+LMS!$G$15)),(IF(AC325&lt;90,LMS!$D$17*AC325^3+LMS!$E$17*AC325^2+LMS!$F$17*AC325+LMS!$G$17,LMS!$D$18*AC325^3+LMS!$E$18*AC325^2+LMS!$F$18*AC325+LMS!$G$18)))</f>
        <v>#VALUE!</v>
      </c>
      <c r="AC325" s="7" t="e">
        <f t="shared" si="99"/>
        <v>#VALUE!</v>
      </c>
    </row>
    <row r="326" spans="2:29" s="7" customFormat="1">
      <c r="B326" s="119"/>
      <c r="C326" s="119"/>
      <c r="D326" s="119"/>
      <c r="E326" s="31"/>
      <c r="F326" s="31"/>
      <c r="G326" s="120"/>
      <c r="H326" s="120"/>
      <c r="I326" s="11" t="str">
        <f t="shared" si="86"/>
        <v/>
      </c>
      <c r="J326" s="2" t="str">
        <f t="shared" si="87"/>
        <v/>
      </c>
      <c r="K326" s="2" t="str">
        <f t="shared" si="88"/>
        <v/>
      </c>
      <c r="L326" s="2" t="str">
        <f t="shared" si="89"/>
        <v/>
      </c>
      <c r="M326" s="2" t="str">
        <f t="shared" si="90"/>
        <v/>
      </c>
      <c r="N326" s="2" t="str">
        <f t="shared" si="91"/>
        <v/>
      </c>
      <c r="O326" s="11" t="str">
        <f t="shared" si="92"/>
        <v/>
      </c>
      <c r="P326" s="11" t="str">
        <f t="shared" si="93"/>
        <v/>
      </c>
      <c r="Q326" s="11" t="str">
        <f t="shared" si="94"/>
        <v/>
      </c>
      <c r="R326" s="137"/>
      <c r="S326" s="137"/>
      <c r="T326" s="12" t="e">
        <f t="shared" si="95"/>
        <v>#VALUE!</v>
      </c>
      <c r="U326" s="13" t="e">
        <f t="shared" si="96"/>
        <v>#VALUE!</v>
      </c>
      <c r="V326" s="13"/>
      <c r="W326" s="8">
        <f t="shared" si="97"/>
        <v>9.0359999999999996</v>
      </c>
      <c r="X326" s="8">
        <f t="shared" si="98"/>
        <v>-184.49199999999999</v>
      </c>
      <c r="Y326"/>
      <c r="Z326" t="e">
        <f>IF(D326="M",IF(AC326&lt;78,LMS!$D$5*AC326^3+LMS!$E$5*AC326^2+LMS!$F$5*AC326+LMS!$G$5,IF(AC326&lt;150,LMS!$D$6*AC326^3+LMS!$E$6*AC326^2+LMS!$F$6*AC326+LMS!$G$6,LMS!$D$7*AC326^3+LMS!$E$7*AC326^2+LMS!$F$7*AC326+LMS!$G$7)),IF(AC326&lt;69,LMS!$D$9*AC326^3+LMS!$E$9*AC326^2+LMS!$F$9*AC326+LMS!$G$9,IF(AC326&lt;150,LMS!$D$10*AC326^3+LMS!$E$10*AC326^2+LMS!$F$10*AC326+LMS!$G$10,LMS!$D$11*AC326^3+LMS!$E$11*AC326^2+LMS!$F$11*AC326+LMS!$G$11)))</f>
        <v>#VALUE!</v>
      </c>
      <c r="AA326" t="e">
        <f>IF(D326="M",(IF(AC326&lt;2.5,LMS!$D$21*AC326^3+LMS!$E$21*AC326^2+LMS!$F$21*AC326+LMS!$G$21,IF(AC326&lt;9.5,LMS!$D$22*AC326^3+LMS!$E$22*AC326^2+LMS!$F$22*AC326+LMS!$G$22,IF(AC326&lt;26.75,LMS!$D$23*AC326^3+LMS!$E$23*AC326^2+LMS!$F$23*AC326+LMS!$G$23,IF(AC326&lt;90,LMS!$D$24*AC326^3+LMS!$E$24*AC326^2+LMS!$F$24*AC326+LMS!$G$24,LMS!$D$25*AC326^3+LMS!$E$25*AC326^2+LMS!$F$25*AC326+LMS!$G$25))))),(IF(AC326&lt;2.5,LMS!$D$27*AC326^3+LMS!$E$27*AC326^2+LMS!$F$27*AC326+LMS!$G$27,IF(AC326&lt;9.5,LMS!$D$28*AC326^3+LMS!$E$28*AC326^2+LMS!$F$28*AC326+LMS!$G$28,IF(AC326&lt;26.75,LMS!$D$29*AC326^3+LMS!$E$29*AC326^2+LMS!$F$29*AC326+LMS!$G$29,IF(AC326&lt;90,LMS!$D$30*AC326^3+LMS!$E$30*AC326^2+LMS!$F$30*AC326+LMS!$G$30,IF(AC326&lt;150,LMS!$D$31*AC326^3+LMS!$E$31*AC326^2+LMS!$F$31*AC326+LMS!$G$31,LMS!$D$32*AC326^3+LMS!$E$32*AC326^2+LMS!$F$32*AC326+LMS!$G$32)))))))</f>
        <v>#VALUE!</v>
      </c>
      <c r="AB326" t="e">
        <f>IF(D326="M",(IF(AC326&lt;90,LMS!$D$14*AC326^3+LMS!$E$14*AC326^2+LMS!$F$14*AC326+LMS!$G$14,LMS!$D$15*AC326^3+LMS!$E$15*AC326^2+LMS!$F$15*AC326+LMS!$G$15)),(IF(AC326&lt;90,LMS!$D$17*AC326^3+LMS!$E$17*AC326^2+LMS!$F$17*AC326+LMS!$G$17,LMS!$D$18*AC326^3+LMS!$E$18*AC326^2+LMS!$F$18*AC326+LMS!$G$18)))</f>
        <v>#VALUE!</v>
      </c>
      <c r="AC326" s="7" t="e">
        <f t="shared" si="99"/>
        <v>#VALUE!</v>
      </c>
    </row>
    <row r="327" spans="2:29" s="7" customFormat="1">
      <c r="B327" s="119"/>
      <c r="C327" s="119"/>
      <c r="D327" s="119"/>
      <c r="E327" s="31"/>
      <c r="F327" s="31"/>
      <c r="G327" s="120"/>
      <c r="H327" s="120"/>
      <c r="I327" s="11" t="str">
        <f t="shared" si="86"/>
        <v/>
      </c>
      <c r="J327" s="2" t="str">
        <f t="shared" si="87"/>
        <v/>
      </c>
      <c r="K327" s="2" t="str">
        <f t="shared" si="88"/>
        <v/>
      </c>
      <c r="L327" s="2" t="str">
        <f t="shared" si="89"/>
        <v/>
      </c>
      <c r="M327" s="2" t="str">
        <f t="shared" si="90"/>
        <v/>
      </c>
      <c r="N327" s="2" t="str">
        <f t="shared" si="91"/>
        <v/>
      </c>
      <c r="O327" s="11" t="str">
        <f t="shared" si="92"/>
        <v/>
      </c>
      <c r="P327" s="11" t="str">
        <f t="shared" si="93"/>
        <v/>
      </c>
      <c r="Q327" s="11" t="str">
        <f t="shared" si="94"/>
        <v/>
      </c>
      <c r="R327" s="137"/>
      <c r="S327" s="137"/>
      <c r="T327" s="12" t="e">
        <f t="shared" si="95"/>
        <v>#VALUE!</v>
      </c>
      <c r="U327" s="13" t="e">
        <f t="shared" si="96"/>
        <v>#VALUE!</v>
      </c>
      <c r="V327" s="13"/>
      <c r="W327" s="8">
        <f t="shared" si="97"/>
        <v>9.0359999999999996</v>
      </c>
      <c r="X327" s="8">
        <f t="shared" si="98"/>
        <v>-184.49199999999999</v>
      </c>
      <c r="Y327"/>
      <c r="Z327" t="e">
        <f>IF(D327="M",IF(AC327&lt;78,LMS!$D$5*AC327^3+LMS!$E$5*AC327^2+LMS!$F$5*AC327+LMS!$G$5,IF(AC327&lt;150,LMS!$D$6*AC327^3+LMS!$E$6*AC327^2+LMS!$F$6*AC327+LMS!$G$6,LMS!$D$7*AC327^3+LMS!$E$7*AC327^2+LMS!$F$7*AC327+LMS!$G$7)),IF(AC327&lt;69,LMS!$D$9*AC327^3+LMS!$E$9*AC327^2+LMS!$F$9*AC327+LMS!$G$9,IF(AC327&lt;150,LMS!$D$10*AC327^3+LMS!$E$10*AC327^2+LMS!$F$10*AC327+LMS!$G$10,LMS!$D$11*AC327^3+LMS!$E$11*AC327^2+LMS!$F$11*AC327+LMS!$G$11)))</f>
        <v>#VALUE!</v>
      </c>
      <c r="AA327" t="e">
        <f>IF(D327="M",(IF(AC327&lt;2.5,LMS!$D$21*AC327^3+LMS!$E$21*AC327^2+LMS!$F$21*AC327+LMS!$G$21,IF(AC327&lt;9.5,LMS!$D$22*AC327^3+LMS!$E$22*AC327^2+LMS!$F$22*AC327+LMS!$G$22,IF(AC327&lt;26.75,LMS!$D$23*AC327^3+LMS!$E$23*AC327^2+LMS!$F$23*AC327+LMS!$G$23,IF(AC327&lt;90,LMS!$D$24*AC327^3+LMS!$E$24*AC327^2+LMS!$F$24*AC327+LMS!$G$24,LMS!$D$25*AC327^3+LMS!$E$25*AC327^2+LMS!$F$25*AC327+LMS!$G$25))))),(IF(AC327&lt;2.5,LMS!$D$27*AC327^3+LMS!$E$27*AC327^2+LMS!$F$27*AC327+LMS!$G$27,IF(AC327&lt;9.5,LMS!$D$28*AC327^3+LMS!$E$28*AC327^2+LMS!$F$28*AC327+LMS!$G$28,IF(AC327&lt;26.75,LMS!$D$29*AC327^3+LMS!$E$29*AC327^2+LMS!$F$29*AC327+LMS!$G$29,IF(AC327&lt;90,LMS!$D$30*AC327^3+LMS!$E$30*AC327^2+LMS!$F$30*AC327+LMS!$G$30,IF(AC327&lt;150,LMS!$D$31*AC327^3+LMS!$E$31*AC327^2+LMS!$F$31*AC327+LMS!$G$31,LMS!$D$32*AC327^3+LMS!$E$32*AC327^2+LMS!$F$32*AC327+LMS!$G$32)))))))</f>
        <v>#VALUE!</v>
      </c>
      <c r="AB327" t="e">
        <f>IF(D327="M",(IF(AC327&lt;90,LMS!$D$14*AC327^3+LMS!$E$14*AC327^2+LMS!$F$14*AC327+LMS!$G$14,LMS!$D$15*AC327^3+LMS!$E$15*AC327^2+LMS!$F$15*AC327+LMS!$G$15)),(IF(AC327&lt;90,LMS!$D$17*AC327^3+LMS!$E$17*AC327^2+LMS!$F$17*AC327+LMS!$G$17,LMS!$D$18*AC327^3+LMS!$E$18*AC327^2+LMS!$F$18*AC327+LMS!$G$18)))</f>
        <v>#VALUE!</v>
      </c>
      <c r="AC327" s="7" t="e">
        <f t="shared" si="99"/>
        <v>#VALUE!</v>
      </c>
    </row>
    <row r="328" spans="2:29" s="7" customFormat="1">
      <c r="B328" s="119"/>
      <c r="C328" s="119"/>
      <c r="D328" s="119"/>
      <c r="E328" s="31"/>
      <c r="F328" s="31"/>
      <c r="G328" s="120"/>
      <c r="H328" s="120"/>
      <c r="I328" s="11" t="str">
        <f t="shared" si="86"/>
        <v/>
      </c>
      <c r="J328" s="2" t="str">
        <f t="shared" si="87"/>
        <v/>
      </c>
      <c r="K328" s="2" t="str">
        <f t="shared" si="88"/>
        <v/>
      </c>
      <c r="L328" s="2" t="str">
        <f t="shared" si="89"/>
        <v/>
      </c>
      <c r="M328" s="2" t="str">
        <f t="shared" si="90"/>
        <v/>
      </c>
      <c r="N328" s="2" t="str">
        <f t="shared" si="91"/>
        <v/>
      </c>
      <c r="O328" s="11" t="str">
        <f t="shared" si="92"/>
        <v/>
      </c>
      <c r="P328" s="11" t="str">
        <f t="shared" si="93"/>
        <v/>
      </c>
      <c r="Q328" s="11" t="str">
        <f t="shared" si="94"/>
        <v/>
      </c>
      <c r="R328" s="137"/>
      <c r="S328" s="137"/>
      <c r="T328" s="12" t="e">
        <f t="shared" si="95"/>
        <v>#VALUE!</v>
      </c>
      <c r="U328" s="13" t="e">
        <f t="shared" si="96"/>
        <v>#VALUE!</v>
      </c>
      <c r="V328" s="13"/>
      <c r="W328" s="8">
        <f t="shared" si="97"/>
        <v>9.0359999999999996</v>
      </c>
      <c r="X328" s="8">
        <f t="shared" si="98"/>
        <v>-184.49199999999999</v>
      </c>
      <c r="Y328"/>
      <c r="Z328" t="e">
        <f>IF(D328="M",IF(AC328&lt;78,LMS!$D$5*AC328^3+LMS!$E$5*AC328^2+LMS!$F$5*AC328+LMS!$G$5,IF(AC328&lt;150,LMS!$D$6*AC328^3+LMS!$E$6*AC328^2+LMS!$F$6*AC328+LMS!$G$6,LMS!$D$7*AC328^3+LMS!$E$7*AC328^2+LMS!$F$7*AC328+LMS!$G$7)),IF(AC328&lt;69,LMS!$D$9*AC328^3+LMS!$E$9*AC328^2+LMS!$F$9*AC328+LMS!$G$9,IF(AC328&lt;150,LMS!$D$10*AC328^3+LMS!$E$10*AC328^2+LMS!$F$10*AC328+LMS!$G$10,LMS!$D$11*AC328^3+LMS!$E$11*AC328^2+LMS!$F$11*AC328+LMS!$G$11)))</f>
        <v>#VALUE!</v>
      </c>
      <c r="AA328" t="e">
        <f>IF(D328="M",(IF(AC328&lt;2.5,LMS!$D$21*AC328^3+LMS!$E$21*AC328^2+LMS!$F$21*AC328+LMS!$G$21,IF(AC328&lt;9.5,LMS!$D$22*AC328^3+LMS!$E$22*AC328^2+LMS!$F$22*AC328+LMS!$G$22,IF(AC328&lt;26.75,LMS!$D$23*AC328^3+LMS!$E$23*AC328^2+LMS!$F$23*AC328+LMS!$G$23,IF(AC328&lt;90,LMS!$D$24*AC328^3+LMS!$E$24*AC328^2+LMS!$F$24*AC328+LMS!$G$24,LMS!$D$25*AC328^3+LMS!$E$25*AC328^2+LMS!$F$25*AC328+LMS!$G$25))))),(IF(AC328&lt;2.5,LMS!$D$27*AC328^3+LMS!$E$27*AC328^2+LMS!$F$27*AC328+LMS!$G$27,IF(AC328&lt;9.5,LMS!$D$28*AC328^3+LMS!$E$28*AC328^2+LMS!$F$28*AC328+LMS!$G$28,IF(AC328&lt;26.75,LMS!$D$29*AC328^3+LMS!$E$29*AC328^2+LMS!$F$29*AC328+LMS!$G$29,IF(AC328&lt;90,LMS!$D$30*AC328^3+LMS!$E$30*AC328^2+LMS!$F$30*AC328+LMS!$G$30,IF(AC328&lt;150,LMS!$D$31*AC328^3+LMS!$E$31*AC328^2+LMS!$F$31*AC328+LMS!$G$31,LMS!$D$32*AC328^3+LMS!$E$32*AC328^2+LMS!$F$32*AC328+LMS!$G$32)))))))</f>
        <v>#VALUE!</v>
      </c>
      <c r="AB328" t="e">
        <f>IF(D328="M",(IF(AC328&lt;90,LMS!$D$14*AC328^3+LMS!$E$14*AC328^2+LMS!$F$14*AC328+LMS!$G$14,LMS!$D$15*AC328^3+LMS!$E$15*AC328^2+LMS!$F$15*AC328+LMS!$G$15)),(IF(AC328&lt;90,LMS!$D$17*AC328^3+LMS!$E$17*AC328^2+LMS!$F$17*AC328+LMS!$G$17,LMS!$D$18*AC328^3+LMS!$E$18*AC328^2+LMS!$F$18*AC328+LMS!$G$18)))</f>
        <v>#VALUE!</v>
      </c>
      <c r="AC328" s="7" t="e">
        <f t="shared" si="99"/>
        <v>#VALUE!</v>
      </c>
    </row>
    <row r="329" spans="2:29" s="7" customFormat="1">
      <c r="B329" s="119"/>
      <c r="C329" s="119"/>
      <c r="D329" s="119"/>
      <c r="E329" s="31"/>
      <c r="F329" s="31"/>
      <c r="G329" s="120"/>
      <c r="H329" s="120"/>
      <c r="I329" s="11" t="str">
        <f t="shared" si="86"/>
        <v/>
      </c>
      <c r="J329" s="2" t="str">
        <f t="shared" si="87"/>
        <v/>
      </c>
      <c r="K329" s="2" t="str">
        <f t="shared" si="88"/>
        <v/>
      </c>
      <c r="L329" s="2" t="str">
        <f t="shared" si="89"/>
        <v/>
      </c>
      <c r="M329" s="2" t="str">
        <f t="shared" si="90"/>
        <v/>
      </c>
      <c r="N329" s="2" t="str">
        <f t="shared" si="91"/>
        <v/>
      </c>
      <c r="O329" s="11" t="str">
        <f t="shared" si="92"/>
        <v/>
      </c>
      <c r="P329" s="11" t="str">
        <f t="shared" si="93"/>
        <v/>
      </c>
      <c r="Q329" s="11" t="str">
        <f t="shared" si="94"/>
        <v/>
      </c>
      <c r="R329" s="137"/>
      <c r="S329" s="137"/>
      <c r="T329" s="12" t="e">
        <f t="shared" si="95"/>
        <v>#VALUE!</v>
      </c>
      <c r="U329" s="13" t="e">
        <f t="shared" si="96"/>
        <v>#VALUE!</v>
      </c>
      <c r="V329" s="13"/>
      <c r="W329" s="8">
        <f t="shared" si="97"/>
        <v>9.0359999999999996</v>
      </c>
      <c r="X329" s="8">
        <f t="shared" si="98"/>
        <v>-184.49199999999999</v>
      </c>
      <c r="Y329"/>
      <c r="Z329" t="e">
        <f>IF(D329="M",IF(AC329&lt;78,LMS!$D$5*AC329^3+LMS!$E$5*AC329^2+LMS!$F$5*AC329+LMS!$G$5,IF(AC329&lt;150,LMS!$D$6*AC329^3+LMS!$E$6*AC329^2+LMS!$F$6*AC329+LMS!$G$6,LMS!$D$7*AC329^3+LMS!$E$7*AC329^2+LMS!$F$7*AC329+LMS!$G$7)),IF(AC329&lt;69,LMS!$D$9*AC329^3+LMS!$E$9*AC329^2+LMS!$F$9*AC329+LMS!$G$9,IF(AC329&lt;150,LMS!$D$10*AC329^3+LMS!$E$10*AC329^2+LMS!$F$10*AC329+LMS!$G$10,LMS!$D$11*AC329^3+LMS!$E$11*AC329^2+LMS!$F$11*AC329+LMS!$G$11)))</f>
        <v>#VALUE!</v>
      </c>
      <c r="AA329" t="e">
        <f>IF(D329="M",(IF(AC329&lt;2.5,LMS!$D$21*AC329^3+LMS!$E$21*AC329^2+LMS!$F$21*AC329+LMS!$G$21,IF(AC329&lt;9.5,LMS!$D$22*AC329^3+LMS!$E$22*AC329^2+LMS!$F$22*AC329+LMS!$G$22,IF(AC329&lt;26.75,LMS!$D$23*AC329^3+LMS!$E$23*AC329^2+LMS!$F$23*AC329+LMS!$G$23,IF(AC329&lt;90,LMS!$D$24*AC329^3+LMS!$E$24*AC329^2+LMS!$F$24*AC329+LMS!$G$24,LMS!$D$25*AC329^3+LMS!$E$25*AC329^2+LMS!$F$25*AC329+LMS!$G$25))))),(IF(AC329&lt;2.5,LMS!$D$27*AC329^3+LMS!$E$27*AC329^2+LMS!$F$27*AC329+LMS!$G$27,IF(AC329&lt;9.5,LMS!$D$28*AC329^3+LMS!$E$28*AC329^2+LMS!$F$28*AC329+LMS!$G$28,IF(AC329&lt;26.75,LMS!$D$29*AC329^3+LMS!$E$29*AC329^2+LMS!$F$29*AC329+LMS!$G$29,IF(AC329&lt;90,LMS!$D$30*AC329^3+LMS!$E$30*AC329^2+LMS!$F$30*AC329+LMS!$G$30,IF(AC329&lt;150,LMS!$D$31*AC329^3+LMS!$E$31*AC329^2+LMS!$F$31*AC329+LMS!$G$31,LMS!$D$32*AC329^3+LMS!$E$32*AC329^2+LMS!$F$32*AC329+LMS!$G$32)))))))</f>
        <v>#VALUE!</v>
      </c>
      <c r="AB329" t="e">
        <f>IF(D329="M",(IF(AC329&lt;90,LMS!$D$14*AC329^3+LMS!$E$14*AC329^2+LMS!$F$14*AC329+LMS!$G$14,LMS!$D$15*AC329^3+LMS!$E$15*AC329^2+LMS!$F$15*AC329+LMS!$G$15)),(IF(AC329&lt;90,LMS!$D$17*AC329^3+LMS!$E$17*AC329^2+LMS!$F$17*AC329+LMS!$G$17,LMS!$D$18*AC329^3+LMS!$E$18*AC329^2+LMS!$F$18*AC329+LMS!$G$18)))</f>
        <v>#VALUE!</v>
      </c>
      <c r="AC329" s="7" t="e">
        <f t="shared" si="99"/>
        <v>#VALUE!</v>
      </c>
    </row>
    <row r="330" spans="2:29" s="7" customFormat="1">
      <c r="B330" s="119"/>
      <c r="C330" s="119"/>
      <c r="D330" s="119"/>
      <c r="E330" s="31"/>
      <c r="F330" s="31"/>
      <c r="G330" s="120"/>
      <c r="H330" s="120"/>
      <c r="I330" s="11" t="str">
        <f t="shared" si="86"/>
        <v/>
      </c>
      <c r="J330" s="2" t="str">
        <f t="shared" si="87"/>
        <v/>
      </c>
      <c r="K330" s="2" t="str">
        <f t="shared" si="88"/>
        <v/>
      </c>
      <c r="L330" s="2" t="str">
        <f t="shared" si="89"/>
        <v/>
      </c>
      <c r="M330" s="2" t="str">
        <f t="shared" si="90"/>
        <v/>
      </c>
      <c r="N330" s="2" t="str">
        <f t="shared" si="91"/>
        <v/>
      </c>
      <c r="O330" s="11" t="str">
        <f t="shared" si="92"/>
        <v/>
      </c>
      <c r="P330" s="11" t="str">
        <f t="shared" si="93"/>
        <v/>
      </c>
      <c r="Q330" s="11" t="str">
        <f t="shared" si="94"/>
        <v/>
      </c>
      <c r="R330" s="137"/>
      <c r="S330" s="137"/>
      <c r="T330" s="12" t="e">
        <f t="shared" si="95"/>
        <v>#VALUE!</v>
      </c>
      <c r="U330" s="13" t="e">
        <f t="shared" si="96"/>
        <v>#VALUE!</v>
      </c>
      <c r="V330" s="13"/>
      <c r="W330" s="8">
        <f t="shared" si="97"/>
        <v>9.0359999999999996</v>
      </c>
      <c r="X330" s="8">
        <f t="shared" si="98"/>
        <v>-184.49199999999999</v>
      </c>
      <c r="Y330"/>
      <c r="Z330" t="e">
        <f>IF(D330="M",IF(AC330&lt;78,LMS!$D$5*AC330^3+LMS!$E$5*AC330^2+LMS!$F$5*AC330+LMS!$G$5,IF(AC330&lt;150,LMS!$D$6*AC330^3+LMS!$E$6*AC330^2+LMS!$F$6*AC330+LMS!$G$6,LMS!$D$7*AC330^3+LMS!$E$7*AC330^2+LMS!$F$7*AC330+LMS!$G$7)),IF(AC330&lt;69,LMS!$D$9*AC330^3+LMS!$E$9*AC330^2+LMS!$F$9*AC330+LMS!$G$9,IF(AC330&lt;150,LMS!$D$10*AC330^3+LMS!$E$10*AC330^2+LMS!$F$10*AC330+LMS!$G$10,LMS!$D$11*AC330^3+LMS!$E$11*AC330^2+LMS!$F$11*AC330+LMS!$G$11)))</f>
        <v>#VALUE!</v>
      </c>
      <c r="AA330" t="e">
        <f>IF(D330="M",(IF(AC330&lt;2.5,LMS!$D$21*AC330^3+LMS!$E$21*AC330^2+LMS!$F$21*AC330+LMS!$G$21,IF(AC330&lt;9.5,LMS!$D$22*AC330^3+LMS!$E$22*AC330^2+LMS!$F$22*AC330+LMS!$G$22,IF(AC330&lt;26.75,LMS!$D$23*AC330^3+LMS!$E$23*AC330^2+LMS!$F$23*AC330+LMS!$G$23,IF(AC330&lt;90,LMS!$D$24*AC330^3+LMS!$E$24*AC330^2+LMS!$F$24*AC330+LMS!$G$24,LMS!$D$25*AC330^3+LMS!$E$25*AC330^2+LMS!$F$25*AC330+LMS!$G$25))))),(IF(AC330&lt;2.5,LMS!$D$27*AC330^3+LMS!$E$27*AC330^2+LMS!$F$27*AC330+LMS!$G$27,IF(AC330&lt;9.5,LMS!$D$28*AC330^3+LMS!$E$28*AC330^2+LMS!$F$28*AC330+LMS!$G$28,IF(AC330&lt;26.75,LMS!$D$29*AC330^3+LMS!$E$29*AC330^2+LMS!$F$29*AC330+LMS!$G$29,IF(AC330&lt;90,LMS!$D$30*AC330^3+LMS!$E$30*AC330^2+LMS!$F$30*AC330+LMS!$G$30,IF(AC330&lt;150,LMS!$D$31*AC330^3+LMS!$E$31*AC330^2+LMS!$F$31*AC330+LMS!$G$31,LMS!$D$32*AC330^3+LMS!$E$32*AC330^2+LMS!$F$32*AC330+LMS!$G$32)))))))</f>
        <v>#VALUE!</v>
      </c>
      <c r="AB330" t="e">
        <f>IF(D330="M",(IF(AC330&lt;90,LMS!$D$14*AC330^3+LMS!$E$14*AC330^2+LMS!$F$14*AC330+LMS!$G$14,LMS!$D$15*AC330^3+LMS!$E$15*AC330^2+LMS!$F$15*AC330+LMS!$G$15)),(IF(AC330&lt;90,LMS!$D$17*AC330^3+LMS!$E$17*AC330^2+LMS!$F$17*AC330+LMS!$G$17,LMS!$D$18*AC330^3+LMS!$E$18*AC330^2+LMS!$F$18*AC330+LMS!$G$18)))</f>
        <v>#VALUE!</v>
      </c>
      <c r="AC330" s="7" t="e">
        <f t="shared" si="99"/>
        <v>#VALUE!</v>
      </c>
    </row>
    <row r="331" spans="2:29" s="7" customFormat="1">
      <c r="B331" s="119"/>
      <c r="C331" s="119"/>
      <c r="D331" s="119"/>
      <c r="E331" s="31"/>
      <c r="F331" s="31"/>
      <c r="G331" s="120"/>
      <c r="H331" s="120"/>
      <c r="I331" s="11" t="str">
        <f t="shared" si="86"/>
        <v/>
      </c>
      <c r="J331" s="2" t="str">
        <f t="shared" si="87"/>
        <v/>
      </c>
      <c r="K331" s="2" t="str">
        <f t="shared" si="88"/>
        <v/>
      </c>
      <c r="L331" s="2" t="str">
        <f t="shared" si="89"/>
        <v/>
      </c>
      <c r="M331" s="2" t="str">
        <f t="shared" si="90"/>
        <v/>
      </c>
      <c r="N331" s="2" t="str">
        <f t="shared" si="91"/>
        <v/>
      </c>
      <c r="O331" s="11" t="str">
        <f t="shared" si="92"/>
        <v/>
      </c>
      <c r="P331" s="11" t="str">
        <f t="shared" si="93"/>
        <v/>
      </c>
      <c r="Q331" s="11" t="str">
        <f t="shared" si="94"/>
        <v/>
      </c>
      <c r="R331" s="137"/>
      <c r="S331" s="137"/>
      <c r="T331" s="12" t="e">
        <f t="shared" si="95"/>
        <v>#VALUE!</v>
      </c>
      <c r="U331" s="13" t="e">
        <f t="shared" si="96"/>
        <v>#VALUE!</v>
      </c>
      <c r="V331" s="13"/>
      <c r="W331" s="8">
        <f t="shared" si="97"/>
        <v>9.0359999999999996</v>
      </c>
      <c r="X331" s="8">
        <f t="shared" si="98"/>
        <v>-184.49199999999999</v>
      </c>
      <c r="Y331"/>
      <c r="Z331" t="e">
        <f>IF(D331="M",IF(AC331&lt;78,LMS!$D$5*AC331^3+LMS!$E$5*AC331^2+LMS!$F$5*AC331+LMS!$G$5,IF(AC331&lt;150,LMS!$D$6*AC331^3+LMS!$E$6*AC331^2+LMS!$F$6*AC331+LMS!$G$6,LMS!$D$7*AC331^3+LMS!$E$7*AC331^2+LMS!$F$7*AC331+LMS!$G$7)),IF(AC331&lt;69,LMS!$D$9*AC331^3+LMS!$E$9*AC331^2+LMS!$F$9*AC331+LMS!$G$9,IF(AC331&lt;150,LMS!$D$10*AC331^3+LMS!$E$10*AC331^2+LMS!$F$10*AC331+LMS!$G$10,LMS!$D$11*AC331^3+LMS!$E$11*AC331^2+LMS!$F$11*AC331+LMS!$G$11)))</f>
        <v>#VALUE!</v>
      </c>
      <c r="AA331" t="e">
        <f>IF(D331="M",(IF(AC331&lt;2.5,LMS!$D$21*AC331^3+LMS!$E$21*AC331^2+LMS!$F$21*AC331+LMS!$G$21,IF(AC331&lt;9.5,LMS!$D$22*AC331^3+LMS!$E$22*AC331^2+LMS!$F$22*AC331+LMS!$G$22,IF(AC331&lt;26.75,LMS!$D$23*AC331^3+LMS!$E$23*AC331^2+LMS!$F$23*AC331+LMS!$G$23,IF(AC331&lt;90,LMS!$D$24*AC331^3+LMS!$E$24*AC331^2+LMS!$F$24*AC331+LMS!$G$24,LMS!$D$25*AC331^3+LMS!$E$25*AC331^2+LMS!$F$25*AC331+LMS!$G$25))))),(IF(AC331&lt;2.5,LMS!$D$27*AC331^3+LMS!$E$27*AC331^2+LMS!$F$27*AC331+LMS!$G$27,IF(AC331&lt;9.5,LMS!$D$28*AC331^3+LMS!$E$28*AC331^2+LMS!$F$28*AC331+LMS!$G$28,IF(AC331&lt;26.75,LMS!$D$29*AC331^3+LMS!$E$29*AC331^2+LMS!$F$29*AC331+LMS!$G$29,IF(AC331&lt;90,LMS!$D$30*AC331^3+LMS!$E$30*AC331^2+LMS!$F$30*AC331+LMS!$G$30,IF(AC331&lt;150,LMS!$D$31*AC331^3+LMS!$E$31*AC331^2+LMS!$F$31*AC331+LMS!$G$31,LMS!$D$32*AC331^3+LMS!$E$32*AC331^2+LMS!$F$32*AC331+LMS!$G$32)))))))</f>
        <v>#VALUE!</v>
      </c>
      <c r="AB331" t="e">
        <f>IF(D331="M",(IF(AC331&lt;90,LMS!$D$14*AC331^3+LMS!$E$14*AC331^2+LMS!$F$14*AC331+LMS!$G$14,LMS!$D$15*AC331^3+LMS!$E$15*AC331^2+LMS!$F$15*AC331+LMS!$G$15)),(IF(AC331&lt;90,LMS!$D$17*AC331^3+LMS!$E$17*AC331^2+LMS!$F$17*AC331+LMS!$G$17,LMS!$D$18*AC331^3+LMS!$E$18*AC331^2+LMS!$F$18*AC331+LMS!$G$18)))</f>
        <v>#VALUE!</v>
      </c>
      <c r="AC331" s="7" t="e">
        <f t="shared" si="99"/>
        <v>#VALUE!</v>
      </c>
    </row>
    <row r="332" spans="2:29" s="7" customFormat="1">
      <c r="B332" s="119"/>
      <c r="C332" s="119"/>
      <c r="D332" s="119"/>
      <c r="E332" s="31"/>
      <c r="F332" s="31"/>
      <c r="G332" s="120"/>
      <c r="H332" s="120"/>
      <c r="I332" s="11" t="str">
        <f t="shared" si="86"/>
        <v/>
      </c>
      <c r="J332" s="2" t="str">
        <f t="shared" si="87"/>
        <v/>
      </c>
      <c r="K332" s="2" t="str">
        <f t="shared" si="88"/>
        <v/>
      </c>
      <c r="L332" s="2" t="str">
        <f t="shared" si="89"/>
        <v/>
      </c>
      <c r="M332" s="2" t="str">
        <f t="shared" si="90"/>
        <v/>
      </c>
      <c r="N332" s="2" t="str">
        <f t="shared" si="91"/>
        <v/>
      </c>
      <c r="O332" s="11" t="str">
        <f t="shared" si="92"/>
        <v/>
      </c>
      <c r="P332" s="11" t="str">
        <f t="shared" si="93"/>
        <v/>
      </c>
      <c r="Q332" s="11" t="str">
        <f t="shared" si="94"/>
        <v/>
      </c>
      <c r="R332" s="137"/>
      <c r="S332" s="137"/>
      <c r="T332" s="12" t="e">
        <f t="shared" si="95"/>
        <v>#VALUE!</v>
      </c>
      <c r="U332" s="13" t="e">
        <f t="shared" si="96"/>
        <v>#VALUE!</v>
      </c>
      <c r="V332" s="13"/>
      <c r="W332" s="8">
        <f t="shared" si="97"/>
        <v>9.0359999999999996</v>
      </c>
      <c r="X332" s="8">
        <f t="shared" si="98"/>
        <v>-184.49199999999999</v>
      </c>
      <c r="Y332"/>
      <c r="Z332" t="e">
        <f>IF(D332="M",IF(AC332&lt;78,LMS!$D$5*AC332^3+LMS!$E$5*AC332^2+LMS!$F$5*AC332+LMS!$G$5,IF(AC332&lt;150,LMS!$D$6*AC332^3+LMS!$E$6*AC332^2+LMS!$F$6*AC332+LMS!$G$6,LMS!$D$7*AC332^3+LMS!$E$7*AC332^2+LMS!$F$7*AC332+LMS!$G$7)),IF(AC332&lt;69,LMS!$D$9*AC332^3+LMS!$E$9*AC332^2+LMS!$F$9*AC332+LMS!$G$9,IF(AC332&lt;150,LMS!$D$10*AC332^3+LMS!$E$10*AC332^2+LMS!$F$10*AC332+LMS!$G$10,LMS!$D$11*AC332^3+LMS!$E$11*AC332^2+LMS!$F$11*AC332+LMS!$G$11)))</f>
        <v>#VALUE!</v>
      </c>
      <c r="AA332" t="e">
        <f>IF(D332="M",(IF(AC332&lt;2.5,LMS!$D$21*AC332^3+LMS!$E$21*AC332^2+LMS!$F$21*AC332+LMS!$G$21,IF(AC332&lt;9.5,LMS!$D$22*AC332^3+LMS!$E$22*AC332^2+LMS!$F$22*AC332+LMS!$G$22,IF(AC332&lt;26.75,LMS!$D$23*AC332^3+LMS!$E$23*AC332^2+LMS!$F$23*AC332+LMS!$G$23,IF(AC332&lt;90,LMS!$D$24*AC332^3+LMS!$E$24*AC332^2+LMS!$F$24*AC332+LMS!$G$24,LMS!$D$25*AC332^3+LMS!$E$25*AC332^2+LMS!$F$25*AC332+LMS!$G$25))))),(IF(AC332&lt;2.5,LMS!$D$27*AC332^3+LMS!$E$27*AC332^2+LMS!$F$27*AC332+LMS!$G$27,IF(AC332&lt;9.5,LMS!$D$28*AC332^3+LMS!$E$28*AC332^2+LMS!$F$28*AC332+LMS!$G$28,IF(AC332&lt;26.75,LMS!$D$29*AC332^3+LMS!$E$29*AC332^2+LMS!$F$29*AC332+LMS!$G$29,IF(AC332&lt;90,LMS!$D$30*AC332^3+LMS!$E$30*AC332^2+LMS!$F$30*AC332+LMS!$G$30,IF(AC332&lt;150,LMS!$D$31*AC332^3+LMS!$E$31*AC332^2+LMS!$F$31*AC332+LMS!$G$31,LMS!$D$32*AC332^3+LMS!$E$32*AC332^2+LMS!$F$32*AC332+LMS!$G$32)))))))</f>
        <v>#VALUE!</v>
      </c>
      <c r="AB332" t="e">
        <f>IF(D332="M",(IF(AC332&lt;90,LMS!$D$14*AC332^3+LMS!$E$14*AC332^2+LMS!$F$14*AC332+LMS!$G$14,LMS!$D$15*AC332^3+LMS!$E$15*AC332^2+LMS!$F$15*AC332+LMS!$G$15)),(IF(AC332&lt;90,LMS!$D$17*AC332^3+LMS!$E$17*AC332^2+LMS!$F$17*AC332+LMS!$G$17,LMS!$D$18*AC332^3+LMS!$E$18*AC332^2+LMS!$F$18*AC332+LMS!$G$18)))</f>
        <v>#VALUE!</v>
      </c>
      <c r="AC332" s="7" t="e">
        <f t="shared" si="99"/>
        <v>#VALUE!</v>
      </c>
    </row>
    <row r="333" spans="2:29" s="7" customFormat="1">
      <c r="B333" s="119"/>
      <c r="C333" s="119"/>
      <c r="D333" s="119"/>
      <c r="E333" s="31"/>
      <c r="F333" s="31"/>
      <c r="G333" s="120"/>
      <c r="H333" s="120"/>
      <c r="I333" s="11" t="str">
        <f t="shared" si="86"/>
        <v/>
      </c>
      <c r="J333" s="2" t="str">
        <f t="shared" si="87"/>
        <v/>
      </c>
      <c r="K333" s="2" t="str">
        <f t="shared" si="88"/>
        <v/>
      </c>
      <c r="L333" s="2" t="str">
        <f t="shared" si="89"/>
        <v/>
      </c>
      <c r="M333" s="2" t="str">
        <f t="shared" si="90"/>
        <v/>
      </c>
      <c r="N333" s="2" t="str">
        <f t="shared" si="91"/>
        <v/>
      </c>
      <c r="O333" s="11" t="str">
        <f t="shared" si="92"/>
        <v/>
      </c>
      <c r="P333" s="11" t="str">
        <f t="shared" si="93"/>
        <v/>
      </c>
      <c r="Q333" s="11" t="str">
        <f t="shared" si="94"/>
        <v/>
      </c>
      <c r="R333" s="137"/>
      <c r="S333" s="137"/>
      <c r="T333" s="12" t="e">
        <f t="shared" si="95"/>
        <v>#VALUE!</v>
      </c>
      <c r="U333" s="13" t="e">
        <f t="shared" si="96"/>
        <v>#VALUE!</v>
      </c>
      <c r="V333" s="13"/>
      <c r="W333" s="8">
        <f t="shared" si="97"/>
        <v>9.0359999999999996</v>
      </c>
      <c r="X333" s="8">
        <f t="shared" si="98"/>
        <v>-184.49199999999999</v>
      </c>
      <c r="Y333"/>
      <c r="Z333" t="e">
        <f>IF(D333="M",IF(AC333&lt;78,LMS!$D$5*AC333^3+LMS!$E$5*AC333^2+LMS!$F$5*AC333+LMS!$G$5,IF(AC333&lt;150,LMS!$D$6*AC333^3+LMS!$E$6*AC333^2+LMS!$F$6*AC333+LMS!$G$6,LMS!$D$7*AC333^3+LMS!$E$7*AC333^2+LMS!$F$7*AC333+LMS!$G$7)),IF(AC333&lt;69,LMS!$D$9*AC333^3+LMS!$E$9*AC333^2+LMS!$F$9*AC333+LMS!$G$9,IF(AC333&lt;150,LMS!$D$10*AC333^3+LMS!$E$10*AC333^2+LMS!$F$10*AC333+LMS!$G$10,LMS!$D$11*AC333^3+LMS!$E$11*AC333^2+LMS!$F$11*AC333+LMS!$G$11)))</f>
        <v>#VALUE!</v>
      </c>
      <c r="AA333" t="e">
        <f>IF(D333="M",(IF(AC333&lt;2.5,LMS!$D$21*AC333^3+LMS!$E$21*AC333^2+LMS!$F$21*AC333+LMS!$G$21,IF(AC333&lt;9.5,LMS!$D$22*AC333^3+LMS!$E$22*AC333^2+LMS!$F$22*AC333+LMS!$G$22,IF(AC333&lt;26.75,LMS!$D$23*AC333^3+LMS!$E$23*AC333^2+LMS!$F$23*AC333+LMS!$G$23,IF(AC333&lt;90,LMS!$D$24*AC333^3+LMS!$E$24*AC333^2+LMS!$F$24*AC333+LMS!$G$24,LMS!$D$25*AC333^3+LMS!$E$25*AC333^2+LMS!$F$25*AC333+LMS!$G$25))))),(IF(AC333&lt;2.5,LMS!$D$27*AC333^3+LMS!$E$27*AC333^2+LMS!$F$27*AC333+LMS!$G$27,IF(AC333&lt;9.5,LMS!$D$28*AC333^3+LMS!$E$28*AC333^2+LMS!$F$28*AC333+LMS!$G$28,IF(AC333&lt;26.75,LMS!$D$29*AC333^3+LMS!$E$29*AC333^2+LMS!$F$29*AC333+LMS!$G$29,IF(AC333&lt;90,LMS!$D$30*AC333^3+LMS!$E$30*AC333^2+LMS!$F$30*AC333+LMS!$G$30,IF(AC333&lt;150,LMS!$D$31*AC333^3+LMS!$E$31*AC333^2+LMS!$F$31*AC333+LMS!$G$31,LMS!$D$32*AC333^3+LMS!$E$32*AC333^2+LMS!$F$32*AC333+LMS!$G$32)))))))</f>
        <v>#VALUE!</v>
      </c>
      <c r="AB333" t="e">
        <f>IF(D333="M",(IF(AC333&lt;90,LMS!$D$14*AC333^3+LMS!$E$14*AC333^2+LMS!$F$14*AC333+LMS!$G$14,LMS!$D$15*AC333^3+LMS!$E$15*AC333^2+LMS!$F$15*AC333+LMS!$G$15)),(IF(AC333&lt;90,LMS!$D$17*AC333^3+LMS!$E$17*AC333^2+LMS!$F$17*AC333+LMS!$G$17,LMS!$D$18*AC333^3+LMS!$E$18*AC333^2+LMS!$F$18*AC333+LMS!$G$18)))</f>
        <v>#VALUE!</v>
      </c>
      <c r="AC333" s="7" t="e">
        <f t="shared" si="99"/>
        <v>#VALUE!</v>
      </c>
    </row>
    <row r="334" spans="2:29" s="7" customFormat="1">
      <c r="B334" s="119"/>
      <c r="C334" s="119"/>
      <c r="D334" s="119"/>
      <c r="E334" s="31"/>
      <c r="F334" s="31"/>
      <c r="G334" s="120"/>
      <c r="H334" s="120"/>
      <c r="I334" s="11" t="str">
        <f t="shared" si="86"/>
        <v/>
      </c>
      <c r="J334" s="2" t="str">
        <f t="shared" si="87"/>
        <v/>
      </c>
      <c r="K334" s="2" t="str">
        <f t="shared" si="88"/>
        <v/>
      </c>
      <c r="L334" s="2" t="str">
        <f t="shared" si="89"/>
        <v/>
      </c>
      <c r="M334" s="2" t="str">
        <f t="shared" si="90"/>
        <v/>
      </c>
      <c r="N334" s="2" t="str">
        <f t="shared" si="91"/>
        <v/>
      </c>
      <c r="O334" s="11" t="str">
        <f t="shared" si="92"/>
        <v/>
      </c>
      <c r="P334" s="11" t="str">
        <f t="shared" si="93"/>
        <v/>
      </c>
      <c r="Q334" s="11" t="str">
        <f t="shared" si="94"/>
        <v/>
      </c>
      <c r="R334" s="137"/>
      <c r="S334" s="137"/>
      <c r="T334" s="12" t="e">
        <f t="shared" si="95"/>
        <v>#VALUE!</v>
      </c>
      <c r="U334" s="13" t="e">
        <f t="shared" si="96"/>
        <v>#VALUE!</v>
      </c>
      <c r="V334" s="13"/>
      <c r="W334" s="8">
        <f t="shared" si="97"/>
        <v>9.0359999999999996</v>
      </c>
      <c r="X334" s="8">
        <f t="shared" si="98"/>
        <v>-184.49199999999999</v>
      </c>
      <c r="Y334"/>
      <c r="Z334" t="e">
        <f>IF(D334="M",IF(AC334&lt;78,LMS!$D$5*AC334^3+LMS!$E$5*AC334^2+LMS!$F$5*AC334+LMS!$G$5,IF(AC334&lt;150,LMS!$D$6*AC334^3+LMS!$E$6*AC334^2+LMS!$F$6*AC334+LMS!$G$6,LMS!$D$7*AC334^3+LMS!$E$7*AC334^2+LMS!$F$7*AC334+LMS!$G$7)),IF(AC334&lt;69,LMS!$D$9*AC334^3+LMS!$E$9*AC334^2+LMS!$F$9*AC334+LMS!$G$9,IF(AC334&lt;150,LMS!$D$10*AC334^3+LMS!$E$10*AC334^2+LMS!$F$10*AC334+LMS!$G$10,LMS!$D$11*AC334^3+LMS!$E$11*AC334^2+LMS!$F$11*AC334+LMS!$G$11)))</f>
        <v>#VALUE!</v>
      </c>
      <c r="AA334" t="e">
        <f>IF(D334="M",(IF(AC334&lt;2.5,LMS!$D$21*AC334^3+LMS!$E$21*AC334^2+LMS!$F$21*AC334+LMS!$G$21,IF(AC334&lt;9.5,LMS!$D$22*AC334^3+LMS!$E$22*AC334^2+LMS!$F$22*AC334+LMS!$G$22,IF(AC334&lt;26.75,LMS!$D$23*AC334^3+LMS!$E$23*AC334^2+LMS!$F$23*AC334+LMS!$G$23,IF(AC334&lt;90,LMS!$D$24*AC334^3+LMS!$E$24*AC334^2+LMS!$F$24*AC334+LMS!$G$24,LMS!$D$25*AC334^3+LMS!$E$25*AC334^2+LMS!$F$25*AC334+LMS!$G$25))))),(IF(AC334&lt;2.5,LMS!$D$27*AC334^3+LMS!$E$27*AC334^2+LMS!$F$27*AC334+LMS!$G$27,IF(AC334&lt;9.5,LMS!$D$28*AC334^3+LMS!$E$28*AC334^2+LMS!$F$28*AC334+LMS!$G$28,IF(AC334&lt;26.75,LMS!$D$29*AC334^3+LMS!$E$29*AC334^2+LMS!$F$29*AC334+LMS!$G$29,IF(AC334&lt;90,LMS!$D$30*AC334^3+LMS!$E$30*AC334^2+LMS!$F$30*AC334+LMS!$G$30,IF(AC334&lt;150,LMS!$D$31*AC334^3+LMS!$E$31*AC334^2+LMS!$F$31*AC334+LMS!$G$31,LMS!$D$32*AC334^3+LMS!$E$32*AC334^2+LMS!$F$32*AC334+LMS!$G$32)))))))</f>
        <v>#VALUE!</v>
      </c>
      <c r="AB334" t="e">
        <f>IF(D334="M",(IF(AC334&lt;90,LMS!$D$14*AC334^3+LMS!$E$14*AC334^2+LMS!$F$14*AC334+LMS!$G$14,LMS!$D$15*AC334^3+LMS!$E$15*AC334^2+LMS!$F$15*AC334+LMS!$G$15)),(IF(AC334&lt;90,LMS!$D$17*AC334^3+LMS!$E$17*AC334^2+LMS!$F$17*AC334+LMS!$G$17,LMS!$D$18*AC334^3+LMS!$E$18*AC334^2+LMS!$F$18*AC334+LMS!$G$18)))</f>
        <v>#VALUE!</v>
      </c>
      <c r="AC334" s="7" t="e">
        <f t="shared" si="99"/>
        <v>#VALUE!</v>
      </c>
    </row>
    <row r="335" spans="2:29" s="7" customFormat="1">
      <c r="B335" s="119"/>
      <c r="C335" s="119"/>
      <c r="D335" s="119"/>
      <c r="E335" s="31"/>
      <c r="F335" s="31"/>
      <c r="G335" s="120"/>
      <c r="H335" s="120"/>
      <c r="I335" s="11" t="str">
        <f t="shared" si="86"/>
        <v/>
      </c>
      <c r="J335" s="2" t="str">
        <f t="shared" si="87"/>
        <v/>
      </c>
      <c r="K335" s="2" t="str">
        <f t="shared" si="88"/>
        <v/>
      </c>
      <c r="L335" s="2" t="str">
        <f t="shared" si="89"/>
        <v/>
      </c>
      <c r="M335" s="2" t="str">
        <f t="shared" si="90"/>
        <v/>
      </c>
      <c r="N335" s="2" t="str">
        <f t="shared" si="91"/>
        <v/>
      </c>
      <c r="O335" s="11" t="str">
        <f t="shared" si="92"/>
        <v/>
      </c>
      <c r="P335" s="11" t="str">
        <f t="shared" si="93"/>
        <v/>
      </c>
      <c r="Q335" s="11" t="str">
        <f t="shared" si="94"/>
        <v/>
      </c>
      <c r="R335" s="137"/>
      <c r="S335" s="137"/>
      <c r="T335" s="12" t="e">
        <f t="shared" si="95"/>
        <v>#VALUE!</v>
      </c>
      <c r="U335" s="13" t="e">
        <f t="shared" si="96"/>
        <v>#VALUE!</v>
      </c>
      <c r="V335" s="13"/>
      <c r="W335" s="8">
        <f t="shared" si="97"/>
        <v>9.0359999999999996</v>
      </c>
      <c r="X335" s="8">
        <f t="shared" si="98"/>
        <v>-184.49199999999999</v>
      </c>
      <c r="Y335"/>
      <c r="Z335" t="e">
        <f>IF(D335="M",IF(AC335&lt;78,LMS!$D$5*AC335^3+LMS!$E$5*AC335^2+LMS!$F$5*AC335+LMS!$G$5,IF(AC335&lt;150,LMS!$D$6*AC335^3+LMS!$E$6*AC335^2+LMS!$F$6*AC335+LMS!$G$6,LMS!$D$7*AC335^3+LMS!$E$7*AC335^2+LMS!$F$7*AC335+LMS!$G$7)),IF(AC335&lt;69,LMS!$D$9*AC335^3+LMS!$E$9*AC335^2+LMS!$F$9*AC335+LMS!$G$9,IF(AC335&lt;150,LMS!$D$10*AC335^3+LMS!$E$10*AC335^2+LMS!$F$10*AC335+LMS!$G$10,LMS!$D$11*AC335^3+LMS!$E$11*AC335^2+LMS!$F$11*AC335+LMS!$G$11)))</f>
        <v>#VALUE!</v>
      </c>
      <c r="AA335" t="e">
        <f>IF(D335="M",(IF(AC335&lt;2.5,LMS!$D$21*AC335^3+LMS!$E$21*AC335^2+LMS!$F$21*AC335+LMS!$G$21,IF(AC335&lt;9.5,LMS!$D$22*AC335^3+LMS!$E$22*AC335^2+LMS!$F$22*AC335+LMS!$G$22,IF(AC335&lt;26.75,LMS!$D$23*AC335^3+LMS!$E$23*AC335^2+LMS!$F$23*AC335+LMS!$G$23,IF(AC335&lt;90,LMS!$D$24*AC335^3+LMS!$E$24*AC335^2+LMS!$F$24*AC335+LMS!$G$24,LMS!$D$25*AC335^3+LMS!$E$25*AC335^2+LMS!$F$25*AC335+LMS!$G$25))))),(IF(AC335&lt;2.5,LMS!$D$27*AC335^3+LMS!$E$27*AC335^2+LMS!$F$27*AC335+LMS!$G$27,IF(AC335&lt;9.5,LMS!$D$28*AC335^3+LMS!$E$28*AC335^2+LMS!$F$28*AC335+LMS!$G$28,IF(AC335&lt;26.75,LMS!$D$29*AC335^3+LMS!$E$29*AC335^2+LMS!$F$29*AC335+LMS!$G$29,IF(AC335&lt;90,LMS!$D$30*AC335^3+LMS!$E$30*AC335^2+LMS!$F$30*AC335+LMS!$G$30,IF(AC335&lt;150,LMS!$D$31*AC335^3+LMS!$E$31*AC335^2+LMS!$F$31*AC335+LMS!$G$31,LMS!$D$32*AC335^3+LMS!$E$32*AC335^2+LMS!$F$32*AC335+LMS!$G$32)))))))</f>
        <v>#VALUE!</v>
      </c>
      <c r="AB335" t="e">
        <f>IF(D335="M",(IF(AC335&lt;90,LMS!$D$14*AC335^3+LMS!$E$14*AC335^2+LMS!$F$14*AC335+LMS!$G$14,LMS!$D$15*AC335^3+LMS!$E$15*AC335^2+LMS!$F$15*AC335+LMS!$G$15)),(IF(AC335&lt;90,LMS!$D$17*AC335^3+LMS!$E$17*AC335^2+LMS!$F$17*AC335+LMS!$G$17,LMS!$D$18*AC335^3+LMS!$E$18*AC335^2+LMS!$F$18*AC335+LMS!$G$18)))</f>
        <v>#VALUE!</v>
      </c>
      <c r="AC335" s="7" t="e">
        <f t="shared" si="99"/>
        <v>#VALUE!</v>
      </c>
    </row>
    <row r="336" spans="2:29" s="7" customFormat="1">
      <c r="B336" s="119"/>
      <c r="C336" s="119"/>
      <c r="D336" s="119"/>
      <c r="E336" s="31"/>
      <c r="F336" s="31"/>
      <c r="G336" s="120"/>
      <c r="H336" s="120"/>
      <c r="I336" s="11" t="str">
        <f t="shared" si="86"/>
        <v/>
      </c>
      <c r="J336" s="2" t="str">
        <f t="shared" si="87"/>
        <v/>
      </c>
      <c r="K336" s="2" t="str">
        <f t="shared" si="88"/>
        <v/>
      </c>
      <c r="L336" s="2" t="str">
        <f t="shared" si="89"/>
        <v/>
      </c>
      <c r="M336" s="2" t="str">
        <f t="shared" si="90"/>
        <v/>
      </c>
      <c r="N336" s="2" t="str">
        <f t="shared" si="91"/>
        <v/>
      </c>
      <c r="O336" s="11" t="str">
        <f t="shared" si="92"/>
        <v/>
      </c>
      <c r="P336" s="11" t="str">
        <f t="shared" si="93"/>
        <v/>
      </c>
      <c r="Q336" s="11" t="str">
        <f t="shared" si="94"/>
        <v/>
      </c>
      <c r="R336" s="137"/>
      <c r="S336" s="137"/>
      <c r="T336" s="12" t="e">
        <f t="shared" si="95"/>
        <v>#VALUE!</v>
      </c>
      <c r="U336" s="13" t="e">
        <f t="shared" si="96"/>
        <v>#VALUE!</v>
      </c>
      <c r="V336" s="13"/>
      <c r="W336" s="8">
        <f t="shared" si="97"/>
        <v>9.0359999999999996</v>
      </c>
      <c r="X336" s="8">
        <f t="shared" si="98"/>
        <v>-184.49199999999999</v>
      </c>
      <c r="Y336"/>
      <c r="Z336" t="e">
        <f>IF(D336="M",IF(AC336&lt;78,LMS!$D$5*AC336^3+LMS!$E$5*AC336^2+LMS!$F$5*AC336+LMS!$G$5,IF(AC336&lt;150,LMS!$D$6*AC336^3+LMS!$E$6*AC336^2+LMS!$F$6*AC336+LMS!$G$6,LMS!$D$7*AC336^3+LMS!$E$7*AC336^2+LMS!$F$7*AC336+LMS!$G$7)),IF(AC336&lt;69,LMS!$D$9*AC336^3+LMS!$E$9*AC336^2+LMS!$F$9*AC336+LMS!$G$9,IF(AC336&lt;150,LMS!$D$10*AC336^3+LMS!$E$10*AC336^2+LMS!$F$10*AC336+LMS!$G$10,LMS!$D$11*AC336^3+LMS!$E$11*AC336^2+LMS!$F$11*AC336+LMS!$G$11)))</f>
        <v>#VALUE!</v>
      </c>
      <c r="AA336" t="e">
        <f>IF(D336="M",(IF(AC336&lt;2.5,LMS!$D$21*AC336^3+LMS!$E$21*AC336^2+LMS!$F$21*AC336+LMS!$G$21,IF(AC336&lt;9.5,LMS!$D$22*AC336^3+LMS!$E$22*AC336^2+LMS!$F$22*AC336+LMS!$G$22,IF(AC336&lt;26.75,LMS!$D$23*AC336^3+LMS!$E$23*AC336^2+LMS!$F$23*AC336+LMS!$G$23,IF(AC336&lt;90,LMS!$D$24*AC336^3+LMS!$E$24*AC336^2+LMS!$F$24*AC336+LMS!$G$24,LMS!$D$25*AC336^3+LMS!$E$25*AC336^2+LMS!$F$25*AC336+LMS!$G$25))))),(IF(AC336&lt;2.5,LMS!$D$27*AC336^3+LMS!$E$27*AC336^2+LMS!$F$27*AC336+LMS!$G$27,IF(AC336&lt;9.5,LMS!$D$28*AC336^3+LMS!$E$28*AC336^2+LMS!$F$28*AC336+LMS!$G$28,IF(AC336&lt;26.75,LMS!$D$29*AC336^3+LMS!$E$29*AC336^2+LMS!$F$29*AC336+LMS!$G$29,IF(AC336&lt;90,LMS!$D$30*AC336^3+LMS!$E$30*AC336^2+LMS!$F$30*AC336+LMS!$G$30,IF(AC336&lt;150,LMS!$D$31*AC336^3+LMS!$E$31*AC336^2+LMS!$F$31*AC336+LMS!$G$31,LMS!$D$32*AC336^3+LMS!$E$32*AC336^2+LMS!$F$32*AC336+LMS!$G$32)))))))</f>
        <v>#VALUE!</v>
      </c>
      <c r="AB336" t="e">
        <f>IF(D336="M",(IF(AC336&lt;90,LMS!$D$14*AC336^3+LMS!$E$14*AC336^2+LMS!$F$14*AC336+LMS!$G$14,LMS!$D$15*AC336^3+LMS!$E$15*AC336^2+LMS!$F$15*AC336+LMS!$G$15)),(IF(AC336&lt;90,LMS!$D$17*AC336^3+LMS!$E$17*AC336^2+LMS!$F$17*AC336+LMS!$G$17,LMS!$D$18*AC336^3+LMS!$E$18*AC336^2+LMS!$F$18*AC336+LMS!$G$18)))</f>
        <v>#VALUE!</v>
      </c>
      <c r="AC336" s="7" t="e">
        <f t="shared" si="99"/>
        <v>#VALUE!</v>
      </c>
    </row>
    <row r="337" spans="2:29" s="7" customFormat="1">
      <c r="B337" s="119"/>
      <c r="C337" s="119"/>
      <c r="D337" s="119"/>
      <c r="E337" s="31"/>
      <c r="F337" s="31"/>
      <c r="G337" s="120"/>
      <c r="H337" s="120"/>
      <c r="I337" s="11" t="str">
        <f t="shared" si="86"/>
        <v/>
      </c>
      <c r="J337" s="2" t="str">
        <f t="shared" si="87"/>
        <v/>
      </c>
      <c r="K337" s="2" t="str">
        <f t="shared" si="88"/>
        <v/>
      </c>
      <c r="L337" s="2" t="str">
        <f t="shared" si="89"/>
        <v/>
      </c>
      <c r="M337" s="2" t="str">
        <f t="shared" si="90"/>
        <v/>
      </c>
      <c r="N337" s="2" t="str">
        <f t="shared" si="91"/>
        <v/>
      </c>
      <c r="O337" s="11" t="str">
        <f t="shared" si="92"/>
        <v/>
      </c>
      <c r="P337" s="11" t="str">
        <f t="shared" si="93"/>
        <v/>
      </c>
      <c r="Q337" s="11" t="str">
        <f t="shared" si="94"/>
        <v/>
      </c>
      <c r="R337" s="137"/>
      <c r="S337" s="137"/>
      <c r="T337" s="12" t="e">
        <f t="shared" si="95"/>
        <v>#VALUE!</v>
      </c>
      <c r="U337" s="13" t="e">
        <f t="shared" si="96"/>
        <v>#VALUE!</v>
      </c>
      <c r="V337" s="13"/>
      <c r="W337" s="8">
        <f t="shared" si="97"/>
        <v>9.0359999999999996</v>
      </c>
      <c r="X337" s="8">
        <f t="shared" si="98"/>
        <v>-184.49199999999999</v>
      </c>
      <c r="Y337"/>
      <c r="Z337" t="e">
        <f>IF(D337="M",IF(AC337&lt;78,LMS!$D$5*AC337^3+LMS!$E$5*AC337^2+LMS!$F$5*AC337+LMS!$G$5,IF(AC337&lt;150,LMS!$D$6*AC337^3+LMS!$E$6*AC337^2+LMS!$F$6*AC337+LMS!$G$6,LMS!$D$7*AC337^3+LMS!$E$7*AC337^2+LMS!$F$7*AC337+LMS!$G$7)),IF(AC337&lt;69,LMS!$D$9*AC337^3+LMS!$E$9*AC337^2+LMS!$F$9*AC337+LMS!$G$9,IF(AC337&lt;150,LMS!$D$10*AC337^3+LMS!$E$10*AC337^2+LMS!$F$10*AC337+LMS!$G$10,LMS!$D$11*AC337^3+LMS!$E$11*AC337^2+LMS!$F$11*AC337+LMS!$G$11)))</f>
        <v>#VALUE!</v>
      </c>
      <c r="AA337" t="e">
        <f>IF(D337="M",(IF(AC337&lt;2.5,LMS!$D$21*AC337^3+LMS!$E$21*AC337^2+LMS!$F$21*AC337+LMS!$G$21,IF(AC337&lt;9.5,LMS!$D$22*AC337^3+LMS!$E$22*AC337^2+LMS!$F$22*AC337+LMS!$G$22,IF(AC337&lt;26.75,LMS!$D$23*AC337^3+LMS!$E$23*AC337^2+LMS!$F$23*AC337+LMS!$G$23,IF(AC337&lt;90,LMS!$D$24*AC337^3+LMS!$E$24*AC337^2+LMS!$F$24*AC337+LMS!$G$24,LMS!$D$25*AC337^3+LMS!$E$25*AC337^2+LMS!$F$25*AC337+LMS!$G$25))))),(IF(AC337&lt;2.5,LMS!$D$27*AC337^3+LMS!$E$27*AC337^2+LMS!$F$27*AC337+LMS!$G$27,IF(AC337&lt;9.5,LMS!$D$28*AC337^3+LMS!$E$28*AC337^2+LMS!$F$28*AC337+LMS!$G$28,IF(AC337&lt;26.75,LMS!$D$29*AC337^3+LMS!$E$29*AC337^2+LMS!$F$29*AC337+LMS!$G$29,IF(AC337&lt;90,LMS!$D$30*AC337^3+LMS!$E$30*AC337^2+LMS!$F$30*AC337+LMS!$G$30,IF(AC337&lt;150,LMS!$D$31*AC337^3+LMS!$E$31*AC337^2+LMS!$F$31*AC337+LMS!$G$31,LMS!$D$32*AC337^3+LMS!$E$32*AC337^2+LMS!$F$32*AC337+LMS!$G$32)))))))</f>
        <v>#VALUE!</v>
      </c>
      <c r="AB337" t="e">
        <f>IF(D337="M",(IF(AC337&lt;90,LMS!$D$14*AC337^3+LMS!$E$14*AC337^2+LMS!$F$14*AC337+LMS!$G$14,LMS!$D$15*AC337^3+LMS!$E$15*AC337^2+LMS!$F$15*AC337+LMS!$G$15)),(IF(AC337&lt;90,LMS!$D$17*AC337^3+LMS!$E$17*AC337^2+LMS!$F$17*AC337+LMS!$G$17,LMS!$D$18*AC337^3+LMS!$E$18*AC337^2+LMS!$F$18*AC337+LMS!$G$18)))</f>
        <v>#VALUE!</v>
      </c>
      <c r="AC337" s="7" t="e">
        <f t="shared" si="99"/>
        <v>#VALUE!</v>
      </c>
    </row>
    <row r="338" spans="2:29" s="7" customFormat="1">
      <c r="B338" s="119"/>
      <c r="C338" s="119"/>
      <c r="D338" s="119"/>
      <c r="E338" s="31"/>
      <c r="F338" s="31"/>
      <c r="G338" s="120"/>
      <c r="H338" s="120"/>
      <c r="I338" s="11" t="str">
        <f t="shared" si="86"/>
        <v/>
      </c>
      <c r="J338" s="2" t="str">
        <f t="shared" si="87"/>
        <v/>
      </c>
      <c r="K338" s="2" t="str">
        <f t="shared" si="88"/>
        <v/>
      </c>
      <c r="L338" s="2" t="str">
        <f t="shared" si="89"/>
        <v/>
      </c>
      <c r="M338" s="2" t="str">
        <f t="shared" si="90"/>
        <v/>
      </c>
      <c r="N338" s="2" t="str">
        <f t="shared" si="91"/>
        <v/>
      </c>
      <c r="O338" s="11" t="str">
        <f t="shared" si="92"/>
        <v/>
      </c>
      <c r="P338" s="11" t="str">
        <f t="shared" si="93"/>
        <v/>
      </c>
      <c r="Q338" s="11" t="str">
        <f t="shared" si="94"/>
        <v/>
      </c>
      <c r="R338" s="137"/>
      <c r="S338" s="137"/>
      <c r="T338" s="12" t="e">
        <f t="shared" si="95"/>
        <v>#VALUE!</v>
      </c>
      <c r="U338" s="13" t="e">
        <f t="shared" si="96"/>
        <v>#VALUE!</v>
      </c>
      <c r="V338" s="13"/>
      <c r="W338" s="8">
        <f t="shared" si="97"/>
        <v>9.0359999999999996</v>
      </c>
      <c r="X338" s="8">
        <f t="shared" si="98"/>
        <v>-184.49199999999999</v>
      </c>
      <c r="Y338"/>
      <c r="Z338" t="e">
        <f>IF(D338="M",IF(AC338&lt;78,LMS!$D$5*AC338^3+LMS!$E$5*AC338^2+LMS!$F$5*AC338+LMS!$G$5,IF(AC338&lt;150,LMS!$D$6*AC338^3+LMS!$E$6*AC338^2+LMS!$F$6*AC338+LMS!$G$6,LMS!$D$7*AC338^3+LMS!$E$7*AC338^2+LMS!$F$7*AC338+LMS!$G$7)),IF(AC338&lt;69,LMS!$D$9*AC338^3+LMS!$E$9*AC338^2+LMS!$F$9*AC338+LMS!$G$9,IF(AC338&lt;150,LMS!$D$10*AC338^3+LMS!$E$10*AC338^2+LMS!$F$10*AC338+LMS!$G$10,LMS!$D$11*AC338^3+LMS!$E$11*AC338^2+LMS!$F$11*AC338+LMS!$G$11)))</f>
        <v>#VALUE!</v>
      </c>
      <c r="AA338" t="e">
        <f>IF(D338="M",(IF(AC338&lt;2.5,LMS!$D$21*AC338^3+LMS!$E$21*AC338^2+LMS!$F$21*AC338+LMS!$G$21,IF(AC338&lt;9.5,LMS!$D$22*AC338^3+LMS!$E$22*AC338^2+LMS!$F$22*AC338+LMS!$G$22,IF(AC338&lt;26.75,LMS!$D$23*AC338^3+LMS!$E$23*AC338^2+LMS!$F$23*AC338+LMS!$G$23,IF(AC338&lt;90,LMS!$D$24*AC338^3+LMS!$E$24*AC338^2+LMS!$F$24*AC338+LMS!$G$24,LMS!$D$25*AC338^3+LMS!$E$25*AC338^2+LMS!$F$25*AC338+LMS!$G$25))))),(IF(AC338&lt;2.5,LMS!$D$27*AC338^3+LMS!$E$27*AC338^2+LMS!$F$27*AC338+LMS!$G$27,IF(AC338&lt;9.5,LMS!$D$28*AC338^3+LMS!$E$28*AC338^2+LMS!$F$28*AC338+LMS!$G$28,IF(AC338&lt;26.75,LMS!$D$29*AC338^3+LMS!$E$29*AC338^2+LMS!$F$29*AC338+LMS!$G$29,IF(AC338&lt;90,LMS!$D$30*AC338^3+LMS!$E$30*AC338^2+LMS!$F$30*AC338+LMS!$G$30,IF(AC338&lt;150,LMS!$D$31*AC338^3+LMS!$E$31*AC338^2+LMS!$F$31*AC338+LMS!$G$31,LMS!$D$32*AC338^3+LMS!$E$32*AC338^2+LMS!$F$32*AC338+LMS!$G$32)))))))</f>
        <v>#VALUE!</v>
      </c>
      <c r="AB338" t="e">
        <f>IF(D338="M",(IF(AC338&lt;90,LMS!$D$14*AC338^3+LMS!$E$14*AC338^2+LMS!$F$14*AC338+LMS!$G$14,LMS!$D$15*AC338^3+LMS!$E$15*AC338^2+LMS!$F$15*AC338+LMS!$G$15)),(IF(AC338&lt;90,LMS!$D$17*AC338^3+LMS!$E$17*AC338^2+LMS!$F$17*AC338+LMS!$G$17,LMS!$D$18*AC338^3+LMS!$E$18*AC338^2+LMS!$F$18*AC338+LMS!$G$18)))</f>
        <v>#VALUE!</v>
      </c>
      <c r="AC338" s="7" t="e">
        <f t="shared" si="99"/>
        <v>#VALUE!</v>
      </c>
    </row>
    <row r="339" spans="2:29" s="7" customFormat="1">
      <c r="B339" s="119"/>
      <c r="C339" s="119"/>
      <c r="D339" s="119"/>
      <c r="E339" s="31"/>
      <c r="F339" s="31"/>
      <c r="G339" s="120"/>
      <c r="H339" s="120"/>
      <c r="I339" s="11" t="str">
        <f t="shared" si="86"/>
        <v/>
      </c>
      <c r="J339" s="2" t="str">
        <f t="shared" si="87"/>
        <v/>
      </c>
      <c r="K339" s="2" t="str">
        <f t="shared" si="88"/>
        <v/>
      </c>
      <c r="L339" s="2" t="str">
        <f t="shared" si="89"/>
        <v/>
      </c>
      <c r="M339" s="2" t="str">
        <f t="shared" si="90"/>
        <v/>
      </c>
      <c r="N339" s="2" t="str">
        <f t="shared" si="91"/>
        <v/>
      </c>
      <c r="O339" s="11" t="str">
        <f t="shared" si="92"/>
        <v/>
      </c>
      <c r="P339" s="11" t="str">
        <f t="shared" si="93"/>
        <v/>
      </c>
      <c r="Q339" s="11" t="str">
        <f t="shared" si="94"/>
        <v/>
      </c>
      <c r="R339" s="137"/>
      <c r="S339" s="137"/>
      <c r="T339" s="12" t="e">
        <f t="shared" si="95"/>
        <v>#VALUE!</v>
      </c>
      <c r="U339" s="13" t="e">
        <f t="shared" si="96"/>
        <v>#VALUE!</v>
      </c>
      <c r="V339" s="13"/>
      <c r="W339" s="8">
        <f t="shared" si="97"/>
        <v>9.0359999999999996</v>
      </c>
      <c r="X339" s="8">
        <f t="shared" si="98"/>
        <v>-184.49199999999999</v>
      </c>
      <c r="Y339"/>
      <c r="Z339" t="e">
        <f>IF(D339="M",IF(AC339&lt;78,LMS!$D$5*AC339^3+LMS!$E$5*AC339^2+LMS!$F$5*AC339+LMS!$G$5,IF(AC339&lt;150,LMS!$D$6*AC339^3+LMS!$E$6*AC339^2+LMS!$F$6*AC339+LMS!$G$6,LMS!$D$7*AC339^3+LMS!$E$7*AC339^2+LMS!$F$7*AC339+LMS!$G$7)),IF(AC339&lt;69,LMS!$D$9*AC339^3+LMS!$E$9*AC339^2+LMS!$F$9*AC339+LMS!$G$9,IF(AC339&lt;150,LMS!$D$10*AC339^3+LMS!$E$10*AC339^2+LMS!$F$10*AC339+LMS!$G$10,LMS!$D$11*AC339^3+LMS!$E$11*AC339^2+LMS!$F$11*AC339+LMS!$G$11)))</f>
        <v>#VALUE!</v>
      </c>
      <c r="AA339" t="e">
        <f>IF(D339="M",(IF(AC339&lt;2.5,LMS!$D$21*AC339^3+LMS!$E$21*AC339^2+LMS!$F$21*AC339+LMS!$G$21,IF(AC339&lt;9.5,LMS!$D$22*AC339^3+LMS!$E$22*AC339^2+LMS!$F$22*AC339+LMS!$G$22,IF(AC339&lt;26.75,LMS!$D$23*AC339^3+LMS!$E$23*AC339^2+LMS!$F$23*AC339+LMS!$G$23,IF(AC339&lt;90,LMS!$D$24*AC339^3+LMS!$E$24*AC339^2+LMS!$F$24*AC339+LMS!$G$24,LMS!$D$25*AC339^3+LMS!$E$25*AC339^2+LMS!$F$25*AC339+LMS!$G$25))))),(IF(AC339&lt;2.5,LMS!$D$27*AC339^3+LMS!$E$27*AC339^2+LMS!$F$27*AC339+LMS!$G$27,IF(AC339&lt;9.5,LMS!$D$28*AC339^3+LMS!$E$28*AC339^2+LMS!$F$28*AC339+LMS!$G$28,IF(AC339&lt;26.75,LMS!$D$29*AC339^3+LMS!$E$29*AC339^2+LMS!$F$29*AC339+LMS!$G$29,IF(AC339&lt;90,LMS!$D$30*AC339^3+LMS!$E$30*AC339^2+LMS!$F$30*AC339+LMS!$G$30,IF(AC339&lt;150,LMS!$D$31*AC339^3+LMS!$E$31*AC339^2+LMS!$F$31*AC339+LMS!$G$31,LMS!$D$32*AC339^3+LMS!$E$32*AC339^2+LMS!$F$32*AC339+LMS!$G$32)))))))</f>
        <v>#VALUE!</v>
      </c>
      <c r="AB339" t="e">
        <f>IF(D339="M",(IF(AC339&lt;90,LMS!$D$14*AC339^3+LMS!$E$14*AC339^2+LMS!$F$14*AC339+LMS!$G$14,LMS!$D$15*AC339^3+LMS!$E$15*AC339^2+LMS!$F$15*AC339+LMS!$G$15)),(IF(AC339&lt;90,LMS!$D$17*AC339^3+LMS!$E$17*AC339^2+LMS!$F$17*AC339+LMS!$G$17,LMS!$D$18*AC339^3+LMS!$E$18*AC339^2+LMS!$F$18*AC339+LMS!$G$18)))</f>
        <v>#VALUE!</v>
      </c>
      <c r="AC339" s="7" t="e">
        <f t="shared" si="99"/>
        <v>#VALUE!</v>
      </c>
    </row>
    <row r="340" spans="2:29" s="7" customFormat="1">
      <c r="B340" s="119"/>
      <c r="C340" s="119"/>
      <c r="D340" s="119"/>
      <c r="E340" s="31"/>
      <c r="F340" s="31"/>
      <c r="G340" s="120"/>
      <c r="H340" s="120"/>
      <c r="I340" s="11" t="str">
        <f t="shared" si="86"/>
        <v/>
      </c>
      <c r="J340" s="2" t="str">
        <f t="shared" si="87"/>
        <v/>
      </c>
      <c r="K340" s="2" t="str">
        <f t="shared" si="88"/>
        <v/>
      </c>
      <c r="L340" s="2" t="str">
        <f t="shared" si="89"/>
        <v/>
      </c>
      <c r="M340" s="2" t="str">
        <f t="shared" si="90"/>
        <v/>
      </c>
      <c r="N340" s="2" t="str">
        <f t="shared" si="91"/>
        <v/>
      </c>
      <c r="O340" s="11" t="str">
        <f t="shared" si="92"/>
        <v/>
      </c>
      <c r="P340" s="11" t="str">
        <f t="shared" si="93"/>
        <v/>
      </c>
      <c r="Q340" s="11" t="str">
        <f t="shared" si="94"/>
        <v/>
      </c>
      <c r="R340" s="137"/>
      <c r="S340" s="137"/>
      <c r="T340" s="12" t="e">
        <f t="shared" si="95"/>
        <v>#VALUE!</v>
      </c>
      <c r="U340" s="13" t="e">
        <f t="shared" si="96"/>
        <v>#VALUE!</v>
      </c>
      <c r="V340" s="13"/>
      <c r="W340" s="8">
        <f t="shared" si="97"/>
        <v>9.0359999999999996</v>
      </c>
      <c r="X340" s="8">
        <f t="shared" si="98"/>
        <v>-184.49199999999999</v>
      </c>
      <c r="Y340"/>
      <c r="Z340" t="e">
        <f>IF(D340="M",IF(AC340&lt;78,LMS!$D$5*AC340^3+LMS!$E$5*AC340^2+LMS!$F$5*AC340+LMS!$G$5,IF(AC340&lt;150,LMS!$D$6*AC340^3+LMS!$E$6*AC340^2+LMS!$F$6*AC340+LMS!$G$6,LMS!$D$7*AC340^3+LMS!$E$7*AC340^2+LMS!$F$7*AC340+LMS!$G$7)),IF(AC340&lt;69,LMS!$D$9*AC340^3+LMS!$E$9*AC340^2+LMS!$F$9*AC340+LMS!$G$9,IF(AC340&lt;150,LMS!$D$10*AC340^3+LMS!$E$10*AC340^2+LMS!$F$10*AC340+LMS!$G$10,LMS!$D$11*AC340^3+LMS!$E$11*AC340^2+LMS!$F$11*AC340+LMS!$G$11)))</f>
        <v>#VALUE!</v>
      </c>
      <c r="AA340" t="e">
        <f>IF(D340="M",(IF(AC340&lt;2.5,LMS!$D$21*AC340^3+LMS!$E$21*AC340^2+LMS!$F$21*AC340+LMS!$G$21,IF(AC340&lt;9.5,LMS!$D$22*AC340^3+LMS!$E$22*AC340^2+LMS!$F$22*AC340+LMS!$G$22,IF(AC340&lt;26.75,LMS!$D$23*AC340^3+LMS!$E$23*AC340^2+LMS!$F$23*AC340+LMS!$G$23,IF(AC340&lt;90,LMS!$D$24*AC340^3+LMS!$E$24*AC340^2+LMS!$F$24*AC340+LMS!$G$24,LMS!$D$25*AC340^3+LMS!$E$25*AC340^2+LMS!$F$25*AC340+LMS!$G$25))))),(IF(AC340&lt;2.5,LMS!$D$27*AC340^3+LMS!$E$27*AC340^2+LMS!$F$27*AC340+LMS!$G$27,IF(AC340&lt;9.5,LMS!$D$28*AC340^3+LMS!$E$28*AC340^2+LMS!$F$28*AC340+LMS!$G$28,IF(AC340&lt;26.75,LMS!$D$29*AC340^3+LMS!$E$29*AC340^2+LMS!$F$29*AC340+LMS!$G$29,IF(AC340&lt;90,LMS!$D$30*AC340^3+LMS!$E$30*AC340^2+LMS!$F$30*AC340+LMS!$G$30,IF(AC340&lt;150,LMS!$D$31*AC340^3+LMS!$E$31*AC340^2+LMS!$F$31*AC340+LMS!$G$31,LMS!$D$32*AC340^3+LMS!$E$32*AC340^2+LMS!$F$32*AC340+LMS!$G$32)))))))</f>
        <v>#VALUE!</v>
      </c>
      <c r="AB340" t="e">
        <f>IF(D340="M",(IF(AC340&lt;90,LMS!$D$14*AC340^3+LMS!$E$14*AC340^2+LMS!$F$14*AC340+LMS!$G$14,LMS!$D$15*AC340^3+LMS!$E$15*AC340^2+LMS!$F$15*AC340+LMS!$G$15)),(IF(AC340&lt;90,LMS!$D$17*AC340^3+LMS!$E$17*AC340^2+LMS!$F$17*AC340+LMS!$G$17,LMS!$D$18*AC340^3+LMS!$E$18*AC340^2+LMS!$F$18*AC340+LMS!$G$18)))</f>
        <v>#VALUE!</v>
      </c>
      <c r="AC340" s="7" t="e">
        <f t="shared" si="99"/>
        <v>#VALUE!</v>
      </c>
    </row>
    <row r="341" spans="2:29" s="7" customFormat="1">
      <c r="B341" s="119"/>
      <c r="C341" s="119"/>
      <c r="D341" s="119"/>
      <c r="E341" s="31"/>
      <c r="F341" s="31"/>
      <c r="G341" s="120"/>
      <c r="H341" s="120"/>
      <c r="I341" s="11" t="str">
        <f t="shared" si="86"/>
        <v/>
      </c>
      <c r="J341" s="2" t="str">
        <f t="shared" si="87"/>
        <v/>
      </c>
      <c r="K341" s="2" t="str">
        <f t="shared" si="88"/>
        <v/>
      </c>
      <c r="L341" s="2" t="str">
        <f t="shared" si="89"/>
        <v/>
      </c>
      <c r="M341" s="2" t="str">
        <f t="shared" si="90"/>
        <v/>
      </c>
      <c r="N341" s="2" t="str">
        <f t="shared" si="91"/>
        <v/>
      </c>
      <c r="O341" s="11" t="str">
        <f t="shared" si="92"/>
        <v/>
      </c>
      <c r="P341" s="11" t="str">
        <f t="shared" si="93"/>
        <v/>
      </c>
      <c r="Q341" s="11" t="str">
        <f t="shared" si="94"/>
        <v/>
      </c>
      <c r="R341" s="137"/>
      <c r="S341" s="137"/>
      <c r="T341" s="12" t="e">
        <f t="shared" si="95"/>
        <v>#VALUE!</v>
      </c>
      <c r="U341" s="13" t="e">
        <f t="shared" si="96"/>
        <v>#VALUE!</v>
      </c>
      <c r="V341" s="13"/>
      <c r="W341" s="8">
        <f t="shared" si="97"/>
        <v>9.0359999999999996</v>
      </c>
      <c r="X341" s="8">
        <f t="shared" si="98"/>
        <v>-184.49199999999999</v>
      </c>
      <c r="Y341"/>
      <c r="Z341" t="e">
        <f>IF(D341="M",IF(AC341&lt;78,LMS!$D$5*AC341^3+LMS!$E$5*AC341^2+LMS!$F$5*AC341+LMS!$G$5,IF(AC341&lt;150,LMS!$D$6*AC341^3+LMS!$E$6*AC341^2+LMS!$F$6*AC341+LMS!$G$6,LMS!$D$7*AC341^3+LMS!$E$7*AC341^2+LMS!$F$7*AC341+LMS!$G$7)),IF(AC341&lt;69,LMS!$D$9*AC341^3+LMS!$E$9*AC341^2+LMS!$F$9*AC341+LMS!$G$9,IF(AC341&lt;150,LMS!$D$10*AC341^3+LMS!$E$10*AC341^2+LMS!$F$10*AC341+LMS!$G$10,LMS!$D$11*AC341^3+LMS!$E$11*AC341^2+LMS!$F$11*AC341+LMS!$G$11)))</f>
        <v>#VALUE!</v>
      </c>
      <c r="AA341" t="e">
        <f>IF(D341="M",(IF(AC341&lt;2.5,LMS!$D$21*AC341^3+LMS!$E$21*AC341^2+LMS!$F$21*AC341+LMS!$G$21,IF(AC341&lt;9.5,LMS!$D$22*AC341^3+LMS!$E$22*AC341^2+LMS!$F$22*AC341+LMS!$G$22,IF(AC341&lt;26.75,LMS!$D$23*AC341^3+LMS!$E$23*AC341^2+LMS!$F$23*AC341+LMS!$G$23,IF(AC341&lt;90,LMS!$D$24*AC341^3+LMS!$E$24*AC341^2+LMS!$F$24*AC341+LMS!$G$24,LMS!$D$25*AC341^3+LMS!$E$25*AC341^2+LMS!$F$25*AC341+LMS!$G$25))))),(IF(AC341&lt;2.5,LMS!$D$27*AC341^3+LMS!$E$27*AC341^2+LMS!$F$27*AC341+LMS!$G$27,IF(AC341&lt;9.5,LMS!$D$28*AC341^3+LMS!$E$28*AC341^2+LMS!$F$28*AC341+LMS!$G$28,IF(AC341&lt;26.75,LMS!$D$29*AC341^3+LMS!$E$29*AC341^2+LMS!$F$29*AC341+LMS!$G$29,IF(AC341&lt;90,LMS!$D$30*AC341^3+LMS!$E$30*AC341^2+LMS!$F$30*AC341+LMS!$G$30,IF(AC341&lt;150,LMS!$D$31*AC341^3+LMS!$E$31*AC341^2+LMS!$F$31*AC341+LMS!$G$31,LMS!$D$32*AC341^3+LMS!$E$32*AC341^2+LMS!$F$32*AC341+LMS!$G$32)))))))</f>
        <v>#VALUE!</v>
      </c>
      <c r="AB341" t="e">
        <f>IF(D341="M",(IF(AC341&lt;90,LMS!$D$14*AC341^3+LMS!$E$14*AC341^2+LMS!$F$14*AC341+LMS!$G$14,LMS!$D$15*AC341^3+LMS!$E$15*AC341^2+LMS!$F$15*AC341+LMS!$G$15)),(IF(AC341&lt;90,LMS!$D$17*AC341^3+LMS!$E$17*AC341^2+LMS!$F$17*AC341+LMS!$G$17,LMS!$D$18*AC341^3+LMS!$E$18*AC341^2+LMS!$F$18*AC341+LMS!$G$18)))</f>
        <v>#VALUE!</v>
      </c>
      <c r="AC341" s="7" t="e">
        <f t="shared" si="99"/>
        <v>#VALUE!</v>
      </c>
    </row>
    <row r="342" spans="2:29" s="7" customFormat="1">
      <c r="B342" s="119"/>
      <c r="C342" s="119"/>
      <c r="D342" s="119"/>
      <c r="E342" s="31"/>
      <c r="F342" s="31"/>
      <c r="G342" s="120"/>
      <c r="H342" s="120"/>
      <c r="I342" s="11" t="str">
        <f t="shared" si="86"/>
        <v/>
      </c>
      <c r="J342" s="2" t="str">
        <f t="shared" si="87"/>
        <v/>
      </c>
      <c r="K342" s="2" t="str">
        <f t="shared" si="88"/>
        <v/>
      </c>
      <c r="L342" s="2" t="str">
        <f t="shared" si="89"/>
        <v/>
      </c>
      <c r="M342" s="2" t="str">
        <f t="shared" si="90"/>
        <v/>
      </c>
      <c r="N342" s="2" t="str">
        <f t="shared" si="91"/>
        <v/>
      </c>
      <c r="O342" s="11" t="str">
        <f t="shared" si="92"/>
        <v/>
      </c>
      <c r="P342" s="11" t="str">
        <f t="shared" si="93"/>
        <v/>
      </c>
      <c r="Q342" s="11" t="str">
        <f t="shared" si="94"/>
        <v/>
      </c>
      <c r="R342" s="137"/>
      <c r="S342" s="137"/>
      <c r="T342" s="12" t="e">
        <f t="shared" si="95"/>
        <v>#VALUE!</v>
      </c>
      <c r="U342" s="13" t="e">
        <f t="shared" si="96"/>
        <v>#VALUE!</v>
      </c>
      <c r="V342" s="13"/>
      <c r="W342" s="8">
        <f t="shared" si="97"/>
        <v>9.0359999999999996</v>
      </c>
      <c r="X342" s="8">
        <f t="shared" si="98"/>
        <v>-184.49199999999999</v>
      </c>
      <c r="Y342"/>
      <c r="Z342" t="e">
        <f>IF(D342="M",IF(AC342&lt;78,LMS!$D$5*AC342^3+LMS!$E$5*AC342^2+LMS!$F$5*AC342+LMS!$G$5,IF(AC342&lt;150,LMS!$D$6*AC342^3+LMS!$E$6*AC342^2+LMS!$F$6*AC342+LMS!$G$6,LMS!$D$7*AC342^3+LMS!$E$7*AC342^2+LMS!$F$7*AC342+LMS!$G$7)),IF(AC342&lt;69,LMS!$D$9*AC342^3+LMS!$E$9*AC342^2+LMS!$F$9*AC342+LMS!$G$9,IF(AC342&lt;150,LMS!$D$10*AC342^3+LMS!$E$10*AC342^2+LMS!$F$10*AC342+LMS!$G$10,LMS!$D$11*AC342^3+LMS!$E$11*AC342^2+LMS!$F$11*AC342+LMS!$G$11)))</f>
        <v>#VALUE!</v>
      </c>
      <c r="AA342" t="e">
        <f>IF(D342="M",(IF(AC342&lt;2.5,LMS!$D$21*AC342^3+LMS!$E$21*AC342^2+LMS!$F$21*AC342+LMS!$G$21,IF(AC342&lt;9.5,LMS!$D$22*AC342^3+LMS!$E$22*AC342^2+LMS!$F$22*AC342+LMS!$G$22,IF(AC342&lt;26.75,LMS!$D$23*AC342^3+LMS!$E$23*AC342^2+LMS!$F$23*AC342+LMS!$G$23,IF(AC342&lt;90,LMS!$D$24*AC342^3+LMS!$E$24*AC342^2+LMS!$F$24*AC342+LMS!$G$24,LMS!$D$25*AC342^3+LMS!$E$25*AC342^2+LMS!$F$25*AC342+LMS!$G$25))))),(IF(AC342&lt;2.5,LMS!$D$27*AC342^3+LMS!$E$27*AC342^2+LMS!$F$27*AC342+LMS!$G$27,IF(AC342&lt;9.5,LMS!$D$28*AC342^3+LMS!$E$28*AC342^2+LMS!$F$28*AC342+LMS!$G$28,IF(AC342&lt;26.75,LMS!$D$29*AC342^3+LMS!$E$29*AC342^2+LMS!$F$29*AC342+LMS!$G$29,IF(AC342&lt;90,LMS!$D$30*AC342^3+LMS!$E$30*AC342^2+LMS!$F$30*AC342+LMS!$G$30,IF(AC342&lt;150,LMS!$D$31*AC342^3+LMS!$E$31*AC342^2+LMS!$F$31*AC342+LMS!$G$31,LMS!$D$32*AC342^3+LMS!$E$32*AC342^2+LMS!$F$32*AC342+LMS!$G$32)))))))</f>
        <v>#VALUE!</v>
      </c>
      <c r="AB342" t="e">
        <f>IF(D342="M",(IF(AC342&lt;90,LMS!$D$14*AC342^3+LMS!$E$14*AC342^2+LMS!$F$14*AC342+LMS!$G$14,LMS!$D$15*AC342^3+LMS!$E$15*AC342^2+LMS!$F$15*AC342+LMS!$G$15)),(IF(AC342&lt;90,LMS!$D$17*AC342^3+LMS!$E$17*AC342^2+LMS!$F$17*AC342+LMS!$G$17,LMS!$D$18*AC342^3+LMS!$E$18*AC342^2+LMS!$F$18*AC342+LMS!$G$18)))</f>
        <v>#VALUE!</v>
      </c>
      <c r="AC342" s="7" t="e">
        <f t="shared" si="99"/>
        <v>#VALUE!</v>
      </c>
    </row>
    <row r="343" spans="2:29" s="7" customFormat="1">
      <c r="B343" s="119"/>
      <c r="C343" s="119"/>
      <c r="D343" s="119"/>
      <c r="E343" s="31"/>
      <c r="F343" s="31"/>
      <c r="G343" s="120"/>
      <c r="H343" s="120"/>
      <c r="I343" s="11" t="str">
        <f t="shared" si="86"/>
        <v/>
      </c>
      <c r="J343" s="2" t="str">
        <f t="shared" si="87"/>
        <v/>
      </c>
      <c r="K343" s="2" t="str">
        <f t="shared" si="88"/>
        <v/>
      </c>
      <c r="L343" s="2" t="str">
        <f t="shared" si="89"/>
        <v/>
      </c>
      <c r="M343" s="2" t="str">
        <f t="shared" si="90"/>
        <v/>
      </c>
      <c r="N343" s="2" t="str">
        <f t="shared" si="91"/>
        <v/>
      </c>
      <c r="O343" s="11" t="str">
        <f t="shared" si="92"/>
        <v/>
      </c>
      <c r="P343" s="11" t="str">
        <f t="shared" si="93"/>
        <v/>
      </c>
      <c r="Q343" s="11" t="str">
        <f t="shared" si="94"/>
        <v/>
      </c>
      <c r="R343" s="137"/>
      <c r="S343" s="137"/>
      <c r="T343" s="12" t="e">
        <f t="shared" si="95"/>
        <v>#VALUE!</v>
      </c>
      <c r="U343" s="13" t="e">
        <f t="shared" si="96"/>
        <v>#VALUE!</v>
      </c>
      <c r="V343" s="13"/>
      <c r="W343" s="8">
        <f t="shared" si="97"/>
        <v>9.0359999999999996</v>
      </c>
      <c r="X343" s="8">
        <f t="shared" si="98"/>
        <v>-184.49199999999999</v>
      </c>
      <c r="Y343"/>
      <c r="Z343" t="e">
        <f>IF(D343="M",IF(AC343&lt;78,LMS!$D$5*AC343^3+LMS!$E$5*AC343^2+LMS!$F$5*AC343+LMS!$G$5,IF(AC343&lt;150,LMS!$D$6*AC343^3+LMS!$E$6*AC343^2+LMS!$F$6*AC343+LMS!$G$6,LMS!$D$7*AC343^3+LMS!$E$7*AC343^2+LMS!$F$7*AC343+LMS!$G$7)),IF(AC343&lt;69,LMS!$D$9*AC343^3+LMS!$E$9*AC343^2+LMS!$F$9*AC343+LMS!$G$9,IF(AC343&lt;150,LMS!$D$10*AC343^3+LMS!$E$10*AC343^2+LMS!$F$10*AC343+LMS!$G$10,LMS!$D$11*AC343^3+LMS!$E$11*AC343^2+LMS!$F$11*AC343+LMS!$G$11)))</f>
        <v>#VALUE!</v>
      </c>
      <c r="AA343" t="e">
        <f>IF(D343="M",(IF(AC343&lt;2.5,LMS!$D$21*AC343^3+LMS!$E$21*AC343^2+LMS!$F$21*AC343+LMS!$G$21,IF(AC343&lt;9.5,LMS!$D$22*AC343^3+LMS!$E$22*AC343^2+LMS!$F$22*AC343+LMS!$G$22,IF(AC343&lt;26.75,LMS!$D$23*AC343^3+LMS!$E$23*AC343^2+LMS!$F$23*AC343+LMS!$G$23,IF(AC343&lt;90,LMS!$D$24*AC343^3+LMS!$E$24*AC343^2+LMS!$F$24*AC343+LMS!$G$24,LMS!$D$25*AC343^3+LMS!$E$25*AC343^2+LMS!$F$25*AC343+LMS!$G$25))))),(IF(AC343&lt;2.5,LMS!$D$27*AC343^3+LMS!$E$27*AC343^2+LMS!$F$27*AC343+LMS!$G$27,IF(AC343&lt;9.5,LMS!$D$28*AC343^3+LMS!$E$28*AC343^2+LMS!$F$28*AC343+LMS!$G$28,IF(AC343&lt;26.75,LMS!$D$29*AC343^3+LMS!$E$29*AC343^2+LMS!$F$29*AC343+LMS!$G$29,IF(AC343&lt;90,LMS!$D$30*AC343^3+LMS!$E$30*AC343^2+LMS!$F$30*AC343+LMS!$G$30,IF(AC343&lt;150,LMS!$D$31*AC343^3+LMS!$E$31*AC343^2+LMS!$F$31*AC343+LMS!$G$31,LMS!$D$32*AC343^3+LMS!$E$32*AC343^2+LMS!$F$32*AC343+LMS!$G$32)))))))</f>
        <v>#VALUE!</v>
      </c>
      <c r="AB343" t="e">
        <f>IF(D343="M",(IF(AC343&lt;90,LMS!$D$14*AC343^3+LMS!$E$14*AC343^2+LMS!$F$14*AC343+LMS!$G$14,LMS!$D$15*AC343^3+LMS!$E$15*AC343^2+LMS!$F$15*AC343+LMS!$G$15)),(IF(AC343&lt;90,LMS!$D$17*AC343^3+LMS!$E$17*AC343^2+LMS!$F$17*AC343+LMS!$G$17,LMS!$D$18*AC343^3+LMS!$E$18*AC343^2+LMS!$F$18*AC343+LMS!$G$18)))</f>
        <v>#VALUE!</v>
      </c>
      <c r="AC343" s="7" t="e">
        <f t="shared" si="99"/>
        <v>#VALUE!</v>
      </c>
    </row>
    <row r="344" spans="2:29" s="7" customFormat="1">
      <c r="B344" s="119"/>
      <c r="C344" s="119"/>
      <c r="D344" s="119"/>
      <c r="E344" s="31"/>
      <c r="F344" s="31"/>
      <c r="G344" s="120"/>
      <c r="H344" s="120"/>
      <c r="I344" s="11" t="str">
        <f t="shared" si="86"/>
        <v/>
      </c>
      <c r="J344" s="2" t="str">
        <f t="shared" si="87"/>
        <v/>
      </c>
      <c r="K344" s="2" t="str">
        <f t="shared" si="88"/>
        <v/>
      </c>
      <c r="L344" s="2" t="str">
        <f t="shared" si="89"/>
        <v/>
      </c>
      <c r="M344" s="2" t="str">
        <f t="shared" si="90"/>
        <v/>
      </c>
      <c r="N344" s="2" t="str">
        <f t="shared" si="91"/>
        <v/>
      </c>
      <c r="O344" s="11" t="str">
        <f t="shared" si="92"/>
        <v/>
      </c>
      <c r="P344" s="11" t="str">
        <f t="shared" si="93"/>
        <v/>
      </c>
      <c r="Q344" s="11" t="str">
        <f t="shared" si="94"/>
        <v/>
      </c>
      <c r="R344" s="137"/>
      <c r="S344" s="137"/>
      <c r="T344" s="12" t="e">
        <f t="shared" si="95"/>
        <v>#VALUE!</v>
      </c>
      <c r="U344" s="13" t="e">
        <f t="shared" si="96"/>
        <v>#VALUE!</v>
      </c>
      <c r="V344" s="13"/>
      <c r="W344" s="8">
        <f t="shared" si="97"/>
        <v>9.0359999999999996</v>
      </c>
      <c r="X344" s="8">
        <f t="shared" si="98"/>
        <v>-184.49199999999999</v>
      </c>
      <c r="Y344"/>
      <c r="Z344" t="e">
        <f>IF(D344="M",IF(AC344&lt;78,LMS!$D$5*AC344^3+LMS!$E$5*AC344^2+LMS!$F$5*AC344+LMS!$G$5,IF(AC344&lt;150,LMS!$D$6*AC344^3+LMS!$E$6*AC344^2+LMS!$F$6*AC344+LMS!$G$6,LMS!$D$7*AC344^3+LMS!$E$7*AC344^2+LMS!$F$7*AC344+LMS!$G$7)),IF(AC344&lt;69,LMS!$D$9*AC344^3+LMS!$E$9*AC344^2+LMS!$F$9*AC344+LMS!$G$9,IF(AC344&lt;150,LMS!$D$10*AC344^3+LMS!$E$10*AC344^2+LMS!$F$10*AC344+LMS!$G$10,LMS!$D$11*AC344^3+LMS!$E$11*AC344^2+LMS!$F$11*AC344+LMS!$G$11)))</f>
        <v>#VALUE!</v>
      </c>
      <c r="AA344" t="e">
        <f>IF(D344="M",(IF(AC344&lt;2.5,LMS!$D$21*AC344^3+LMS!$E$21*AC344^2+LMS!$F$21*AC344+LMS!$G$21,IF(AC344&lt;9.5,LMS!$D$22*AC344^3+LMS!$E$22*AC344^2+LMS!$F$22*AC344+LMS!$G$22,IF(AC344&lt;26.75,LMS!$D$23*AC344^3+LMS!$E$23*AC344^2+LMS!$F$23*AC344+LMS!$G$23,IF(AC344&lt;90,LMS!$D$24*AC344^3+LMS!$E$24*AC344^2+LMS!$F$24*AC344+LMS!$G$24,LMS!$D$25*AC344^3+LMS!$E$25*AC344^2+LMS!$F$25*AC344+LMS!$G$25))))),(IF(AC344&lt;2.5,LMS!$D$27*AC344^3+LMS!$E$27*AC344^2+LMS!$F$27*AC344+LMS!$G$27,IF(AC344&lt;9.5,LMS!$D$28*AC344^3+LMS!$E$28*AC344^2+LMS!$F$28*AC344+LMS!$G$28,IF(AC344&lt;26.75,LMS!$D$29*AC344^3+LMS!$E$29*AC344^2+LMS!$F$29*AC344+LMS!$G$29,IF(AC344&lt;90,LMS!$D$30*AC344^3+LMS!$E$30*AC344^2+LMS!$F$30*AC344+LMS!$G$30,IF(AC344&lt;150,LMS!$D$31*AC344^3+LMS!$E$31*AC344^2+LMS!$F$31*AC344+LMS!$G$31,LMS!$D$32*AC344^3+LMS!$E$32*AC344^2+LMS!$F$32*AC344+LMS!$G$32)))))))</f>
        <v>#VALUE!</v>
      </c>
      <c r="AB344" t="e">
        <f>IF(D344="M",(IF(AC344&lt;90,LMS!$D$14*AC344^3+LMS!$E$14*AC344^2+LMS!$F$14*AC344+LMS!$G$14,LMS!$D$15*AC344^3+LMS!$E$15*AC344^2+LMS!$F$15*AC344+LMS!$G$15)),(IF(AC344&lt;90,LMS!$D$17*AC344^3+LMS!$E$17*AC344^2+LMS!$F$17*AC344+LMS!$G$17,LMS!$D$18*AC344^3+LMS!$E$18*AC344^2+LMS!$F$18*AC344+LMS!$G$18)))</f>
        <v>#VALUE!</v>
      </c>
      <c r="AC344" s="7" t="e">
        <f t="shared" si="99"/>
        <v>#VALUE!</v>
      </c>
    </row>
    <row r="345" spans="2:29" s="7" customFormat="1">
      <c r="B345" s="119"/>
      <c r="C345" s="119"/>
      <c r="D345" s="119"/>
      <c r="E345" s="31"/>
      <c r="F345" s="31"/>
      <c r="G345" s="120"/>
      <c r="H345" s="120"/>
      <c r="I345" s="11" t="str">
        <f t="shared" si="86"/>
        <v/>
      </c>
      <c r="J345" s="2" t="str">
        <f t="shared" si="87"/>
        <v/>
      </c>
      <c r="K345" s="2" t="str">
        <f t="shared" si="88"/>
        <v/>
      </c>
      <c r="L345" s="2" t="str">
        <f t="shared" si="89"/>
        <v/>
      </c>
      <c r="M345" s="2" t="str">
        <f t="shared" si="90"/>
        <v/>
      </c>
      <c r="N345" s="2" t="str">
        <f t="shared" si="91"/>
        <v/>
      </c>
      <c r="O345" s="11" t="str">
        <f t="shared" si="92"/>
        <v/>
      </c>
      <c r="P345" s="11" t="str">
        <f t="shared" si="93"/>
        <v/>
      </c>
      <c r="Q345" s="11" t="str">
        <f t="shared" si="94"/>
        <v/>
      </c>
      <c r="R345" s="137"/>
      <c r="S345" s="137"/>
      <c r="T345" s="12" t="e">
        <f t="shared" si="95"/>
        <v>#VALUE!</v>
      </c>
      <c r="U345" s="13" t="e">
        <f t="shared" si="96"/>
        <v>#VALUE!</v>
      </c>
      <c r="V345" s="13"/>
      <c r="W345" s="8">
        <f t="shared" si="97"/>
        <v>9.0359999999999996</v>
      </c>
      <c r="X345" s="8">
        <f t="shared" si="98"/>
        <v>-184.49199999999999</v>
      </c>
      <c r="Y345"/>
      <c r="Z345" t="e">
        <f>IF(D345="M",IF(AC345&lt;78,LMS!$D$5*AC345^3+LMS!$E$5*AC345^2+LMS!$F$5*AC345+LMS!$G$5,IF(AC345&lt;150,LMS!$D$6*AC345^3+LMS!$E$6*AC345^2+LMS!$F$6*AC345+LMS!$G$6,LMS!$D$7*AC345^3+LMS!$E$7*AC345^2+LMS!$F$7*AC345+LMS!$G$7)),IF(AC345&lt;69,LMS!$D$9*AC345^3+LMS!$E$9*AC345^2+LMS!$F$9*AC345+LMS!$G$9,IF(AC345&lt;150,LMS!$D$10*AC345^3+LMS!$E$10*AC345^2+LMS!$F$10*AC345+LMS!$G$10,LMS!$D$11*AC345^3+LMS!$E$11*AC345^2+LMS!$F$11*AC345+LMS!$G$11)))</f>
        <v>#VALUE!</v>
      </c>
      <c r="AA345" t="e">
        <f>IF(D345="M",(IF(AC345&lt;2.5,LMS!$D$21*AC345^3+LMS!$E$21*AC345^2+LMS!$F$21*AC345+LMS!$G$21,IF(AC345&lt;9.5,LMS!$D$22*AC345^3+LMS!$E$22*AC345^2+LMS!$F$22*AC345+LMS!$G$22,IF(AC345&lt;26.75,LMS!$D$23*AC345^3+LMS!$E$23*AC345^2+LMS!$F$23*AC345+LMS!$G$23,IF(AC345&lt;90,LMS!$D$24*AC345^3+LMS!$E$24*AC345^2+LMS!$F$24*AC345+LMS!$G$24,LMS!$D$25*AC345^3+LMS!$E$25*AC345^2+LMS!$F$25*AC345+LMS!$G$25))))),(IF(AC345&lt;2.5,LMS!$D$27*AC345^3+LMS!$E$27*AC345^2+LMS!$F$27*AC345+LMS!$G$27,IF(AC345&lt;9.5,LMS!$D$28*AC345^3+LMS!$E$28*AC345^2+LMS!$F$28*AC345+LMS!$G$28,IF(AC345&lt;26.75,LMS!$D$29*AC345^3+LMS!$E$29*AC345^2+LMS!$F$29*AC345+LMS!$G$29,IF(AC345&lt;90,LMS!$D$30*AC345^3+LMS!$E$30*AC345^2+LMS!$F$30*AC345+LMS!$G$30,IF(AC345&lt;150,LMS!$D$31*AC345^3+LMS!$E$31*AC345^2+LMS!$F$31*AC345+LMS!$G$31,LMS!$D$32*AC345^3+LMS!$E$32*AC345^2+LMS!$F$32*AC345+LMS!$G$32)))))))</f>
        <v>#VALUE!</v>
      </c>
      <c r="AB345" t="e">
        <f>IF(D345="M",(IF(AC345&lt;90,LMS!$D$14*AC345^3+LMS!$E$14*AC345^2+LMS!$F$14*AC345+LMS!$G$14,LMS!$D$15*AC345^3+LMS!$E$15*AC345^2+LMS!$F$15*AC345+LMS!$G$15)),(IF(AC345&lt;90,LMS!$D$17*AC345^3+LMS!$E$17*AC345^2+LMS!$F$17*AC345+LMS!$G$17,LMS!$D$18*AC345^3+LMS!$E$18*AC345^2+LMS!$F$18*AC345+LMS!$G$18)))</f>
        <v>#VALUE!</v>
      </c>
      <c r="AC345" s="7" t="e">
        <f t="shared" si="99"/>
        <v>#VALUE!</v>
      </c>
    </row>
    <row r="346" spans="2:29" s="7" customFormat="1">
      <c r="B346" s="119"/>
      <c r="C346" s="119"/>
      <c r="D346" s="119"/>
      <c r="E346" s="31"/>
      <c r="F346" s="31"/>
      <c r="G346" s="120"/>
      <c r="H346" s="120"/>
      <c r="I346" s="11" t="str">
        <f t="shared" si="86"/>
        <v/>
      </c>
      <c r="J346" s="2" t="str">
        <f t="shared" si="87"/>
        <v/>
      </c>
      <c r="K346" s="2" t="str">
        <f t="shared" si="88"/>
        <v/>
      </c>
      <c r="L346" s="2" t="str">
        <f t="shared" si="89"/>
        <v/>
      </c>
      <c r="M346" s="2" t="str">
        <f t="shared" si="90"/>
        <v/>
      </c>
      <c r="N346" s="2" t="str">
        <f t="shared" si="91"/>
        <v/>
      </c>
      <c r="O346" s="11" t="str">
        <f t="shared" si="92"/>
        <v/>
      </c>
      <c r="P346" s="11" t="str">
        <f t="shared" si="93"/>
        <v/>
      </c>
      <c r="Q346" s="11" t="str">
        <f t="shared" si="94"/>
        <v/>
      </c>
      <c r="R346" s="137"/>
      <c r="S346" s="137"/>
      <c r="T346" s="12" t="e">
        <f t="shared" si="95"/>
        <v>#VALUE!</v>
      </c>
      <c r="U346" s="13" t="e">
        <f t="shared" si="96"/>
        <v>#VALUE!</v>
      </c>
      <c r="V346" s="13"/>
      <c r="W346" s="8">
        <f t="shared" si="97"/>
        <v>9.0359999999999996</v>
      </c>
      <c r="X346" s="8">
        <f t="shared" si="98"/>
        <v>-184.49199999999999</v>
      </c>
      <c r="Y346"/>
      <c r="Z346" t="e">
        <f>IF(D346="M",IF(AC346&lt;78,LMS!$D$5*AC346^3+LMS!$E$5*AC346^2+LMS!$F$5*AC346+LMS!$G$5,IF(AC346&lt;150,LMS!$D$6*AC346^3+LMS!$E$6*AC346^2+LMS!$F$6*AC346+LMS!$G$6,LMS!$D$7*AC346^3+LMS!$E$7*AC346^2+LMS!$F$7*AC346+LMS!$G$7)),IF(AC346&lt;69,LMS!$D$9*AC346^3+LMS!$E$9*AC346^2+LMS!$F$9*AC346+LMS!$G$9,IF(AC346&lt;150,LMS!$D$10*AC346^3+LMS!$E$10*AC346^2+LMS!$F$10*AC346+LMS!$G$10,LMS!$D$11*AC346^3+LMS!$E$11*AC346^2+LMS!$F$11*AC346+LMS!$G$11)))</f>
        <v>#VALUE!</v>
      </c>
      <c r="AA346" t="e">
        <f>IF(D346="M",(IF(AC346&lt;2.5,LMS!$D$21*AC346^3+LMS!$E$21*AC346^2+LMS!$F$21*AC346+LMS!$G$21,IF(AC346&lt;9.5,LMS!$D$22*AC346^3+LMS!$E$22*AC346^2+LMS!$F$22*AC346+LMS!$G$22,IF(AC346&lt;26.75,LMS!$D$23*AC346^3+LMS!$E$23*AC346^2+LMS!$F$23*AC346+LMS!$G$23,IF(AC346&lt;90,LMS!$D$24*AC346^3+LMS!$E$24*AC346^2+LMS!$F$24*AC346+LMS!$G$24,LMS!$D$25*AC346^3+LMS!$E$25*AC346^2+LMS!$F$25*AC346+LMS!$G$25))))),(IF(AC346&lt;2.5,LMS!$D$27*AC346^3+LMS!$E$27*AC346^2+LMS!$F$27*AC346+LMS!$G$27,IF(AC346&lt;9.5,LMS!$D$28*AC346^3+LMS!$E$28*AC346^2+LMS!$F$28*AC346+LMS!$G$28,IF(AC346&lt;26.75,LMS!$D$29*AC346^3+LMS!$E$29*AC346^2+LMS!$F$29*AC346+LMS!$G$29,IF(AC346&lt;90,LMS!$D$30*AC346^3+LMS!$E$30*AC346^2+LMS!$F$30*AC346+LMS!$G$30,IF(AC346&lt;150,LMS!$D$31*AC346^3+LMS!$E$31*AC346^2+LMS!$F$31*AC346+LMS!$G$31,LMS!$D$32*AC346^3+LMS!$E$32*AC346^2+LMS!$F$32*AC346+LMS!$G$32)))))))</f>
        <v>#VALUE!</v>
      </c>
      <c r="AB346" t="e">
        <f>IF(D346="M",(IF(AC346&lt;90,LMS!$D$14*AC346^3+LMS!$E$14*AC346^2+LMS!$F$14*AC346+LMS!$G$14,LMS!$D$15*AC346^3+LMS!$E$15*AC346^2+LMS!$F$15*AC346+LMS!$G$15)),(IF(AC346&lt;90,LMS!$D$17*AC346^3+LMS!$E$17*AC346^2+LMS!$F$17*AC346+LMS!$G$17,LMS!$D$18*AC346^3+LMS!$E$18*AC346^2+LMS!$F$18*AC346+LMS!$G$18)))</f>
        <v>#VALUE!</v>
      </c>
      <c r="AC346" s="7" t="e">
        <f t="shared" si="99"/>
        <v>#VALUE!</v>
      </c>
    </row>
    <row r="347" spans="2:29" s="7" customFormat="1">
      <c r="B347" s="119"/>
      <c r="C347" s="119"/>
      <c r="D347" s="119"/>
      <c r="E347" s="31"/>
      <c r="F347" s="31"/>
      <c r="G347" s="120"/>
      <c r="H347" s="120"/>
      <c r="I347" s="11" t="str">
        <f t="shared" si="86"/>
        <v/>
      </c>
      <c r="J347" s="2" t="str">
        <f t="shared" si="87"/>
        <v/>
      </c>
      <c r="K347" s="2" t="str">
        <f t="shared" si="88"/>
        <v/>
      </c>
      <c r="L347" s="2" t="str">
        <f t="shared" si="89"/>
        <v/>
      </c>
      <c r="M347" s="2" t="str">
        <f t="shared" si="90"/>
        <v/>
      </c>
      <c r="N347" s="2" t="str">
        <f t="shared" si="91"/>
        <v/>
      </c>
      <c r="O347" s="11" t="str">
        <f t="shared" si="92"/>
        <v/>
      </c>
      <c r="P347" s="11" t="str">
        <f t="shared" si="93"/>
        <v/>
      </c>
      <c r="Q347" s="11" t="str">
        <f t="shared" si="94"/>
        <v/>
      </c>
      <c r="R347" s="137"/>
      <c r="S347" s="137"/>
      <c r="T347" s="12" t="e">
        <f t="shared" si="95"/>
        <v>#VALUE!</v>
      </c>
      <c r="U347" s="13" t="e">
        <f t="shared" si="96"/>
        <v>#VALUE!</v>
      </c>
      <c r="V347" s="13"/>
      <c r="W347" s="8">
        <f t="shared" si="97"/>
        <v>9.0359999999999996</v>
      </c>
      <c r="X347" s="8">
        <f t="shared" si="98"/>
        <v>-184.49199999999999</v>
      </c>
      <c r="Y347"/>
      <c r="Z347" t="e">
        <f>IF(D347="M",IF(AC347&lt;78,LMS!$D$5*AC347^3+LMS!$E$5*AC347^2+LMS!$F$5*AC347+LMS!$G$5,IF(AC347&lt;150,LMS!$D$6*AC347^3+LMS!$E$6*AC347^2+LMS!$F$6*AC347+LMS!$G$6,LMS!$D$7*AC347^3+LMS!$E$7*AC347^2+LMS!$F$7*AC347+LMS!$G$7)),IF(AC347&lt;69,LMS!$D$9*AC347^3+LMS!$E$9*AC347^2+LMS!$F$9*AC347+LMS!$G$9,IF(AC347&lt;150,LMS!$D$10*AC347^3+LMS!$E$10*AC347^2+LMS!$F$10*AC347+LMS!$G$10,LMS!$D$11*AC347^3+LMS!$E$11*AC347^2+LMS!$F$11*AC347+LMS!$G$11)))</f>
        <v>#VALUE!</v>
      </c>
      <c r="AA347" t="e">
        <f>IF(D347="M",(IF(AC347&lt;2.5,LMS!$D$21*AC347^3+LMS!$E$21*AC347^2+LMS!$F$21*AC347+LMS!$G$21,IF(AC347&lt;9.5,LMS!$D$22*AC347^3+LMS!$E$22*AC347^2+LMS!$F$22*AC347+LMS!$G$22,IF(AC347&lt;26.75,LMS!$D$23*AC347^3+LMS!$E$23*AC347^2+LMS!$F$23*AC347+LMS!$G$23,IF(AC347&lt;90,LMS!$D$24*AC347^3+LMS!$E$24*AC347^2+LMS!$F$24*AC347+LMS!$G$24,LMS!$D$25*AC347^3+LMS!$E$25*AC347^2+LMS!$F$25*AC347+LMS!$G$25))))),(IF(AC347&lt;2.5,LMS!$D$27*AC347^3+LMS!$E$27*AC347^2+LMS!$F$27*AC347+LMS!$G$27,IF(AC347&lt;9.5,LMS!$D$28*AC347^3+LMS!$E$28*AC347^2+LMS!$F$28*AC347+LMS!$G$28,IF(AC347&lt;26.75,LMS!$D$29*AC347^3+LMS!$E$29*AC347^2+LMS!$F$29*AC347+LMS!$G$29,IF(AC347&lt;90,LMS!$D$30*AC347^3+LMS!$E$30*AC347^2+LMS!$F$30*AC347+LMS!$G$30,IF(AC347&lt;150,LMS!$D$31*AC347^3+LMS!$E$31*AC347^2+LMS!$F$31*AC347+LMS!$G$31,LMS!$D$32*AC347^3+LMS!$E$32*AC347^2+LMS!$F$32*AC347+LMS!$G$32)))))))</f>
        <v>#VALUE!</v>
      </c>
      <c r="AB347" t="e">
        <f>IF(D347="M",(IF(AC347&lt;90,LMS!$D$14*AC347^3+LMS!$E$14*AC347^2+LMS!$F$14*AC347+LMS!$G$14,LMS!$D$15*AC347^3+LMS!$E$15*AC347^2+LMS!$F$15*AC347+LMS!$G$15)),(IF(AC347&lt;90,LMS!$D$17*AC347^3+LMS!$E$17*AC347^2+LMS!$F$17*AC347+LMS!$G$17,LMS!$D$18*AC347^3+LMS!$E$18*AC347^2+LMS!$F$18*AC347+LMS!$G$18)))</f>
        <v>#VALUE!</v>
      </c>
      <c r="AC347" s="7" t="e">
        <f t="shared" si="99"/>
        <v>#VALUE!</v>
      </c>
    </row>
    <row r="348" spans="2:29" s="7" customFormat="1">
      <c r="B348" s="119"/>
      <c r="C348" s="119"/>
      <c r="D348" s="119"/>
      <c r="E348" s="31"/>
      <c r="F348" s="31"/>
      <c r="G348" s="120"/>
      <c r="H348" s="120"/>
      <c r="I348" s="11" t="str">
        <f t="shared" si="86"/>
        <v/>
      </c>
      <c r="J348" s="2" t="str">
        <f t="shared" si="87"/>
        <v/>
      </c>
      <c r="K348" s="2" t="str">
        <f t="shared" si="88"/>
        <v/>
      </c>
      <c r="L348" s="2" t="str">
        <f t="shared" si="89"/>
        <v/>
      </c>
      <c r="M348" s="2" t="str">
        <f t="shared" si="90"/>
        <v/>
      </c>
      <c r="N348" s="2" t="str">
        <f t="shared" si="91"/>
        <v/>
      </c>
      <c r="O348" s="11" t="str">
        <f t="shared" si="92"/>
        <v/>
      </c>
      <c r="P348" s="11" t="str">
        <f t="shared" si="93"/>
        <v/>
      </c>
      <c r="Q348" s="11" t="str">
        <f t="shared" si="94"/>
        <v/>
      </c>
      <c r="R348" s="137"/>
      <c r="S348" s="137"/>
      <c r="T348" s="12" t="e">
        <f t="shared" si="95"/>
        <v>#VALUE!</v>
      </c>
      <c r="U348" s="13" t="e">
        <f t="shared" si="96"/>
        <v>#VALUE!</v>
      </c>
      <c r="V348" s="13"/>
      <c r="W348" s="8">
        <f t="shared" si="97"/>
        <v>9.0359999999999996</v>
      </c>
      <c r="X348" s="8">
        <f t="shared" si="98"/>
        <v>-184.49199999999999</v>
      </c>
      <c r="Y348"/>
      <c r="Z348" t="e">
        <f>IF(D348="M",IF(AC348&lt;78,LMS!$D$5*AC348^3+LMS!$E$5*AC348^2+LMS!$F$5*AC348+LMS!$G$5,IF(AC348&lt;150,LMS!$D$6*AC348^3+LMS!$E$6*AC348^2+LMS!$F$6*AC348+LMS!$G$6,LMS!$D$7*AC348^3+LMS!$E$7*AC348^2+LMS!$F$7*AC348+LMS!$G$7)),IF(AC348&lt;69,LMS!$D$9*AC348^3+LMS!$E$9*AC348^2+LMS!$F$9*AC348+LMS!$G$9,IF(AC348&lt;150,LMS!$D$10*AC348^3+LMS!$E$10*AC348^2+LMS!$F$10*AC348+LMS!$G$10,LMS!$D$11*AC348^3+LMS!$E$11*AC348^2+LMS!$F$11*AC348+LMS!$G$11)))</f>
        <v>#VALUE!</v>
      </c>
      <c r="AA348" t="e">
        <f>IF(D348="M",(IF(AC348&lt;2.5,LMS!$D$21*AC348^3+LMS!$E$21*AC348^2+LMS!$F$21*AC348+LMS!$G$21,IF(AC348&lt;9.5,LMS!$D$22*AC348^3+LMS!$E$22*AC348^2+LMS!$F$22*AC348+LMS!$G$22,IF(AC348&lt;26.75,LMS!$D$23*AC348^3+LMS!$E$23*AC348^2+LMS!$F$23*AC348+LMS!$G$23,IF(AC348&lt;90,LMS!$D$24*AC348^3+LMS!$E$24*AC348^2+LMS!$F$24*AC348+LMS!$G$24,LMS!$D$25*AC348^3+LMS!$E$25*AC348^2+LMS!$F$25*AC348+LMS!$G$25))))),(IF(AC348&lt;2.5,LMS!$D$27*AC348^3+LMS!$E$27*AC348^2+LMS!$F$27*AC348+LMS!$G$27,IF(AC348&lt;9.5,LMS!$D$28*AC348^3+LMS!$E$28*AC348^2+LMS!$F$28*AC348+LMS!$G$28,IF(AC348&lt;26.75,LMS!$D$29*AC348^3+LMS!$E$29*AC348^2+LMS!$F$29*AC348+LMS!$G$29,IF(AC348&lt;90,LMS!$D$30*AC348^3+LMS!$E$30*AC348^2+LMS!$F$30*AC348+LMS!$G$30,IF(AC348&lt;150,LMS!$D$31*AC348^3+LMS!$E$31*AC348^2+LMS!$F$31*AC348+LMS!$G$31,LMS!$D$32*AC348^3+LMS!$E$32*AC348^2+LMS!$F$32*AC348+LMS!$G$32)))))))</f>
        <v>#VALUE!</v>
      </c>
      <c r="AB348" t="e">
        <f>IF(D348="M",(IF(AC348&lt;90,LMS!$D$14*AC348^3+LMS!$E$14*AC348^2+LMS!$F$14*AC348+LMS!$G$14,LMS!$D$15*AC348^3+LMS!$E$15*AC348^2+LMS!$F$15*AC348+LMS!$G$15)),(IF(AC348&lt;90,LMS!$D$17*AC348^3+LMS!$E$17*AC348^2+LMS!$F$17*AC348+LMS!$G$17,LMS!$D$18*AC348^3+LMS!$E$18*AC348^2+LMS!$F$18*AC348+LMS!$G$18)))</f>
        <v>#VALUE!</v>
      </c>
      <c r="AC348" s="7" t="e">
        <f t="shared" si="99"/>
        <v>#VALUE!</v>
      </c>
    </row>
    <row r="349" spans="2:29" s="7" customFormat="1">
      <c r="B349" s="119"/>
      <c r="C349" s="119"/>
      <c r="D349" s="119"/>
      <c r="E349" s="31"/>
      <c r="F349" s="31"/>
      <c r="G349" s="120"/>
      <c r="H349" s="120"/>
      <c r="I349" s="11" t="str">
        <f t="shared" si="86"/>
        <v/>
      </c>
      <c r="J349" s="2" t="str">
        <f t="shared" si="87"/>
        <v/>
      </c>
      <c r="K349" s="2" t="str">
        <f t="shared" si="88"/>
        <v/>
      </c>
      <c r="L349" s="2" t="str">
        <f t="shared" si="89"/>
        <v/>
      </c>
      <c r="M349" s="2" t="str">
        <f t="shared" si="90"/>
        <v/>
      </c>
      <c r="N349" s="2" t="str">
        <f t="shared" si="91"/>
        <v/>
      </c>
      <c r="O349" s="11" t="str">
        <f t="shared" si="92"/>
        <v/>
      </c>
      <c r="P349" s="11" t="str">
        <f t="shared" si="93"/>
        <v/>
      </c>
      <c r="Q349" s="11" t="str">
        <f t="shared" si="94"/>
        <v/>
      </c>
      <c r="R349" s="137"/>
      <c r="S349" s="137"/>
      <c r="T349" s="12" t="e">
        <f t="shared" si="95"/>
        <v>#VALUE!</v>
      </c>
      <c r="U349" s="13" t="e">
        <f t="shared" si="96"/>
        <v>#VALUE!</v>
      </c>
      <c r="V349" s="13"/>
      <c r="W349" s="8">
        <f t="shared" si="97"/>
        <v>9.0359999999999996</v>
      </c>
      <c r="X349" s="8">
        <f t="shared" si="98"/>
        <v>-184.49199999999999</v>
      </c>
      <c r="Y349"/>
      <c r="Z349" t="e">
        <f>IF(D349="M",IF(AC349&lt;78,LMS!$D$5*AC349^3+LMS!$E$5*AC349^2+LMS!$F$5*AC349+LMS!$G$5,IF(AC349&lt;150,LMS!$D$6*AC349^3+LMS!$E$6*AC349^2+LMS!$F$6*AC349+LMS!$G$6,LMS!$D$7*AC349^3+LMS!$E$7*AC349^2+LMS!$F$7*AC349+LMS!$G$7)),IF(AC349&lt;69,LMS!$D$9*AC349^3+LMS!$E$9*AC349^2+LMS!$F$9*AC349+LMS!$G$9,IF(AC349&lt;150,LMS!$D$10*AC349^3+LMS!$E$10*AC349^2+LMS!$F$10*AC349+LMS!$G$10,LMS!$D$11*AC349^3+LMS!$E$11*AC349^2+LMS!$F$11*AC349+LMS!$G$11)))</f>
        <v>#VALUE!</v>
      </c>
      <c r="AA349" t="e">
        <f>IF(D349="M",(IF(AC349&lt;2.5,LMS!$D$21*AC349^3+LMS!$E$21*AC349^2+LMS!$F$21*AC349+LMS!$G$21,IF(AC349&lt;9.5,LMS!$D$22*AC349^3+LMS!$E$22*AC349^2+LMS!$F$22*AC349+LMS!$G$22,IF(AC349&lt;26.75,LMS!$D$23*AC349^3+LMS!$E$23*AC349^2+LMS!$F$23*AC349+LMS!$G$23,IF(AC349&lt;90,LMS!$D$24*AC349^3+LMS!$E$24*AC349^2+LMS!$F$24*AC349+LMS!$G$24,LMS!$D$25*AC349^3+LMS!$E$25*AC349^2+LMS!$F$25*AC349+LMS!$G$25))))),(IF(AC349&lt;2.5,LMS!$D$27*AC349^3+LMS!$E$27*AC349^2+LMS!$F$27*AC349+LMS!$G$27,IF(AC349&lt;9.5,LMS!$D$28*AC349^3+LMS!$E$28*AC349^2+LMS!$F$28*AC349+LMS!$G$28,IF(AC349&lt;26.75,LMS!$D$29*AC349^3+LMS!$E$29*AC349^2+LMS!$F$29*AC349+LMS!$G$29,IF(AC349&lt;90,LMS!$D$30*AC349^3+LMS!$E$30*AC349^2+LMS!$F$30*AC349+LMS!$G$30,IF(AC349&lt;150,LMS!$D$31*AC349^3+LMS!$E$31*AC349^2+LMS!$F$31*AC349+LMS!$G$31,LMS!$D$32*AC349^3+LMS!$E$32*AC349^2+LMS!$F$32*AC349+LMS!$G$32)))))))</f>
        <v>#VALUE!</v>
      </c>
      <c r="AB349" t="e">
        <f>IF(D349="M",(IF(AC349&lt;90,LMS!$D$14*AC349^3+LMS!$E$14*AC349^2+LMS!$F$14*AC349+LMS!$G$14,LMS!$D$15*AC349^3+LMS!$E$15*AC349^2+LMS!$F$15*AC349+LMS!$G$15)),(IF(AC349&lt;90,LMS!$D$17*AC349^3+LMS!$E$17*AC349^2+LMS!$F$17*AC349+LMS!$G$17,LMS!$D$18*AC349^3+LMS!$E$18*AC349^2+LMS!$F$18*AC349+LMS!$G$18)))</f>
        <v>#VALUE!</v>
      </c>
      <c r="AC349" s="7" t="e">
        <f t="shared" si="99"/>
        <v>#VALUE!</v>
      </c>
    </row>
    <row r="350" spans="2:29" s="7" customFormat="1">
      <c r="B350" s="119"/>
      <c r="C350" s="119"/>
      <c r="D350" s="119"/>
      <c r="E350" s="31"/>
      <c r="F350" s="31"/>
      <c r="G350" s="120"/>
      <c r="H350" s="120"/>
      <c r="I350" s="11" t="str">
        <f t="shared" si="86"/>
        <v/>
      </c>
      <c r="J350" s="2" t="str">
        <f t="shared" si="87"/>
        <v/>
      </c>
      <c r="K350" s="2" t="str">
        <f t="shared" si="88"/>
        <v/>
      </c>
      <c r="L350" s="2" t="str">
        <f t="shared" si="89"/>
        <v/>
      </c>
      <c r="M350" s="2" t="str">
        <f t="shared" si="90"/>
        <v/>
      </c>
      <c r="N350" s="2" t="str">
        <f t="shared" si="91"/>
        <v/>
      </c>
      <c r="O350" s="11" t="str">
        <f t="shared" si="92"/>
        <v/>
      </c>
      <c r="P350" s="11" t="str">
        <f t="shared" si="93"/>
        <v/>
      </c>
      <c r="Q350" s="11" t="str">
        <f t="shared" si="94"/>
        <v/>
      </c>
      <c r="R350" s="137"/>
      <c r="S350" s="137"/>
      <c r="T350" s="12" t="e">
        <f t="shared" si="95"/>
        <v>#VALUE!</v>
      </c>
      <c r="U350" s="13" t="e">
        <f t="shared" si="96"/>
        <v>#VALUE!</v>
      </c>
      <c r="V350" s="13"/>
      <c r="W350" s="8">
        <f t="shared" si="97"/>
        <v>9.0359999999999996</v>
      </c>
      <c r="X350" s="8">
        <f t="shared" si="98"/>
        <v>-184.49199999999999</v>
      </c>
      <c r="Y350"/>
      <c r="Z350" t="e">
        <f>IF(D350="M",IF(AC350&lt;78,LMS!$D$5*AC350^3+LMS!$E$5*AC350^2+LMS!$F$5*AC350+LMS!$G$5,IF(AC350&lt;150,LMS!$D$6*AC350^3+LMS!$E$6*AC350^2+LMS!$F$6*AC350+LMS!$G$6,LMS!$D$7*AC350^3+LMS!$E$7*AC350^2+LMS!$F$7*AC350+LMS!$G$7)),IF(AC350&lt;69,LMS!$D$9*AC350^3+LMS!$E$9*AC350^2+LMS!$F$9*AC350+LMS!$G$9,IF(AC350&lt;150,LMS!$D$10*AC350^3+LMS!$E$10*AC350^2+LMS!$F$10*AC350+LMS!$G$10,LMS!$D$11*AC350^3+LMS!$E$11*AC350^2+LMS!$F$11*AC350+LMS!$G$11)))</f>
        <v>#VALUE!</v>
      </c>
      <c r="AA350" t="e">
        <f>IF(D350="M",(IF(AC350&lt;2.5,LMS!$D$21*AC350^3+LMS!$E$21*AC350^2+LMS!$F$21*AC350+LMS!$G$21,IF(AC350&lt;9.5,LMS!$D$22*AC350^3+LMS!$E$22*AC350^2+LMS!$F$22*AC350+LMS!$G$22,IF(AC350&lt;26.75,LMS!$D$23*AC350^3+LMS!$E$23*AC350^2+LMS!$F$23*AC350+LMS!$G$23,IF(AC350&lt;90,LMS!$D$24*AC350^3+LMS!$E$24*AC350^2+LMS!$F$24*AC350+LMS!$G$24,LMS!$D$25*AC350^3+LMS!$E$25*AC350^2+LMS!$F$25*AC350+LMS!$G$25))))),(IF(AC350&lt;2.5,LMS!$D$27*AC350^3+LMS!$E$27*AC350^2+LMS!$F$27*AC350+LMS!$G$27,IF(AC350&lt;9.5,LMS!$D$28*AC350^3+LMS!$E$28*AC350^2+LMS!$F$28*AC350+LMS!$G$28,IF(AC350&lt;26.75,LMS!$D$29*AC350^3+LMS!$E$29*AC350^2+LMS!$F$29*AC350+LMS!$G$29,IF(AC350&lt;90,LMS!$D$30*AC350^3+LMS!$E$30*AC350^2+LMS!$F$30*AC350+LMS!$G$30,IF(AC350&lt;150,LMS!$D$31*AC350^3+LMS!$E$31*AC350^2+LMS!$F$31*AC350+LMS!$G$31,LMS!$D$32*AC350^3+LMS!$E$32*AC350^2+LMS!$F$32*AC350+LMS!$G$32)))))))</f>
        <v>#VALUE!</v>
      </c>
      <c r="AB350" t="e">
        <f>IF(D350="M",(IF(AC350&lt;90,LMS!$D$14*AC350^3+LMS!$E$14*AC350^2+LMS!$F$14*AC350+LMS!$G$14,LMS!$D$15*AC350^3+LMS!$E$15*AC350^2+LMS!$F$15*AC350+LMS!$G$15)),(IF(AC350&lt;90,LMS!$D$17*AC350^3+LMS!$E$17*AC350^2+LMS!$F$17*AC350+LMS!$G$17,LMS!$D$18*AC350^3+LMS!$E$18*AC350^2+LMS!$F$18*AC350+LMS!$G$18)))</f>
        <v>#VALUE!</v>
      </c>
      <c r="AC350" s="7" t="e">
        <f t="shared" si="99"/>
        <v>#VALUE!</v>
      </c>
    </row>
    <row r="351" spans="2:29" s="7" customFormat="1">
      <c r="B351" s="119"/>
      <c r="C351" s="119"/>
      <c r="D351" s="119"/>
      <c r="E351" s="31"/>
      <c r="F351" s="31"/>
      <c r="G351" s="120"/>
      <c r="H351" s="120"/>
      <c r="I351" s="11" t="str">
        <f t="shared" si="86"/>
        <v/>
      </c>
      <c r="J351" s="2" t="str">
        <f t="shared" si="87"/>
        <v/>
      </c>
      <c r="K351" s="2" t="str">
        <f t="shared" si="88"/>
        <v/>
      </c>
      <c r="L351" s="2" t="str">
        <f t="shared" si="89"/>
        <v/>
      </c>
      <c r="M351" s="2" t="str">
        <f t="shared" si="90"/>
        <v/>
      </c>
      <c r="N351" s="2" t="str">
        <f t="shared" si="91"/>
        <v/>
      </c>
      <c r="O351" s="11" t="str">
        <f t="shared" si="92"/>
        <v/>
      </c>
      <c r="P351" s="11" t="str">
        <f t="shared" si="93"/>
        <v/>
      </c>
      <c r="Q351" s="11" t="str">
        <f t="shared" si="94"/>
        <v/>
      </c>
      <c r="R351" s="137"/>
      <c r="S351" s="137"/>
      <c r="T351" s="12" t="e">
        <f t="shared" si="95"/>
        <v>#VALUE!</v>
      </c>
      <c r="U351" s="13" t="e">
        <f t="shared" si="96"/>
        <v>#VALUE!</v>
      </c>
      <c r="V351" s="13"/>
      <c r="W351" s="8">
        <f t="shared" si="97"/>
        <v>9.0359999999999996</v>
      </c>
      <c r="X351" s="8">
        <f t="shared" si="98"/>
        <v>-184.49199999999999</v>
      </c>
      <c r="Y351"/>
      <c r="Z351" t="e">
        <f>IF(D351="M",IF(AC351&lt;78,LMS!$D$5*AC351^3+LMS!$E$5*AC351^2+LMS!$F$5*AC351+LMS!$G$5,IF(AC351&lt;150,LMS!$D$6*AC351^3+LMS!$E$6*AC351^2+LMS!$F$6*AC351+LMS!$G$6,LMS!$D$7*AC351^3+LMS!$E$7*AC351^2+LMS!$F$7*AC351+LMS!$G$7)),IF(AC351&lt;69,LMS!$D$9*AC351^3+LMS!$E$9*AC351^2+LMS!$F$9*AC351+LMS!$G$9,IF(AC351&lt;150,LMS!$D$10*AC351^3+LMS!$E$10*AC351^2+LMS!$F$10*AC351+LMS!$G$10,LMS!$D$11*AC351^3+LMS!$E$11*AC351^2+LMS!$F$11*AC351+LMS!$G$11)))</f>
        <v>#VALUE!</v>
      </c>
      <c r="AA351" t="e">
        <f>IF(D351="M",(IF(AC351&lt;2.5,LMS!$D$21*AC351^3+LMS!$E$21*AC351^2+LMS!$F$21*AC351+LMS!$G$21,IF(AC351&lt;9.5,LMS!$D$22*AC351^3+LMS!$E$22*AC351^2+LMS!$F$22*AC351+LMS!$G$22,IF(AC351&lt;26.75,LMS!$D$23*AC351^3+LMS!$E$23*AC351^2+LMS!$F$23*AC351+LMS!$G$23,IF(AC351&lt;90,LMS!$D$24*AC351^3+LMS!$E$24*AC351^2+LMS!$F$24*AC351+LMS!$G$24,LMS!$D$25*AC351^3+LMS!$E$25*AC351^2+LMS!$F$25*AC351+LMS!$G$25))))),(IF(AC351&lt;2.5,LMS!$D$27*AC351^3+LMS!$E$27*AC351^2+LMS!$F$27*AC351+LMS!$G$27,IF(AC351&lt;9.5,LMS!$D$28*AC351^3+LMS!$E$28*AC351^2+LMS!$F$28*AC351+LMS!$G$28,IF(AC351&lt;26.75,LMS!$D$29*AC351^3+LMS!$E$29*AC351^2+LMS!$F$29*AC351+LMS!$G$29,IF(AC351&lt;90,LMS!$D$30*AC351^3+LMS!$E$30*AC351^2+LMS!$F$30*AC351+LMS!$G$30,IF(AC351&lt;150,LMS!$D$31*AC351^3+LMS!$E$31*AC351^2+LMS!$F$31*AC351+LMS!$G$31,LMS!$D$32*AC351^3+LMS!$E$32*AC351^2+LMS!$F$32*AC351+LMS!$G$32)))))))</f>
        <v>#VALUE!</v>
      </c>
      <c r="AB351" t="e">
        <f>IF(D351="M",(IF(AC351&lt;90,LMS!$D$14*AC351^3+LMS!$E$14*AC351^2+LMS!$F$14*AC351+LMS!$G$14,LMS!$D$15*AC351^3+LMS!$E$15*AC351^2+LMS!$F$15*AC351+LMS!$G$15)),(IF(AC351&lt;90,LMS!$D$17*AC351^3+LMS!$E$17*AC351^2+LMS!$F$17*AC351+LMS!$G$17,LMS!$D$18*AC351^3+LMS!$E$18*AC351^2+LMS!$F$18*AC351+LMS!$G$18)))</f>
        <v>#VALUE!</v>
      </c>
      <c r="AC351" s="7" t="e">
        <f t="shared" si="99"/>
        <v>#VALUE!</v>
      </c>
    </row>
    <row r="352" spans="2:29" s="7" customFormat="1">
      <c r="B352" s="119"/>
      <c r="C352" s="119"/>
      <c r="D352" s="119"/>
      <c r="E352" s="31"/>
      <c r="F352" s="31"/>
      <c r="G352" s="120"/>
      <c r="H352" s="120"/>
      <c r="I352" s="11" t="str">
        <f t="shared" si="86"/>
        <v/>
      </c>
      <c r="J352" s="2" t="str">
        <f t="shared" si="87"/>
        <v/>
      </c>
      <c r="K352" s="2" t="str">
        <f t="shared" si="88"/>
        <v/>
      </c>
      <c r="L352" s="2" t="str">
        <f t="shared" si="89"/>
        <v/>
      </c>
      <c r="M352" s="2" t="str">
        <f t="shared" si="90"/>
        <v/>
      </c>
      <c r="N352" s="2" t="str">
        <f t="shared" si="91"/>
        <v/>
      </c>
      <c r="O352" s="11" t="str">
        <f t="shared" si="92"/>
        <v/>
      </c>
      <c r="P352" s="11" t="str">
        <f t="shared" si="93"/>
        <v/>
      </c>
      <c r="Q352" s="11" t="str">
        <f t="shared" si="94"/>
        <v/>
      </c>
      <c r="R352" s="137"/>
      <c r="S352" s="137"/>
      <c r="T352" s="12" t="e">
        <f t="shared" si="95"/>
        <v>#VALUE!</v>
      </c>
      <c r="U352" s="13" t="e">
        <f t="shared" si="96"/>
        <v>#VALUE!</v>
      </c>
      <c r="V352" s="13"/>
      <c r="W352" s="8">
        <f t="shared" si="97"/>
        <v>9.0359999999999996</v>
      </c>
      <c r="X352" s="8">
        <f t="shared" si="98"/>
        <v>-184.49199999999999</v>
      </c>
      <c r="Y352"/>
      <c r="Z352" t="e">
        <f>IF(D352="M",IF(AC352&lt;78,LMS!$D$5*AC352^3+LMS!$E$5*AC352^2+LMS!$F$5*AC352+LMS!$G$5,IF(AC352&lt;150,LMS!$D$6*AC352^3+LMS!$E$6*AC352^2+LMS!$F$6*AC352+LMS!$G$6,LMS!$D$7*AC352^3+LMS!$E$7*AC352^2+LMS!$F$7*AC352+LMS!$G$7)),IF(AC352&lt;69,LMS!$D$9*AC352^3+LMS!$E$9*AC352^2+LMS!$F$9*AC352+LMS!$G$9,IF(AC352&lt;150,LMS!$D$10*AC352^3+LMS!$E$10*AC352^2+LMS!$F$10*AC352+LMS!$G$10,LMS!$D$11*AC352^3+LMS!$E$11*AC352^2+LMS!$F$11*AC352+LMS!$G$11)))</f>
        <v>#VALUE!</v>
      </c>
      <c r="AA352" t="e">
        <f>IF(D352="M",(IF(AC352&lt;2.5,LMS!$D$21*AC352^3+LMS!$E$21*AC352^2+LMS!$F$21*AC352+LMS!$G$21,IF(AC352&lt;9.5,LMS!$D$22*AC352^3+LMS!$E$22*AC352^2+LMS!$F$22*AC352+LMS!$G$22,IF(AC352&lt;26.75,LMS!$D$23*AC352^3+LMS!$E$23*AC352^2+LMS!$F$23*AC352+LMS!$G$23,IF(AC352&lt;90,LMS!$D$24*AC352^3+LMS!$E$24*AC352^2+LMS!$F$24*AC352+LMS!$G$24,LMS!$D$25*AC352^3+LMS!$E$25*AC352^2+LMS!$F$25*AC352+LMS!$G$25))))),(IF(AC352&lt;2.5,LMS!$D$27*AC352^3+LMS!$E$27*AC352^2+LMS!$F$27*AC352+LMS!$G$27,IF(AC352&lt;9.5,LMS!$D$28*AC352^3+LMS!$E$28*AC352^2+LMS!$F$28*AC352+LMS!$G$28,IF(AC352&lt;26.75,LMS!$D$29*AC352^3+LMS!$E$29*AC352^2+LMS!$F$29*AC352+LMS!$G$29,IF(AC352&lt;90,LMS!$D$30*AC352^3+LMS!$E$30*AC352^2+LMS!$F$30*AC352+LMS!$G$30,IF(AC352&lt;150,LMS!$D$31*AC352^3+LMS!$E$31*AC352^2+LMS!$F$31*AC352+LMS!$G$31,LMS!$D$32*AC352^3+LMS!$E$32*AC352^2+LMS!$F$32*AC352+LMS!$G$32)))))))</f>
        <v>#VALUE!</v>
      </c>
      <c r="AB352" t="e">
        <f>IF(D352="M",(IF(AC352&lt;90,LMS!$D$14*AC352^3+LMS!$E$14*AC352^2+LMS!$F$14*AC352+LMS!$G$14,LMS!$D$15*AC352^3+LMS!$E$15*AC352^2+LMS!$F$15*AC352+LMS!$G$15)),(IF(AC352&lt;90,LMS!$D$17*AC352^3+LMS!$E$17*AC352^2+LMS!$F$17*AC352+LMS!$G$17,LMS!$D$18*AC352^3+LMS!$E$18*AC352^2+LMS!$F$18*AC352+LMS!$G$18)))</f>
        <v>#VALUE!</v>
      </c>
      <c r="AC352" s="7" t="e">
        <f t="shared" si="99"/>
        <v>#VALUE!</v>
      </c>
    </row>
    <row r="353" spans="2:29" s="7" customFormat="1">
      <c r="B353" s="119"/>
      <c r="C353" s="119"/>
      <c r="D353" s="119"/>
      <c r="E353" s="31"/>
      <c r="F353" s="31"/>
      <c r="G353" s="120"/>
      <c r="H353" s="120"/>
      <c r="I353" s="11" t="str">
        <f t="shared" si="86"/>
        <v/>
      </c>
      <c r="J353" s="2" t="str">
        <f t="shared" si="87"/>
        <v/>
      </c>
      <c r="K353" s="2" t="str">
        <f t="shared" si="88"/>
        <v/>
      </c>
      <c r="L353" s="2" t="str">
        <f t="shared" si="89"/>
        <v/>
      </c>
      <c r="M353" s="2" t="str">
        <f t="shared" si="90"/>
        <v/>
      </c>
      <c r="N353" s="2" t="str">
        <f t="shared" si="91"/>
        <v/>
      </c>
      <c r="O353" s="11" t="str">
        <f t="shared" si="92"/>
        <v/>
      </c>
      <c r="P353" s="11" t="str">
        <f t="shared" si="93"/>
        <v/>
      </c>
      <c r="Q353" s="11" t="str">
        <f t="shared" si="94"/>
        <v/>
      </c>
      <c r="R353" s="137"/>
      <c r="S353" s="137"/>
      <c r="T353" s="12" t="e">
        <f t="shared" si="95"/>
        <v>#VALUE!</v>
      </c>
      <c r="U353" s="13" t="e">
        <f t="shared" si="96"/>
        <v>#VALUE!</v>
      </c>
      <c r="V353" s="13"/>
      <c r="W353" s="8">
        <f t="shared" si="97"/>
        <v>9.0359999999999996</v>
      </c>
      <c r="X353" s="8">
        <f t="shared" si="98"/>
        <v>-184.49199999999999</v>
      </c>
      <c r="Y353"/>
      <c r="Z353" t="e">
        <f>IF(D353="M",IF(AC353&lt;78,LMS!$D$5*AC353^3+LMS!$E$5*AC353^2+LMS!$F$5*AC353+LMS!$G$5,IF(AC353&lt;150,LMS!$D$6*AC353^3+LMS!$E$6*AC353^2+LMS!$F$6*AC353+LMS!$G$6,LMS!$D$7*AC353^3+LMS!$E$7*AC353^2+LMS!$F$7*AC353+LMS!$G$7)),IF(AC353&lt;69,LMS!$D$9*AC353^3+LMS!$E$9*AC353^2+LMS!$F$9*AC353+LMS!$G$9,IF(AC353&lt;150,LMS!$D$10*AC353^3+LMS!$E$10*AC353^2+LMS!$F$10*AC353+LMS!$G$10,LMS!$D$11*AC353^3+LMS!$E$11*AC353^2+LMS!$F$11*AC353+LMS!$G$11)))</f>
        <v>#VALUE!</v>
      </c>
      <c r="AA353" t="e">
        <f>IF(D353="M",(IF(AC353&lt;2.5,LMS!$D$21*AC353^3+LMS!$E$21*AC353^2+LMS!$F$21*AC353+LMS!$G$21,IF(AC353&lt;9.5,LMS!$D$22*AC353^3+LMS!$E$22*AC353^2+LMS!$F$22*AC353+LMS!$G$22,IF(AC353&lt;26.75,LMS!$D$23*AC353^3+LMS!$E$23*AC353^2+LMS!$F$23*AC353+LMS!$G$23,IF(AC353&lt;90,LMS!$D$24*AC353^3+LMS!$E$24*AC353^2+LMS!$F$24*AC353+LMS!$G$24,LMS!$D$25*AC353^3+LMS!$E$25*AC353^2+LMS!$F$25*AC353+LMS!$G$25))))),(IF(AC353&lt;2.5,LMS!$D$27*AC353^3+LMS!$E$27*AC353^2+LMS!$F$27*AC353+LMS!$G$27,IF(AC353&lt;9.5,LMS!$D$28*AC353^3+LMS!$E$28*AC353^2+LMS!$F$28*AC353+LMS!$G$28,IF(AC353&lt;26.75,LMS!$D$29*AC353^3+LMS!$E$29*AC353^2+LMS!$F$29*AC353+LMS!$G$29,IF(AC353&lt;90,LMS!$D$30*AC353^3+LMS!$E$30*AC353^2+LMS!$F$30*AC353+LMS!$G$30,IF(AC353&lt;150,LMS!$D$31*AC353^3+LMS!$E$31*AC353^2+LMS!$F$31*AC353+LMS!$G$31,LMS!$D$32*AC353^3+LMS!$E$32*AC353^2+LMS!$F$32*AC353+LMS!$G$32)))))))</f>
        <v>#VALUE!</v>
      </c>
      <c r="AB353" t="e">
        <f>IF(D353="M",(IF(AC353&lt;90,LMS!$D$14*AC353^3+LMS!$E$14*AC353^2+LMS!$F$14*AC353+LMS!$G$14,LMS!$D$15*AC353^3+LMS!$E$15*AC353^2+LMS!$F$15*AC353+LMS!$G$15)),(IF(AC353&lt;90,LMS!$D$17*AC353^3+LMS!$E$17*AC353^2+LMS!$F$17*AC353+LMS!$G$17,LMS!$D$18*AC353^3+LMS!$E$18*AC353^2+LMS!$F$18*AC353+LMS!$G$18)))</f>
        <v>#VALUE!</v>
      </c>
      <c r="AC353" s="7" t="e">
        <f t="shared" si="99"/>
        <v>#VALUE!</v>
      </c>
    </row>
    <row r="354" spans="2:29" s="7" customFormat="1">
      <c r="B354" s="119"/>
      <c r="C354" s="119"/>
      <c r="D354" s="119"/>
      <c r="E354" s="31"/>
      <c r="F354" s="31"/>
      <c r="G354" s="120"/>
      <c r="H354" s="120"/>
      <c r="I354" s="11" t="str">
        <f t="shared" si="86"/>
        <v/>
      </c>
      <c r="J354" s="2" t="str">
        <f t="shared" si="87"/>
        <v/>
      </c>
      <c r="K354" s="2" t="str">
        <f t="shared" si="88"/>
        <v/>
      </c>
      <c r="L354" s="2" t="str">
        <f t="shared" si="89"/>
        <v/>
      </c>
      <c r="M354" s="2" t="str">
        <f t="shared" si="90"/>
        <v/>
      </c>
      <c r="N354" s="2" t="str">
        <f t="shared" si="91"/>
        <v/>
      </c>
      <c r="O354" s="11" t="str">
        <f t="shared" si="92"/>
        <v/>
      </c>
      <c r="P354" s="11" t="str">
        <f t="shared" si="93"/>
        <v/>
      </c>
      <c r="Q354" s="11" t="str">
        <f t="shared" si="94"/>
        <v/>
      </c>
      <c r="R354" s="137"/>
      <c r="S354" s="137"/>
      <c r="T354" s="12" t="e">
        <f t="shared" si="95"/>
        <v>#VALUE!</v>
      </c>
      <c r="U354" s="13" t="e">
        <f t="shared" si="96"/>
        <v>#VALUE!</v>
      </c>
      <c r="V354" s="13"/>
      <c r="W354" s="8">
        <f t="shared" si="97"/>
        <v>9.0359999999999996</v>
      </c>
      <c r="X354" s="8">
        <f t="shared" si="98"/>
        <v>-184.49199999999999</v>
      </c>
      <c r="Y354"/>
      <c r="Z354" t="e">
        <f>IF(D354="M",IF(AC354&lt;78,LMS!$D$5*AC354^3+LMS!$E$5*AC354^2+LMS!$F$5*AC354+LMS!$G$5,IF(AC354&lt;150,LMS!$D$6*AC354^3+LMS!$E$6*AC354^2+LMS!$F$6*AC354+LMS!$G$6,LMS!$D$7*AC354^3+LMS!$E$7*AC354^2+LMS!$F$7*AC354+LMS!$G$7)),IF(AC354&lt;69,LMS!$D$9*AC354^3+LMS!$E$9*AC354^2+LMS!$F$9*AC354+LMS!$G$9,IF(AC354&lt;150,LMS!$D$10*AC354^3+LMS!$E$10*AC354^2+LMS!$F$10*AC354+LMS!$G$10,LMS!$D$11*AC354^3+LMS!$E$11*AC354^2+LMS!$F$11*AC354+LMS!$G$11)))</f>
        <v>#VALUE!</v>
      </c>
      <c r="AA354" t="e">
        <f>IF(D354="M",(IF(AC354&lt;2.5,LMS!$D$21*AC354^3+LMS!$E$21*AC354^2+LMS!$F$21*AC354+LMS!$G$21,IF(AC354&lt;9.5,LMS!$D$22*AC354^3+LMS!$E$22*AC354^2+LMS!$F$22*AC354+LMS!$G$22,IF(AC354&lt;26.75,LMS!$D$23*AC354^3+LMS!$E$23*AC354^2+LMS!$F$23*AC354+LMS!$G$23,IF(AC354&lt;90,LMS!$D$24*AC354^3+LMS!$E$24*AC354^2+LMS!$F$24*AC354+LMS!$G$24,LMS!$D$25*AC354^3+LMS!$E$25*AC354^2+LMS!$F$25*AC354+LMS!$G$25))))),(IF(AC354&lt;2.5,LMS!$D$27*AC354^3+LMS!$E$27*AC354^2+LMS!$F$27*AC354+LMS!$G$27,IF(AC354&lt;9.5,LMS!$D$28*AC354^3+LMS!$E$28*AC354^2+LMS!$F$28*AC354+LMS!$G$28,IF(AC354&lt;26.75,LMS!$D$29*AC354^3+LMS!$E$29*AC354^2+LMS!$F$29*AC354+LMS!$G$29,IF(AC354&lt;90,LMS!$D$30*AC354^3+LMS!$E$30*AC354^2+LMS!$F$30*AC354+LMS!$G$30,IF(AC354&lt;150,LMS!$D$31*AC354^3+LMS!$E$31*AC354^2+LMS!$F$31*AC354+LMS!$G$31,LMS!$D$32*AC354^3+LMS!$E$32*AC354^2+LMS!$F$32*AC354+LMS!$G$32)))))))</f>
        <v>#VALUE!</v>
      </c>
      <c r="AB354" t="e">
        <f>IF(D354="M",(IF(AC354&lt;90,LMS!$D$14*AC354^3+LMS!$E$14*AC354^2+LMS!$F$14*AC354+LMS!$G$14,LMS!$D$15*AC354^3+LMS!$E$15*AC354^2+LMS!$F$15*AC354+LMS!$G$15)),(IF(AC354&lt;90,LMS!$D$17*AC354^3+LMS!$E$17*AC354^2+LMS!$F$17*AC354+LMS!$G$17,LMS!$D$18*AC354^3+LMS!$E$18*AC354^2+LMS!$F$18*AC354+LMS!$G$18)))</f>
        <v>#VALUE!</v>
      </c>
      <c r="AC354" s="7" t="e">
        <f t="shared" si="99"/>
        <v>#VALUE!</v>
      </c>
    </row>
    <row r="355" spans="2:29" s="7" customFormat="1">
      <c r="B355" s="119"/>
      <c r="C355" s="119"/>
      <c r="D355" s="119"/>
      <c r="E355" s="31"/>
      <c r="F355" s="31"/>
      <c r="G355" s="120"/>
      <c r="H355" s="120"/>
      <c r="I355" s="11" t="str">
        <f t="shared" si="86"/>
        <v/>
      </c>
      <c r="J355" s="2" t="str">
        <f t="shared" si="87"/>
        <v/>
      </c>
      <c r="K355" s="2" t="str">
        <f t="shared" si="88"/>
        <v/>
      </c>
      <c r="L355" s="2" t="str">
        <f t="shared" si="89"/>
        <v/>
      </c>
      <c r="M355" s="2" t="str">
        <f t="shared" si="90"/>
        <v/>
      </c>
      <c r="N355" s="2" t="str">
        <f t="shared" si="91"/>
        <v/>
      </c>
      <c r="O355" s="11" t="str">
        <f t="shared" si="92"/>
        <v/>
      </c>
      <c r="P355" s="11" t="str">
        <f t="shared" si="93"/>
        <v/>
      </c>
      <c r="Q355" s="11" t="str">
        <f t="shared" si="94"/>
        <v/>
      </c>
      <c r="R355" s="137"/>
      <c r="S355" s="137"/>
      <c r="T355" s="12" t="e">
        <f t="shared" si="95"/>
        <v>#VALUE!</v>
      </c>
      <c r="U355" s="13" t="e">
        <f t="shared" si="96"/>
        <v>#VALUE!</v>
      </c>
      <c r="V355" s="13"/>
      <c r="W355" s="8">
        <f t="shared" si="97"/>
        <v>9.0359999999999996</v>
      </c>
      <c r="X355" s="8">
        <f t="shared" si="98"/>
        <v>-184.49199999999999</v>
      </c>
      <c r="Y355"/>
      <c r="Z355" t="e">
        <f>IF(D355="M",IF(AC355&lt;78,LMS!$D$5*AC355^3+LMS!$E$5*AC355^2+LMS!$F$5*AC355+LMS!$G$5,IF(AC355&lt;150,LMS!$D$6*AC355^3+LMS!$E$6*AC355^2+LMS!$F$6*AC355+LMS!$G$6,LMS!$D$7*AC355^3+LMS!$E$7*AC355^2+LMS!$F$7*AC355+LMS!$G$7)),IF(AC355&lt;69,LMS!$D$9*AC355^3+LMS!$E$9*AC355^2+LMS!$F$9*AC355+LMS!$G$9,IF(AC355&lt;150,LMS!$D$10*AC355^3+LMS!$E$10*AC355^2+LMS!$F$10*AC355+LMS!$G$10,LMS!$D$11*AC355^3+LMS!$E$11*AC355^2+LMS!$F$11*AC355+LMS!$G$11)))</f>
        <v>#VALUE!</v>
      </c>
      <c r="AA355" t="e">
        <f>IF(D355="M",(IF(AC355&lt;2.5,LMS!$D$21*AC355^3+LMS!$E$21*AC355^2+LMS!$F$21*AC355+LMS!$G$21,IF(AC355&lt;9.5,LMS!$D$22*AC355^3+LMS!$E$22*AC355^2+LMS!$F$22*AC355+LMS!$G$22,IF(AC355&lt;26.75,LMS!$D$23*AC355^3+LMS!$E$23*AC355^2+LMS!$F$23*AC355+LMS!$G$23,IF(AC355&lt;90,LMS!$D$24*AC355^3+LMS!$E$24*AC355^2+LMS!$F$24*AC355+LMS!$G$24,LMS!$D$25*AC355^3+LMS!$E$25*AC355^2+LMS!$F$25*AC355+LMS!$G$25))))),(IF(AC355&lt;2.5,LMS!$D$27*AC355^3+LMS!$E$27*AC355^2+LMS!$F$27*AC355+LMS!$G$27,IF(AC355&lt;9.5,LMS!$D$28*AC355^3+LMS!$E$28*AC355^2+LMS!$F$28*AC355+LMS!$G$28,IF(AC355&lt;26.75,LMS!$D$29*AC355^3+LMS!$E$29*AC355^2+LMS!$F$29*AC355+LMS!$G$29,IF(AC355&lt;90,LMS!$D$30*AC355^3+LMS!$E$30*AC355^2+LMS!$F$30*AC355+LMS!$G$30,IF(AC355&lt;150,LMS!$D$31*AC355^3+LMS!$E$31*AC355^2+LMS!$F$31*AC355+LMS!$G$31,LMS!$D$32*AC355^3+LMS!$E$32*AC355^2+LMS!$F$32*AC355+LMS!$G$32)))))))</f>
        <v>#VALUE!</v>
      </c>
      <c r="AB355" t="e">
        <f>IF(D355="M",(IF(AC355&lt;90,LMS!$D$14*AC355^3+LMS!$E$14*AC355^2+LMS!$F$14*AC355+LMS!$G$14,LMS!$D$15*AC355^3+LMS!$E$15*AC355^2+LMS!$F$15*AC355+LMS!$G$15)),(IF(AC355&lt;90,LMS!$D$17*AC355^3+LMS!$E$17*AC355^2+LMS!$F$17*AC355+LMS!$G$17,LMS!$D$18*AC355^3+LMS!$E$18*AC355^2+LMS!$F$18*AC355+LMS!$G$18)))</f>
        <v>#VALUE!</v>
      </c>
      <c r="AC355" s="7" t="e">
        <f t="shared" si="99"/>
        <v>#VALUE!</v>
      </c>
    </row>
    <row r="356" spans="2:29" s="7" customFormat="1">
      <c r="B356" s="119"/>
      <c r="C356" s="119"/>
      <c r="D356" s="119"/>
      <c r="E356" s="31"/>
      <c r="F356" s="31"/>
      <c r="G356" s="120"/>
      <c r="H356" s="120"/>
      <c r="I356" s="11" t="str">
        <f t="shared" si="86"/>
        <v/>
      </c>
      <c r="J356" s="2" t="str">
        <f t="shared" si="87"/>
        <v/>
      </c>
      <c r="K356" s="2" t="str">
        <f t="shared" si="88"/>
        <v/>
      </c>
      <c r="L356" s="2" t="str">
        <f t="shared" si="89"/>
        <v/>
      </c>
      <c r="M356" s="2" t="str">
        <f t="shared" si="90"/>
        <v/>
      </c>
      <c r="N356" s="2" t="str">
        <f t="shared" si="91"/>
        <v/>
      </c>
      <c r="O356" s="11" t="str">
        <f t="shared" si="92"/>
        <v/>
      </c>
      <c r="P356" s="11" t="str">
        <f t="shared" si="93"/>
        <v/>
      </c>
      <c r="Q356" s="11" t="str">
        <f t="shared" si="94"/>
        <v/>
      </c>
      <c r="R356" s="137"/>
      <c r="S356" s="137"/>
      <c r="T356" s="12" t="e">
        <f t="shared" si="95"/>
        <v>#VALUE!</v>
      </c>
      <c r="U356" s="13" t="e">
        <f t="shared" si="96"/>
        <v>#VALUE!</v>
      </c>
      <c r="V356" s="13"/>
      <c r="W356" s="8">
        <f t="shared" si="97"/>
        <v>9.0359999999999996</v>
      </c>
      <c r="X356" s="8">
        <f t="shared" si="98"/>
        <v>-184.49199999999999</v>
      </c>
      <c r="Y356"/>
      <c r="Z356" t="e">
        <f>IF(D356="M",IF(AC356&lt;78,LMS!$D$5*AC356^3+LMS!$E$5*AC356^2+LMS!$F$5*AC356+LMS!$G$5,IF(AC356&lt;150,LMS!$D$6*AC356^3+LMS!$E$6*AC356^2+LMS!$F$6*AC356+LMS!$G$6,LMS!$D$7*AC356^3+LMS!$E$7*AC356^2+LMS!$F$7*AC356+LMS!$G$7)),IF(AC356&lt;69,LMS!$D$9*AC356^3+LMS!$E$9*AC356^2+LMS!$F$9*AC356+LMS!$G$9,IF(AC356&lt;150,LMS!$D$10*AC356^3+LMS!$E$10*AC356^2+LMS!$F$10*AC356+LMS!$G$10,LMS!$D$11*AC356^3+LMS!$E$11*AC356^2+LMS!$F$11*AC356+LMS!$G$11)))</f>
        <v>#VALUE!</v>
      </c>
      <c r="AA356" t="e">
        <f>IF(D356="M",(IF(AC356&lt;2.5,LMS!$D$21*AC356^3+LMS!$E$21*AC356^2+LMS!$F$21*AC356+LMS!$G$21,IF(AC356&lt;9.5,LMS!$D$22*AC356^3+LMS!$E$22*AC356^2+LMS!$F$22*AC356+LMS!$G$22,IF(AC356&lt;26.75,LMS!$D$23*AC356^3+LMS!$E$23*AC356^2+LMS!$F$23*AC356+LMS!$G$23,IF(AC356&lt;90,LMS!$D$24*AC356^3+LMS!$E$24*AC356^2+LMS!$F$24*AC356+LMS!$G$24,LMS!$D$25*AC356^3+LMS!$E$25*AC356^2+LMS!$F$25*AC356+LMS!$G$25))))),(IF(AC356&lt;2.5,LMS!$D$27*AC356^3+LMS!$E$27*AC356^2+LMS!$F$27*AC356+LMS!$G$27,IF(AC356&lt;9.5,LMS!$D$28*AC356^3+LMS!$E$28*AC356^2+LMS!$F$28*AC356+LMS!$G$28,IF(AC356&lt;26.75,LMS!$D$29*AC356^3+LMS!$E$29*AC356^2+LMS!$F$29*AC356+LMS!$G$29,IF(AC356&lt;90,LMS!$D$30*AC356^3+LMS!$E$30*AC356^2+LMS!$F$30*AC356+LMS!$G$30,IF(AC356&lt;150,LMS!$D$31*AC356^3+LMS!$E$31*AC356^2+LMS!$F$31*AC356+LMS!$G$31,LMS!$D$32*AC356^3+LMS!$E$32*AC356^2+LMS!$F$32*AC356+LMS!$G$32)))))))</f>
        <v>#VALUE!</v>
      </c>
      <c r="AB356" t="e">
        <f>IF(D356="M",(IF(AC356&lt;90,LMS!$D$14*AC356^3+LMS!$E$14*AC356^2+LMS!$F$14*AC356+LMS!$G$14,LMS!$D$15*AC356^3+LMS!$E$15*AC356^2+LMS!$F$15*AC356+LMS!$G$15)),(IF(AC356&lt;90,LMS!$D$17*AC356^3+LMS!$E$17*AC356^2+LMS!$F$17*AC356+LMS!$G$17,LMS!$D$18*AC356^3+LMS!$E$18*AC356^2+LMS!$F$18*AC356+LMS!$G$18)))</f>
        <v>#VALUE!</v>
      </c>
      <c r="AC356" s="7" t="e">
        <f t="shared" si="99"/>
        <v>#VALUE!</v>
      </c>
    </row>
    <row r="357" spans="2:29" s="7" customFormat="1">
      <c r="B357" s="119"/>
      <c r="C357" s="119"/>
      <c r="D357" s="119"/>
      <c r="E357" s="31"/>
      <c r="F357" s="31"/>
      <c r="G357" s="120"/>
      <c r="H357" s="120"/>
      <c r="I357" s="11" t="str">
        <f t="shared" si="86"/>
        <v/>
      </c>
      <c r="J357" s="2" t="str">
        <f t="shared" si="87"/>
        <v/>
      </c>
      <c r="K357" s="2" t="str">
        <f t="shared" si="88"/>
        <v/>
      </c>
      <c r="L357" s="2" t="str">
        <f t="shared" si="89"/>
        <v/>
      </c>
      <c r="M357" s="2" t="str">
        <f t="shared" si="90"/>
        <v/>
      </c>
      <c r="N357" s="2" t="str">
        <f t="shared" si="91"/>
        <v/>
      </c>
      <c r="O357" s="11" t="str">
        <f t="shared" si="92"/>
        <v/>
      </c>
      <c r="P357" s="11" t="str">
        <f t="shared" si="93"/>
        <v/>
      </c>
      <c r="Q357" s="11" t="str">
        <f t="shared" si="94"/>
        <v/>
      </c>
      <c r="R357" s="137"/>
      <c r="S357" s="137"/>
      <c r="T357" s="12" t="e">
        <f t="shared" si="95"/>
        <v>#VALUE!</v>
      </c>
      <c r="U357" s="13" t="e">
        <f t="shared" si="96"/>
        <v>#VALUE!</v>
      </c>
      <c r="V357" s="13"/>
      <c r="W357" s="8">
        <f t="shared" si="97"/>
        <v>9.0359999999999996</v>
      </c>
      <c r="X357" s="8">
        <f t="shared" si="98"/>
        <v>-184.49199999999999</v>
      </c>
      <c r="Y357"/>
      <c r="Z357" t="e">
        <f>IF(D357="M",IF(AC357&lt;78,LMS!$D$5*AC357^3+LMS!$E$5*AC357^2+LMS!$F$5*AC357+LMS!$G$5,IF(AC357&lt;150,LMS!$D$6*AC357^3+LMS!$E$6*AC357^2+LMS!$F$6*AC357+LMS!$G$6,LMS!$D$7*AC357^3+LMS!$E$7*AC357^2+LMS!$F$7*AC357+LMS!$G$7)),IF(AC357&lt;69,LMS!$D$9*AC357^3+LMS!$E$9*AC357^2+LMS!$F$9*AC357+LMS!$G$9,IF(AC357&lt;150,LMS!$D$10*AC357^3+LMS!$E$10*AC357^2+LMS!$F$10*AC357+LMS!$G$10,LMS!$D$11*AC357^3+LMS!$E$11*AC357^2+LMS!$F$11*AC357+LMS!$G$11)))</f>
        <v>#VALUE!</v>
      </c>
      <c r="AA357" t="e">
        <f>IF(D357="M",(IF(AC357&lt;2.5,LMS!$D$21*AC357^3+LMS!$E$21*AC357^2+LMS!$F$21*AC357+LMS!$G$21,IF(AC357&lt;9.5,LMS!$D$22*AC357^3+LMS!$E$22*AC357^2+LMS!$F$22*AC357+LMS!$G$22,IF(AC357&lt;26.75,LMS!$D$23*AC357^3+LMS!$E$23*AC357^2+LMS!$F$23*AC357+LMS!$G$23,IF(AC357&lt;90,LMS!$D$24*AC357^3+LMS!$E$24*AC357^2+LMS!$F$24*AC357+LMS!$G$24,LMS!$D$25*AC357^3+LMS!$E$25*AC357^2+LMS!$F$25*AC357+LMS!$G$25))))),(IF(AC357&lt;2.5,LMS!$D$27*AC357^3+LMS!$E$27*AC357^2+LMS!$F$27*AC357+LMS!$G$27,IF(AC357&lt;9.5,LMS!$D$28*AC357^3+LMS!$E$28*AC357^2+LMS!$F$28*AC357+LMS!$G$28,IF(AC357&lt;26.75,LMS!$D$29*AC357^3+LMS!$E$29*AC357^2+LMS!$F$29*AC357+LMS!$G$29,IF(AC357&lt;90,LMS!$D$30*AC357^3+LMS!$E$30*AC357^2+LMS!$F$30*AC357+LMS!$G$30,IF(AC357&lt;150,LMS!$D$31*AC357^3+LMS!$E$31*AC357^2+LMS!$F$31*AC357+LMS!$G$31,LMS!$D$32*AC357^3+LMS!$E$32*AC357^2+LMS!$F$32*AC357+LMS!$G$32)))))))</f>
        <v>#VALUE!</v>
      </c>
      <c r="AB357" t="e">
        <f>IF(D357="M",(IF(AC357&lt;90,LMS!$D$14*AC357^3+LMS!$E$14*AC357^2+LMS!$F$14*AC357+LMS!$G$14,LMS!$D$15*AC357^3+LMS!$E$15*AC357^2+LMS!$F$15*AC357+LMS!$G$15)),(IF(AC357&lt;90,LMS!$D$17*AC357^3+LMS!$E$17*AC357^2+LMS!$F$17*AC357+LMS!$G$17,LMS!$D$18*AC357^3+LMS!$E$18*AC357^2+LMS!$F$18*AC357+LMS!$G$18)))</f>
        <v>#VALUE!</v>
      </c>
      <c r="AC357" s="7" t="e">
        <f t="shared" si="99"/>
        <v>#VALUE!</v>
      </c>
    </row>
    <row r="358" spans="2:29" s="7" customFormat="1">
      <c r="B358" s="119"/>
      <c r="C358" s="119"/>
      <c r="D358" s="119"/>
      <c r="E358" s="31"/>
      <c r="F358" s="31"/>
      <c r="G358" s="120"/>
      <c r="H358" s="120"/>
      <c r="I358" s="11" t="str">
        <f t="shared" si="86"/>
        <v/>
      </c>
      <c r="J358" s="2" t="str">
        <f t="shared" si="87"/>
        <v/>
      </c>
      <c r="K358" s="2" t="str">
        <f t="shared" si="88"/>
        <v/>
      </c>
      <c r="L358" s="2" t="str">
        <f t="shared" si="89"/>
        <v/>
      </c>
      <c r="M358" s="2" t="str">
        <f t="shared" si="90"/>
        <v/>
      </c>
      <c r="N358" s="2" t="str">
        <f t="shared" si="91"/>
        <v/>
      </c>
      <c r="O358" s="11" t="str">
        <f t="shared" si="92"/>
        <v/>
      </c>
      <c r="P358" s="11" t="str">
        <f t="shared" si="93"/>
        <v/>
      </c>
      <c r="Q358" s="11" t="str">
        <f t="shared" si="94"/>
        <v/>
      </c>
      <c r="R358" s="137"/>
      <c r="S358" s="137"/>
      <c r="T358" s="12" t="e">
        <f t="shared" si="95"/>
        <v>#VALUE!</v>
      </c>
      <c r="U358" s="13" t="e">
        <f t="shared" si="96"/>
        <v>#VALUE!</v>
      </c>
      <c r="V358" s="13"/>
      <c r="W358" s="8">
        <f t="shared" si="97"/>
        <v>9.0359999999999996</v>
      </c>
      <c r="X358" s="8">
        <f t="shared" si="98"/>
        <v>-184.49199999999999</v>
      </c>
      <c r="Y358"/>
      <c r="Z358" t="e">
        <f>IF(D358="M",IF(AC358&lt;78,LMS!$D$5*AC358^3+LMS!$E$5*AC358^2+LMS!$F$5*AC358+LMS!$G$5,IF(AC358&lt;150,LMS!$D$6*AC358^3+LMS!$E$6*AC358^2+LMS!$F$6*AC358+LMS!$G$6,LMS!$D$7*AC358^3+LMS!$E$7*AC358^2+LMS!$F$7*AC358+LMS!$G$7)),IF(AC358&lt;69,LMS!$D$9*AC358^3+LMS!$E$9*AC358^2+LMS!$F$9*AC358+LMS!$G$9,IF(AC358&lt;150,LMS!$D$10*AC358^3+LMS!$E$10*AC358^2+LMS!$F$10*AC358+LMS!$G$10,LMS!$D$11*AC358^3+LMS!$E$11*AC358^2+LMS!$F$11*AC358+LMS!$G$11)))</f>
        <v>#VALUE!</v>
      </c>
      <c r="AA358" t="e">
        <f>IF(D358="M",(IF(AC358&lt;2.5,LMS!$D$21*AC358^3+LMS!$E$21*AC358^2+LMS!$F$21*AC358+LMS!$G$21,IF(AC358&lt;9.5,LMS!$D$22*AC358^3+LMS!$E$22*AC358^2+LMS!$F$22*AC358+LMS!$G$22,IF(AC358&lt;26.75,LMS!$D$23*AC358^3+LMS!$E$23*AC358^2+LMS!$F$23*AC358+LMS!$G$23,IF(AC358&lt;90,LMS!$D$24*AC358^3+LMS!$E$24*AC358^2+LMS!$F$24*AC358+LMS!$G$24,LMS!$D$25*AC358^3+LMS!$E$25*AC358^2+LMS!$F$25*AC358+LMS!$G$25))))),(IF(AC358&lt;2.5,LMS!$D$27*AC358^3+LMS!$E$27*AC358^2+LMS!$F$27*AC358+LMS!$G$27,IF(AC358&lt;9.5,LMS!$D$28*AC358^3+LMS!$E$28*AC358^2+LMS!$F$28*AC358+LMS!$G$28,IF(AC358&lt;26.75,LMS!$D$29*AC358^3+LMS!$E$29*AC358^2+LMS!$F$29*AC358+LMS!$G$29,IF(AC358&lt;90,LMS!$D$30*AC358^3+LMS!$E$30*AC358^2+LMS!$F$30*AC358+LMS!$G$30,IF(AC358&lt;150,LMS!$D$31*AC358^3+LMS!$E$31*AC358^2+LMS!$F$31*AC358+LMS!$G$31,LMS!$D$32*AC358^3+LMS!$E$32*AC358^2+LMS!$F$32*AC358+LMS!$G$32)))))))</f>
        <v>#VALUE!</v>
      </c>
      <c r="AB358" t="e">
        <f>IF(D358="M",(IF(AC358&lt;90,LMS!$D$14*AC358^3+LMS!$E$14*AC358^2+LMS!$F$14*AC358+LMS!$G$14,LMS!$D$15*AC358^3+LMS!$E$15*AC358^2+LMS!$F$15*AC358+LMS!$G$15)),(IF(AC358&lt;90,LMS!$D$17*AC358^3+LMS!$E$17*AC358^2+LMS!$F$17*AC358+LMS!$G$17,LMS!$D$18*AC358^3+LMS!$E$18*AC358^2+LMS!$F$18*AC358+LMS!$G$18)))</f>
        <v>#VALUE!</v>
      </c>
      <c r="AC358" s="7" t="e">
        <f t="shared" si="99"/>
        <v>#VALUE!</v>
      </c>
    </row>
    <row r="359" spans="2:29" s="7" customFormat="1">
      <c r="B359" s="119"/>
      <c r="C359" s="119"/>
      <c r="D359" s="119"/>
      <c r="E359" s="31"/>
      <c r="F359" s="31"/>
      <c r="G359" s="120"/>
      <c r="H359" s="120"/>
      <c r="I359" s="11" t="str">
        <f t="shared" si="86"/>
        <v/>
      </c>
      <c r="J359" s="2" t="str">
        <f t="shared" si="87"/>
        <v/>
      </c>
      <c r="K359" s="2" t="str">
        <f t="shared" si="88"/>
        <v/>
      </c>
      <c r="L359" s="2" t="str">
        <f t="shared" si="89"/>
        <v/>
      </c>
      <c r="M359" s="2" t="str">
        <f t="shared" si="90"/>
        <v/>
      </c>
      <c r="N359" s="2" t="str">
        <f t="shared" si="91"/>
        <v/>
      </c>
      <c r="O359" s="11" t="str">
        <f t="shared" si="92"/>
        <v/>
      </c>
      <c r="P359" s="11" t="str">
        <f t="shared" si="93"/>
        <v/>
      </c>
      <c r="Q359" s="11" t="str">
        <f t="shared" si="94"/>
        <v/>
      </c>
      <c r="R359" s="137"/>
      <c r="S359" s="137"/>
      <c r="T359" s="12" t="e">
        <f t="shared" si="95"/>
        <v>#VALUE!</v>
      </c>
      <c r="U359" s="13" t="e">
        <f t="shared" si="96"/>
        <v>#VALUE!</v>
      </c>
      <c r="V359" s="13"/>
      <c r="W359" s="8">
        <f t="shared" si="97"/>
        <v>9.0359999999999996</v>
      </c>
      <c r="X359" s="8">
        <f t="shared" si="98"/>
        <v>-184.49199999999999</v>
      </c>
      <c r="Y359"/>
      <c r="Z359" t="e">
        <f>IF(D359="M",IF(AC359&lt;78,LMS!$D$5*AC359^3+LMS!$E$5*AC359^2+LMS!$F$5*AC359+LMS!$G$5,IF(AC359&lt;150,LMS!$D$6*AC359^3+LMS!$E$6*AC359^2+LMS!$F$6*AC359+LMS!$G$6,LMS!$D$7*AC359^3+LMS!$E$7*AC359^2+LMS!$F$7*AC359+LMS!$G$7)),IF(AC359&lt;69,LMS!$D$9*AC359^3+LMS!$E$9*AC359^2+LMS!$F$9*AC359+LMS!$G$9,IF(AC359&lt;150,LMS!$D$10*AC359^3+LMS!$E$10*AC359^2+LMS!$F$10*AC359+LMS!$G$10,LMS!$D$11*AC359^3+LMS!$E$11*AC359^2+LMS!$F$11*AC359+LMS!$G$11)))</f>
        <v>#VALUE!</v>
      </c>
      <c r="AA359" t="e">
        <f>IF(D359="M",(IF(AC359&lt;2.5,LMS!$D$21*AC359^3+LMS!$E$21*AC359^2+LMS!$F$21*AC359+LMS!$G$21,IF(AC359&lt;9.5,LMS!$D$22*AC359^3+LMS!$E$22*AC359^2+LMS!$F$22*AC359+LMS!$G$22,IF(AC359&lt;26.75,LMS!$D$23*AC359^3+LMS!$E$23*AC359^2+LMS!$F$23*AC359+LMS!$G$23,IF(AC359&lt;90,LMS!$D$24*AC359^3+LMS!$E$24*AC359^2+LMS!$F$24*AC359+LMS!$G$24,LMS!$D$25*AC359^3+LMS!$E$25*AC359^2+LMS!$F$25*AC359+LMS!$G$25))))),(IF(AC359&lt;2.5,LMS!$D$27*AC359^3+LMS!$E$27*AC359^2+LMS!$F$27*AC359+LMS!$G$27,IF(AC359&lt;9.5,LMS!$D$28*AC359^3+LMS!$E$28*AC359^2+LMS!$F$28*AC359+LMS!$G$28,IF(AC359&lt;26.75,LMS!$D$29*AC359^3+LMS!$E$29*AC359^2+LMS!$F$29*AC359+LMS!$G$29,IF(AC359&lt;90,LMS!$D$30*AC359^3+LMS!$E$30*AC359^2+LMS!$F$30*AC359+LMS!$G$30,IF(AC359&lt;150,LMS!$D$31*AC359^3+LMS!$E$31*AC359^2+LMS!$F$31*AC359+LMS!$G$31,LMS!$D$32*AC359^3+LMS!$E$32*AC359^2+LMS!$F$32*AC359+LMS!$G$32)))))))</f>
        <v>#VALUE!</v>
      </c>
      <c r="AB359" t="e">
        <f>IF(D359="M",(IF(AC359&lt;90,LMS!$D$14*AC359^3+LMS!$E$14*AC359^2+LMS!$F$14*AC359+LMS!$G$14,LMS!$D$15*AC359^3+LMS!$E$15*AC359^2+LMS!$F$15*AC359+LMS!$G$15)),(IF(AC359&lt;90,LMS!$D$17*AC359^3+LMS!$E$17*AC359^2+LMS!$F$17*AC359+LMS!$G$17,LMS!$D$18*AC359^3+LMS!$E$18*AC359^2+LMS!$F$18*AC359+LMS!$G$18)))</f>
        <v>#VALUE!</v>
      </c>
      <c r="AC359" s="7" t="e">
        <f t="shared" si="99"/>
        <v>#VALUE!</v>
      </c>
    </row>
    <row r="360" spans="2:29" s="7" customFormat="1">
      <c r="B360" s="119"/>
      <c r="C360" s="119"/>
      <c r="D360" s="119"/>
      <c r="E360" s="31"/>
      <c r="F360" s="31"/>
      <c r="G360" s="120"/>
      <c r="H360" s="120"/>
      <c r="I360" s="11" t="str">
        <f t="shared" si="86"/>
        <v/>
      </c>
      <c r="J360" s="2" t="str">
        <f t="shared" si="87"/>
        <v/>
      </c>
      <c r="K360" s="2" t="str">
        <f t="shared" si="88"/>
        <v/>
      </c>
      <c r="L360" s="2" t="str">
        <f t="shared" si="89"/>
        <v/>
      </c>
      <c r="M360" s="2" t="str">
        <f t="shared" si="90"/>
        <v/>
      </c>
      <c r="N360" s="2" t="str">
        <f t="shared" si="91"/>
        <v/>
      </c>
      <c r="O360" s="11" t="str">
        <f t="shared" si="92"/>
        <v/>
      </c>
      <c r="P360" s="11" t="str">
        <f t="shared" si="93"/>
        <v/>
      </c>
      <c r="Q360" s="11" t="str">
        <f t="shared" si="94"/>
        <v/>
      </c>
      <c r="R360" s="137"/>
      <c r="S360" s="137"/>
      <c r="T360" s="12" t="e">
        <f t="shared" si="95"/>
        <v>#VALUE!</v>
      </c>
      <c r="U360" s="13" t="e">
        <f t="shared" si="96"/>
        <v>#VALUE!</v>
      </c>
      <c r="V360" s="13"/>
      <c r="W360" s="8">
        <f t="shared" si="97"/>
        <v>9.0359999999999996</v>
      </c>
      <c r="X360" s="8">
        <f t="shared" si="98"/>
        <v>-184.49199999999999</v>
      </c>
      <c r="Y360"/>
      <c r="Z360" t="e">
        <f>IF(D360="M",IF(AC360&lt;78,LMS!$D$5*AC360^3+LMS!$E$5*AC360^2+LMS!$F$5*AC360+LMS!$G$5,IF(AC360&lt;150,LMS!$D$6*AC360^3+LMS!$E$6*AC360^2+LMS!$F$6*AC360+LMS!$G$6,LMS!$D$7*AC360^3+LMS!$E$7*AC360^2+LMS!$F$7*AC360+LMS!$G$7)),IF(AC360&lt;69,LMS!$D$9*AC360^3+LMS!$E$9*AC360^2+LMS!$F$9*AC360+LMS!$G$9,IF(AC360&lt;150,LMS!$D$10*AC360^3+LMS!$E$10*AC360^2+LMS!$F$10*AC360+LMS!$G$10,LMS!$D$11*AC360^3+LMS!$E$11*AC360^2+LMS!$F$11*AC360+LMS!$G$11)))</f>
        <v>#VALUE!</v>
      </c>
      <c r="AA360" t="e">
        <f>IF(D360="M",(IF(AC360&lt;2.5,LMS!$D$21*AC360^3+LMS!$E$21*AC360^2+LMS!$F$21*AC360+LMS!$G$21,IF(AC360&lt;9.5,LMS!$D$22*AC360^3+LMS!$E$22*AC360^2+LMS!$F$22*AC360+LMS!$G$22,IF(AC360&lt;26.75,LMS!$D$23*AC360^3+LMS!$E$23*AC360^2+LMS!$F$23*AC360+LMS!$G$23,IF(AC360&lt;90,LMS!$D$24*AC360^3+LMS!$E$24*AC360^2+LMS!$F$24*AC360+LMS!$G$24,LMS!$D$25*AC360^3+LMS!$E$25*AC360^2+LMS!$F$25*AC360+LMS!$G$25))))),(IF(AC360&lt;2.5,LMS!$D$27*AC360^3+LMS!$E$27*AC360^2+LMS!$F$27*AC360+LMS!$G$27,IF(AC360&lt;9.5,LMS!$D$28*AC360^3+LMS!$E$28*AC360^2+LMS!$F$28*AC360+LMS!$G$28,IF(AC360&lt;26.75,LMS!$D$29*AC360^3+LMS!$E$29*AC360^2+LMS!$F$29*AC360+LMS!$G$29,IF(AC360&lt;90,LMS!$D$30*AC360^3+LMS!$E$30*AC360^2+LMS!$F$30*AC360+LMS!$G$30,IF(AC360&lt;150,LMS!$D$31*AC360^3+LMS!$E$31*AC360^2+LMS!$F$31*AC360+LMS!$G$31,LMS!$D$32*AC360^3+LMS!$E$32*AC360^2+LMS!$F$32*AC360+LMS!$G$32)))))))</f>
        <v>#VALUE!</v>
      </c>
      <c r="AB360" t="e">
        <f>IF(D360="M",(IF(AC360&lt;90,LMS!$D$14*AC360^3+LMS!$E$14*AC360^2+LMS!$F$14*AC360+LMS!$G$14,LMS!$D$15*AC360^3+LMS!$E$15*AC360^2+LMS!$F$15*AC360+LMS!$G$15)),(IF(AC360&lt;90,LMS!$D$17*AC360^3+LMS!$E$17*AC360^2+LMS!$F$17*AC360+LMS!$G$17,LMS!$D$18*AC360^3+LMS!$E$18*AC360^2+LMS!$F$18*AC360+LMS!$G$18)))</f>
        <v>#VALUE!</v>
      </c>
      <c r="AC360" s="7" t="e">
        <f t="shared" si="99"/>
        <v>#VALUE!</v>
      </c>
    </row>
    <row r="361" spans="2:29" s="7" customFormat="1">
      <c r="B361" s="119"/>
      <c r="C361" s="119"/>
      <c r="D361" s="119"/>
      <c r="E361" s="31"/>
      <c r="F361" s="31"/>
      <c r="G361" s="120"/>
      <c r="H361" s="120"/>
      <c r="I361" s="11" t="str">
        <f t="shared" si="86"/>
        <v/>
      </c>
      <c r="J361" s="2" t="str">
        <f t="shared" si="87"/>
        <v/>
      </c>
      <c r="K361" s="2" t="str">
        <f t="shared" si="88"/>
        <v/>
      </c>
      <c r="L361" s="2" t="str">
        <f t="shared" si="89"/>
        <v/>
      </c>
      <c r="M361" s="2" t="str">
        <f t="shared" si="90"/>
        <v/>
      </c>
      <c r="N361" s="2" t="str">
        <f t="shared" si="91"/>
        <v/>
      </c>
      <c r="O361" s="11" t="str">
        <f t="shared" si="92"/>
        <v/>
      </c>
      <c r="P361" s="11" t="str">
        <f t="shared" si="93"/>
        <v/>
      </c>
      <c r="Q361" s="11" t="str">
        <f t="shared" si="94"/>
        <v/>
      </c>
      <c r="R361" s="137"/>
      <c r="S361" s="137"/>
      <c r="T361" s="12" t="e">
        <f t="shared" si="95"/>
        <v>#VALUE!</v>
      </c>
      <c r="U361" s="13" t="e">
        <f t="shared" si="96"/>
        <v>#VALUE!</v>
      </c>
      <c r="V361" s="13"/>
      <c r="W361" s="8">
        <f t="shared" si="97"/>
        <v>9.0359999999999996</v>
      </c>
      <c r="X361" s="8">
        <f t="shared" si="98"/>
        <v>-184.49199999999999</v>
      </c>
      <c r="Y361"/>
      <c r="Z361" t="e">
        <f>IF(D361="M",IF(AC361&lt;78,LMS!$D$5*AC361^3+LMS!$E$5*AC361^2+LMS!$F$5*AC361+LMS!$G$5,IF(AC361&lt;150,LMS!$D$6*AC361^3+LMS!$E$6*AC361^2+LMS!$F$6*AC361+LMS!$G$6,LMS!$D$7*AC361^3+LMS!$E$7*AC361^2+LMS!$F$7*AC361+LMS!$G$7)),IF(AC361&lt;69,LMS!$D$9*AC361^3+LMS!$E$9*AC361^2+LMS!$F$9*AC361+LMS!$G$9,IF(AC361&lt;150,LMS!$D$10*AC361^3+LMS!$E$10*AC361^2+LMS!$F$10*AC361+LMS!$G$10,LMS!$D$11*AC361^3+LMS!$E$11*AC361^2+LMS!$F$11*AC361+LMS!$G$11)))</f>
        <v>#VALUE!</v>
      </c>
      <c r="AA361" t="e">
        <f>IF(D361="M",(IF(AC361&lt;2.5,LMS!$D$21*AC361^3+LMS!$E$21*AC361^2+LMS!$F$21*AC361+LMS!$G$21,IF(AC361&lt;9.5,LMS!$D$22*AC361^3+LMS!$E$22*AC361^2+LMS!$F$22*AC361+LMS!$G$22,IF(AC361&lt;26.75,LMS!$D$23*AC361^3+LMS!$E$23*AC361^2+LMS!$F$23*AC361+LMS!$G$23,IF(AC361&lt;90,LMS!$D$24*AC361^3+LMS!$E$24*AC361^2+LMS!$F$24*AC361+LMS!$G$24,LMS!$D$25*AC361^3+LMS!$E$25*AC361^2+LMS!$F$25*AC361+LMS!$G$25))))),(IF(AC361&lt;2.5,LMS!$D$27*AC361^3+LMS!$E$27*AC361^2+LMS!$F$27*AC361+LMS!$G$27,IF(AC361&lt;9.5,LMS!$D$28*AC361^3+LMS!$E$28*AC361^2+LMS!$F$28*AC361+LMS!$G$28,IF(AC361&lt;26.75,LMS!$D$29*AC361^3+LMS!$E$29*AC361^2+LMS!$F$29*AC361+LMS!$G$29,IF(AC361&lt;90,LMS!$D$30*AC361^3+LMS!$E$30*AC361^2+LMS!$F$30*AC361+LMS!$G$30,IF(AC361&lt;150,LMS!$D$31*AC361^3+LMS!$E$31*AC361^2+LMS!$F$31*AC361+LMS!$G$31,LMS!$D$32*AC361^3+LMS!$E$32*AC361^2+LMS!$F$32*AC361+LMS!$G$32)))))))</f>
        <v>#VALUE!</v>
      </c>
      <c r="AB361" t="e">
        <f>IF(D361="M",(IF(AC361&lt;90,LMS!$D$14*AC361^3+LMS!$E$14*AC361^2+LMS!$F$14*AC361+LMS!$G$14,LMS!$D$15*AC361^3+LMS!$E$15*AC361^2+LMS!$F$15*AC361+LMS!$G$15)),(IF(AC361&lt;90,LMS!$D$17*AC361^3+LMS!$E$17*AC361^2+LMS!$F$17*AC361+LMS!$G$17,LMS!$D$18*AC361^3+LMS!$E$18*AC361^2+LMS!$F$18*AC361+LMS!$G$18)))</f>
        <v>#VALUE!</v>
      </c>
      <c r="AC361" s="7" t="e">
        <f t="shared" si="99"/>
        <v>#VALUE!</v>
      </c>
    </row>
    <row r="362" spans="2:29" s="7" customFormat="1">
      <c r="B362" s="119"/>
      <c r="C362" s="119"/>
      <c r="D362" s="119"/>
      <c r="E362" s="31"/>
      <c r="F362" s="31"/>
      <c r="G362" s="120"/>
      <c r="H362" s="120"/>
      <c r="I362" s="11" t="str">
        <f t="shared" si="86"/>
        <v/>
      </c>
      <c r="J362" s="2" t="str">
        <f t="shared" si="87"/>
        <v/>
      </c>
      <c r="K362" s="2" t="str">
        <f t="shared" si="88"/>
        <v/>
      </c>
      <c r="L362" s="2" t="str">
        <f t="shared" si="89"/>
        <v/>
      </c>
      <c r="M362" s="2" t="str">
        <f t="shared" si="90"/>
        <v/>
      </c>
      <c r="N362" s="2" t="str">
        <f t="shared" si="91"/>
        <v/>
      </c>
      <c r="O362" s="11" t="str">
        <f t="shared" si="92"/>
        <v/>
      </c>
      <c r="P362" s="11" t="str">
        <f t="shared" si="93"/>
        <v/>
      </c>
      <c r="Q362" s="11" t="str">
        <f t="shared" si="94"/>
        <v/>
      </c>
      <c r="R362" s="137"/>
      <c r="S362" s="137"/>
      <c r="T362" s="12" t="e">
        <f t="shared" si="95"/>
        <v>#VALUE!</v>
      </c>
      <c r="U362" s="13" t="e">
        <f t="shared" si="96"/>
        <v>#VALUE!</v>
      </c>
      <c r="V362" s="13"/>
      <c r="W362" s="8">
        <f t="shared" si="97"/>
        <v>9.0359999999999996</v>
      </c>
      <c r="X362" s="8">
        <f t="shared" si="98"/>
        <v>-184.49199999999999</v>
      </c>
      <c r="Y362"/>
      <c r="Z362" t="e">
        <f>IF(D362="M",IF(AC362&lt;78,LMS!$D$5*AC362^3+LMS!$E$5*AC362^2+LMS!$F$5*AC362+LMS!$G$5,IF(AC362&lt;150,LMS!$D$6*AC362^3+LMS!$E$6*AC362^2+LMS!$F$6*AC362+LMS!$G$6,LMS!$D$7*AC362^3+LMS!$E$7*AC362^2+LMS!$F$7*AC362+LMS!$G$7)),IF(AC362&lt;69,LMS!$D$9*AC362^3+LMS!$E$9*AC362^2+LMS!$F$9*AC362+LMS!$G$9,IF(AC362&lt;150,LMS!$D$10*AC362^3+LMS!$E$10*AC362^2+LMS!$F$10*AC362+LMS!$G$10,LMS!$D$11*AC362^3+LMS!$E$11*AC362^2+LMS!$F$11*AC362+LMS!$G$11)))</f>
        <v>#VALUE!</v>
      </c>
      <c r="AA362" t="e">
        <f>IF(D362="M",(IF(AC362&lt;2.5,LMS!$D$21*AC362^3+LMS!$E$21*AC362^2+LMS!$F$21*AC362+LMS!$G$21,IF(AC362&lt;9.5,LMS!$D$22*AC362^3+LMS!$E$22*AC362^2+LMS!$F$22*AC362+LMS!$G$22,IF(AC362&lt;26.75,LMS!$D$23*AC362^3+LMS!$E$23*AC362^2+LMS!$F$23*AC362+LMS!$G$23,IF(AC362&lt;90,LMS!$D$24*AC362^3+LMS!$E$24*AC362^2+LMS!$F$24*AC362+LMS!$G$24,LMS!$D$25*AC362^3+LMS!$E$25*AC362^2+LMS!$F$25*AC362+LMS!$G$25))))),(IF(AC362&lt;2.5,LMS!$D$27*AC362^3+LMS!$E$27*AC362^2+LMS!$F$27*AC362+LMS!$G$27,IF(AC362&lt;9.5,LMS!$D$28*AC362^3+LMS!$E$28*AC362^2+LMS!$F$28*AC362+LMS!$G$28,IF(AC362&lt;26.75,LMS!$D$29*AC362^3+LMS!$E$29*AC362^2+LMS!$F$29*AC362+LMS!$G$29,IF(AC362&lt;90,LMS!$D$30*AC362^3+LMS!$E$30*AC362^2+LMS!$F$30*AC362+LMS!$G$30,IF(AC362&lt;150,LMS!$D$31*AC362^3+LMS!$E$31*AC362^2+LMS!$F$31*AC362+LMS!$G$31,LMS!$D$32*AC362^3+LMS!$E$32*AC362^2+LMS!$F$32*AC362+LMS!$G$32)))))))</f>
        <v>#VALUE!</v>
      </c>
      <c r="AB362" t="e">
        <f>IF(D362="M",(IF(AC362&lt;90,LMS!$D$14*AC362^3+LMS!$E$14*AC362^2+LMS!$F$14*AC362+LMS!$G$14,LMS!$D$15*AC362^3+LMS!$E$15*AC362^2+LMS!$F$15*AC362+LMS!$G$15)),(IF(AC362&lt;90,LMS!$D$17*AC362^3+LMS!$E$17*AC362^2+LMS!$F$17*AC362+LMS!$G$17,LMS!$D$18*AC362^3+LMS!$E$18*AC362^2+LMS!$F$18*AC362+LMS!$G$18)))</f>
        <v>#VALUE!</v>
      </c>
      <c r="AC362" s="7" t="e">
        <f t="shared" si="99"/>
        <v>#VALUE!</v>
      </c>
    </row>
    <row r="363" spans="2:29" s="7" customFormat="1">
      <c r="B363" s="119"/>
      <c r="C363" s="119"/>
      <c r="D363" s="119"/>
      <c r="E363" s="31"/>
      <c r="F363" s="31"/>
      <c r="G363" s="120"/>
      <c r="H363" s="120"/>
      <c r="I363" s="11" t="str">
        <f t="shared" si="86"/>
        <v/>
      </c>
      <c r="J363" s="2" t="str">
        <f t="shared" si="87"/>
        <v/>
      </c>
      <c r="K363" s="2" t="str">
        <f t="shared" si="88"/>
        <v/>
      </c>
      <c r="L363" s="2" t="str">
        <f t="shared" si="89"/>
        <v/>
      </c>
      <c r="M363" s="2" t="str">
        <f t="shared" si="90"/>
        <v/>
      </c>
      <c r="N363" s="2" t="str">
        <f t="shared" si="91"/>
        <v/>
      </c>
      <c r="O363" s="11" t="str">
        <f t="shared" si="92"/>
        <v/>
      </c>
      <c r="P363" s="11" t="str">
        <f t="shared" si="93"/>
        <v/>
      </c>
      <c r="Q363" s="11" t="str">
        <f t="shared" si="94"/>
        <v/>
      </c>
      <c r="R363" s="137"/>
      <c r="S363" s="137"/>
      <c r="T363" s="12" t="e">
        <f t="shared" si="95"/>
        <v>#VALUE!</v>
      </c>
      <c r="U363" s="13" t="e">
        <f t="shared" si="96"/>
        <v>#VALUE!</v>
      </c>
      <c r="V363" s="13"/>
      <c r="W363" s="8">
        <f t="shared" si="97"/>
        <v>9.0359999999999996</v>
      </c>
      <c r="X363" s="8">
        <f t="shared" si="98"/>
        <v>-184.49199999999999</v>
      </c>
      <c r="Y363"/>
      <c r="Z363" t="e">
        <f>IF(D363="M",IF(AC363&lt;78,LMS!$D$5*AC363^3+LMS!$E$5*AC363^2+LMS!$F$5*AC363+LMS!$G$5,IF(AC363&lt;150,LMS!$D$6*AC363^3+LMS!$E$6*AC363^2+LMS!$F$6*AC363+LMS!$G$6,LMS!$D$7*AC363^3+LMS!$E$7*AC363^2+LMS!$F$7*AC363+LMS!$G$7)),IF(AC363&lt;69,LMS!$D$9*AC363^3+LMS!$E$9*AC363^2+LMS!$F$9*AC363+LMS!$G$9,IF(AC363&lt;150,LMS!$D$10*AC363^3+LMS!$E$10*AC363^2+LMS!$F$10*AC363+LMS!$G$10,LMS!$D$11*AC363^3+LMS!$E$11*AC363^2+LMS!$F$11*AC363+LMS!$G$11)))</f>
        <v>#VALUE!</v>
      </c>
      <c r="AA363" t="e">
        <f>IF(D363="M",(IF(AC363&lt;2.5,LMS!$D$21*AC363^3+LMS!$E$21*AC363^2+LMS!$F$21*AC363+LMS!$G$21,IF(AC363&lt;9.5,LMS!$D$22*AC363^3+LMS!$E$22*AC363^2+LMS!$F$22*AC363+LMS!$G$22,IF(AC363&lt;26.75,LMS!$D$23*AC363^3+LMS!$E$23*AC363^2+LMS!$F$23*AC363+LMS!$G$23,IF(AC363&lt;90,LMS!$D$24*AC363^3+LMS!$E$24*AC363^2+LMS!$F$24*AC363+LMS!$G$24,LMS!$D$25*AC363^3+LMS!$E$25*AC363^2+LMS!$F$25*AC363+LMS!$G$25))))),(IF(AC363&lt;2.5,LMS!$D$27*AC363^3+LMS!$E$27*AC363^2+LMS!$F$27*AC363+LMS!$G$27,IF(AC363&lt;9.5,LMS!$D$28*AC363^3+LMS!$E$28*AC363^2+LMS!$F$28*AC363+LMS!$G$28,IF(AC363&lt;26.75,LMS!$D$29*AC363^3+LMS!$E$29*AC363^2+LMS!$F$29*AC363+LMS!$G$29,IF(AC363&lt;90,LMS!$D$30*AC363^3+LMS!$E$30*AC363^2+LMS!$F$30*AC363+LMS!$G$30,IF(AC363&lt;150,LMS!$D$31*AC363^3+LMS!$E$31*AC363^2+LMS!$F$31*AC363+LMS!$G$31,LMS!$D$32*AC363^3+LMS!$E$32*AC363^2+LMS!$F$32*AC363+LMS!$G$32)))))))</f>
        <v>#VALUE!</v>
      </c>
      <c r="AB363" t="e">
        <f>IF(D363="M",(IF(AC363&lt;90,LMS!$D$14*AC363^3+LMS!$E$14*AC363^2+LMS!$F$14*AC363+LMS!$G$14,LMS!$D$15*AC363^3+LMS!$E$15*AC363^2+LMS!$F$15*AC363+LMS!$G$15)),(IF(AC363&lt;90,LMS!$D$17*AC363^3+LMS!$E$17*AC363^2+LMS!$F$17*AC363+LMS!$G$17,LMS!$D$18*AC363^3+LMS!$E$18*AC363^2+LMS!$F$18*AC363+LMS!$G$18)))</f>
        <v>#VALUE!</v>
      </c>
      <c r="AC363" s="7" t="e">
        <f t="shared" si="99"/>
        <v>#VALUE!</v>
      </c>
    </row>
    <row r="364" spans="2:29" s="7" customFormat="1">
      <c r="B364" s="119"/>
      <c r="C364" s="119"/>
      <c r="D364" s="119"/>
      <c r="E364" s="31"/>
      <c r="F364" s="31"/>
      <c r="G364" s="120"/>
      <c r="H364" s="120"/>
      <c r="I364" s="11" t="str">
        <f t="shared" si="86"/>
        <v/>
      </c>
      <c r="J364" s="2" t="str">
        <f t="shared" si="87"/>
        <v/>
      </c>
      <c r="K364" s="2" t="str">
        <f t="shared" si="88"/>
        <v/>
      </c>
      <c r="L364" s="2" t="str">
        <f t="shared" si="89"/>
        <v/>
      </c>
      <c r="M364" s="2" t="str">
        <f t="shared" si="90"/>
        <v/>
      </c>
      <c r="N364" s="2" t="str">
        <f t="shared" si="91"/>
        <v/>
      </c>
      <c r="O364" s="11" t="str">
        <f t="shared" si="92"/>
        <v/>
      </c>
      <c r="P364" s="11" t="str">
        <f t="shared" si="93"/>
        <v/>
      </c>
      <c r="Q364" s="11" t="str">
        <f t="shared" si="94"/>
        <v/>
      </c>
      <c r="R364" s="137"/>
      <c r="S364" s="137"/>
      <c r="T364" s="12" t="e">
        <f t="shared" si="95"/>
        <v>#VALUE!</v>
      </c>
      <c r="U364" s="13" t="e">
        <f t="shared" si="96"/>
        <v>#VALUE!</v>
      </c>
      <c r="V364" s="13"/>
      <c r="W364" s="8">
        <f t="shared" si="97"/>
        <v>9.0359999999999996</v>
      </c>
      <c r="X364" s="8">
        <f t="shared" si="98"/>
        <v>-184.49199999999999</v>
      </c>
      <c r="Y364"/>
      <c r="Z364" t="e">
        <f>IF(D364="M",IF(AC364&lt;78,LMS!$D$5*AC364^3+LMS!$E$5*AC364^2+LMS!$F$5*AC364+LMS!$G$5,IF(AC364&lt;150,LMS!$D$6*AC364^3+LMS!$E$6*AC364^2+LMS!$F$6*AC364+LMS!$G$6,LMS!$D$7*AC364^3+LMS!$E$7*AC364^2+LMS!$F$7*AC364+LMS!$G$7)),IF(AC364&lt;69,LMS!$D$9*AC364^3+LMS!$E$9*AC364^2+LMS!$F$9*AC364+LMS!$G$9,IF(AC364&lt;150,LMS!$D$10*AC364^3+LMS!$E$10*AC364^2+LMS!$F$10*AC364+LMS!$G$10,LMS!$D$11*AC364^3+LMS!$E$11*AC364^2+LMS!$F$11*AC364+LMS!$G$11)))</f>
        <v>#VALUE!</v>
      </c>
      <c r="AA364" t="e">
        <f>IF(D364="M",(IF(AC364&lt;2.5,LMS!$D$21*AC364^3+LMS!$E$21*AC364^2+LMS!$F$21*AC364+LMS!$G$21,IF(AC364&lt;9.5,LMS!$D$22*AC364^3+LMS!$E$22*AC364^2+LMS!$F$22*AC364+LMS!$G$22,IF(AC364&lt;26.75,LMS!$D$23*AC364^3+LMS!$E$23*AC364^2+LMS!$F$23*AC364+LMS!$G$23,IF(AC364&lt;90,LMS!$D$24*AC364^3+LMS!$E$24*AC364^2+LMS!$F$24*AC364+LMS!$G$24,LMS!$D$25*AC364^3+LMS!$E$25*AC364^2+LMS!$F$25*AC364+LMS!$G$25))))),(IF(AC364&lt;2.5,LMS!$D$27*AC364^3+LMS!$E$27*AC364^2+LMS!$F$27*AC364+LMS!$G$27,IF(AC364&lt;9.5,LMS!$D$28*AC364^3+LMS!$E$28*AC364^2+LMS!$F$28*AC364+LMS!$G$28,IF(AC364&lt;26.75,LMS!$D$29*AC364^3+LMS!$E$29*AC364^2+LMS!$F$29*AC364+LMS!$G$29,IF(AC364&lt;90,LMS!$D$30*AC364^3+LMS!$E$30*AC364^2+LMS!$F$30*AC364+LMS!$G$30,IF(AC364&lt;150,LMS!$D$31*AC364^3+LMS!$E$31*AC364^2+LMS!$F$31*AC364+LMS!$G$31,LMS!$D$32*AC364^3+LMS!$E$32*AC364^2+LMS!$F$32*AC364+LMS!$G$32)))))))</f>
        <v>#VALUE!</v>
      </c>
      <c r="AB364" t="e">
        <f>IF(D364="M",(IF(AC364&lt;90,LMS!$D$14*AC364^3+LMS!$E$14*AC364^2+LMS!$F$14*AC364+LMS!$G$14,LMS!$D$15*AC364^3+LMS!$E$15*AC364^2+LMS!$F$15*AC364+LMS!$G$15)),(IF(AC364&lt;90,LMS!$D$17*AC364^3+LMS!$E$17*AC364^2+LMS!$F$17*AC364+LMS!$G$17,LMS!$D$18*AC364^3+LMS!$E$18*AC364^2+LMS!$F$18*AC364+LMS!$G$18)))</f>
        <v>#VALUE!</v>
      </c>
      <c r="AC364" s="7" t="e">
        <f t="shared" si="99"/>
        <v>#VALUE!</v>
      </c>
    </row>
    <row r="365" spans="2:29" s="7" customFormat="1">
      <c r="B365" s="119"/>
      <c r="C365" s="119"/>
      <c r="D365" s="119"/>
      <c r="E365" s="31"/>
      <c r="F365" s="31"/>
      <c r="G365" s="120"/>
      <c r="H365" s="120"/>
      <c r="I365" s="11" t="str">
        <f t="shared" si="86"/>
        <v/>
      </c>
      <c r="J365" s="2" t="str">
        <f t="shared" si="87"/>
        <v/>
      </c>
      <c r="K365" s="2" t="str">
        <f t="shared" si="88"/>
        <v/>
      </c>
      <c r="L365" s="2" t="str">
        <f t="shared" si="89"/>
        <v/>
      </c>
      <c r="M365" s="2" t="str">
        <f t="shared" si="90"/>
        <v/>
      </c>
      <c r="N365" s="2" t="str">
        <f t="shared" si="91"/>
        <v/>
      </c>
      <c r="O365" s="11" t="str">
        <f t="shared" si="92"/>
        <v/>
      </c>
      <c r="P365" s="11" t="str">
        <f t="shared" si="93"/>
        <v/>
      </c>
      <c r="Q365" s="11" t="str">
        <f t="shared" si="94"/>
        <v/>
      </c>
      <c r="R365" s="137"/>
      <c r="S365" s="137"/>
      <c r="T365" s="12" t="e">
        <f t="shared" si="95"/>
        <v>#VALUE!</v>
      </c>
      <c r="U365" s="13" t="e">
        <f t="shared" si="96"/>
        <v>#VALUE!</v>
      </c>
      <c r="V365" s="13"/>
      <c r="W365" s="8">
        <f t="shared" si="97"/>
        <v>9.0359999999999996</v>
      </c>
      <c r="X365" s="8">
        <f t="shared" si="98"/>
        <v>-184.49199999999999</v>
      </c>
      <c r="Y365"/>
      <c r="Z365" t="e">
        <f>IF(D365="M",IF(AC365&lt;78,LMS!$D$5*AC365^3+LMS!$E$5*AC365^2+LMS!$F$5*AC365+LMS!$G$5,IF(AC365&lt;150,LMS!$D$6*AC365^3+LMS!$E$6*AC365^2+LMS!$F$6*AC365+LMS!$G$6,LMS!$D$7*AC365^3+LMS!$E$7*AC365^2+LMS!$F$7*AC365+LMS!$G$7)),IF(AC365&lt;69,LMS!$D$9*AC365^3+LMS!$E$9*AC365^2+LMS!$F$9*AC365+LMS!$G$9,IF(AC365&lt;150,LMS!$D$10*AC365^3+LMS!$E$10*AC365^2+LMS!$F$10*AC365+LMS!$G$10,LMS!$D$11*AC365^3+LMS!$E$11*AC365^2+LMS!$F$11*AC365+LMS!$G$11)))</f>
        <v>#VALUE!</v>
      </c>
      <c r="AA365" t="e">
        <f>IF(D365="M",(IF(AC365&lt;2.5,LMS!$D$21*AC365^3+LMS!$E$21*AC365^2+LMS!$F$21*AC365+LMS!$G$21,IF(AC365&lt;9.5,LMS!$D$22*AC365^3+LMS!$E$22*AC365^2+LMS!$F$22*AC365+LMS!$G$22,IF(AC365&lt;26.75,LMS!$D$23*AC365^3+LMS!$E$23*AC365^2+LMS!$F$23*AC365+LMS!$G$23,IF(AC365&lt;90,LMS!$D$24*AC365^3+LMS!$E$24*AC365^2+LMS!$F$24*AC365+LMS!$G$24,LMS!$D$25*AC365^3+LMS!$E$25*AC365^2+LMS!$F$25*AC365+LMS!$G$25))))),(IF(AC365&lt;2.5,LMS!$D$27*AC365^3+LMS!$E$27*AC365^2+LMS!$F$27*AC365+LMS!$G$27,IF(AC365&lt;9.5,LMS!$D$28*AC365^3+LMS!$E$28*AC365^2+LMS!$F$28*AC365+LMS!$G$28,IF(AC365&lt;26.75,LMS!$D$29*AC365^3+LMS!$E$29*AC365^2+LMS!$F$29*AC365+LMS!$G$29,IF(AC365&lt;90,LMS!$D$30*AC365^3+LMS!$E$30*AC365^2+LMS!$F$30*AC365+LMS!$G$30,IF(AC365&lt;150,LMS!$D$31*AC365^3+LMS!$E$31*AC365^2+LMS!$F$31*AC365+LMS!$G$31,LMS!$D$32*AC365^3+LMS!$E$32*AC365^2+LMS!$F$32*AC365+LMS!$G$32)))))))</f>
        <v>#VALUE!</v>
      </c>
      <c r="AB365" t="e">
        <f>IF(D365="M",(IF(AC365&lt;90,LMS!$D$14*AC365^3+LMS!$E$14*AC365^2+LMS!$F$14*AC365+LMS!$G$14,LMS!$D$15*AC365^3+LMS!$E$15*AC365^2+LMS!$F$15*AC365+LMS!$G$15)),(IF(AC365&lt;90,LMS!$D$17*AC365^3+LMS!$E$17*AC365^2+LMS!$F$17*AC365+LMS!$G$17,LMS!$D$18*AC365^3+LMS!$E$18*AC365^2+LMS!$F$18*AC365+LMS!$G$18)))</f>
        <v>#VALUE!</v>
      </c>
      <c r="AC365" s="7" t="e">
        <f t="shared" si="99"/>
        <v>#VALUE!</v>
      </c>
    </row>
    <row r="366" spans="2:29" s="7" customFormat="1">
      <c r="B366" s="119"/>
      <c r="C366" s="119"/>
      <c r="D366" s="119"/>
      <c r="E366" s="31"/>
      <c r="F366" s="31"/>
      <c r="G366" s="120"/>
      <c r="H366" s="120"/>
      <c r="I366" s="11" t="str">
        <f t="shared" si="86"/>
        <v/>
      </c>
      <c r="J366" s="2" t="str">
        <f t="shared" si="87"/>
        <v/>
      </c>
      <c r="K366" s="2" t="str">
        <f t="shared" si="88"/>
        <v/>
      </c>
      <c r="L366" s="2" t="str">
        <f t="shared" si="89"/>
        <v/>
      </c>
      <c r="M366" s="2" t="str">
        <f t="shared" si="90"/>
        <v/>
      </c>
      <c r="N366" s="2" t="str">
        <f t="shared" si="91"/>
        <v/>
      </c>
      <c r="O366" s="11" t="str">
        <f t="shared" si="92"/>
        <v/>
      </c>
      <c r="P366" s="11" t="str">
        <f t="shared" si="93"/>
        <v/>
      </c>
      <c r="Q366" s="11" t="str">
        <f t="shared" si="94"/>
        <v/>
      </c>
      <c r="R366" s="137"/>
      <c r="S366" s="137"/>
      <c r="T366" s="12" t="e">
        <f t="shared" si="95"/>
        <v>#VALUE!</v>
      </c>
      <c r="U366" s="13" t="e">
        <f t="shared" si="96"/>
        <v>#VALUE!</v>
      </c>
      <c r="V366" s="13"/>
      <c r="W366" s="8">
        <f t="shared" si="97"/>
        <v>9.0359999999999996</v>
      </c>
      <c r="X366" s="8">
        <f t="shared" si="98"/>
        <v>-184.49199999999999</v>
      </c>
      <c r="Y366"/>
      <c r="Z366" t="e">
        <f>IF(D366="M",IF(AC366&lt;78,LMS!$D$5*AC366^3+LMS!$E$5*AC366^2+LMS!$F$5*AC366+LMS!$G$5,IF(AC366&lt;150,LMS!$D$6*AC366^3+LMS!$E$6*AC366^2+LMS!$F$6*AC366+LMS!$G$6,LMS!$D$7*AC366^3+LMS!$E$7*AC366^2+LMS!$F$7*AC366+LMS!$G$7)),IF(AC366&lt;69,LMS!$D$9*AC366^3+LMS!$E$9*AC366^2+LMS!$F$9*AC366+LMS!$G$9,IF(AC366&lt;150,LMS!$D$10*AC366^3+LMS!$E$10*AC366^2+LMS!$F$10*AC366+LMS!$G$10,LMS!$D$11*AC366^3+LMS!$E$11*AC366^2+LMS!$F$11*AC366+LMS!$G$11)))</f>
        <v>#VALUE!</v>
      </c>
      <c r="AA366" t="e">
        <f>IF(D366="M",(IF(AC366&lt;2.5,LMS!$D$21*AC366^3+LMS!$E$21*AC366^2+LMS!$F$21*AC366+LMS!$G$21,IF(AC366&lt;9.5,LMS!$D$22*AC366^3+LMS!$E$22*AC366^2+LMS!$F$22*AC366+LMS!$G$22,IF(AC366&lt;26.75,LMS!$D$23*AC366^3+LMS!$E$23*AC366^2+LMS!$F$23*AC366+LMS!$G$23,IF(AC366&lt;90,LMS!$D$24*AC366^3+LMS!$E$24*AC366^2+LMS!$F$24*AC366+LMS!$G$24,LMS!$D$25*AC366^3+LMS!$E$25*AC366^2+LMS!$F$25*AC366+LMS!$G$25))))),(IF(AC366&lt;2.5,LMS!$D$27*AC366^3+LMS!$E$27*AC366^2+LMS!$F$27*AC366+LMS!$G$27,IF(AC366&lt;9.5,LMS!$D$28*AC366^3+LMS!$E$28*AC366^2+LMS!$F$28*AC366+LMS!$G$28,IF(AC366&lt;26.75,LMS!$D$29*AC366^3+LMS!$E$29*AC366^2+LMS!$F$29*AC366+LMS!$G$29,IF(AC366&lt;90,LMS!$D$30*AC366^3+LMS!$E$30*AC366^2+LMS!$F$30*AC366+LMS!$G$30,IF(AC366&lt;150,LMS!$D$31*AC366^3+LMS!$E$31*AC366^2+LMS!$F$31*AC366+LMS!$G$31,LMS!$D$32*AC366^3+LMS!$E$32*AC366^2+LMS!$F$32*AC366+LMS!$G$32)))))))</f>
        <v>#VALUE!</v>
      </c>
      <c r="AB366" t="e">
        <f>IF(D366="M",(IF(AC366&lt;90,LMS!$D$14*AC366^3+LMS!$E$14*AC366^2+LMS!$F$14*AC366+LMS!$G$14,LMS!$D$15*AC366^3+LMS!$E$15*AC366^2+LMS!$F$15*AC366+LMS!$G$15)),(IF(AC366&lt;90,LMS!$D$17*AC366^3+LMS!$E$17*AC366^2+LMS!$F$17*AC366+LMS!$G$17,LMS!$D$18*AC366^3+LMS!$E$18*AC366^2+LMS!$F$18*AC366+LMS!$G$18)))</f>
        <v>#VALUE!</v>
      </c>
      <c r="AC366" s="7" t="e">
        <f t="shared" si="99"/>
        <v>#VALUE!</v>
      </c>
    </row>
    <row r="367" spans="2:29" s="7" customFormat="1">
      <c r="B367" s="119"/>
      <c r="C367" s="119"/>
      <c r="D367" s="119"/>
      <c r="E367" s="31"/>
      <c r="F367" s="31"/>
      <c r="G367" s="120"/>
      <c r="H367" s="120"/>
      <c r="I367" s="11" t="str">
        <f t="shared" si="86"/>
        <v/>
      </c>
      <c r="J367" s="2" t="str">
        <f t="shared" si="87"/>
        <v/>
      </c>
      <c r="K367" s="2" t="str">
        <f t="shared" si="88"/>
        <v/>
      </c>
      <c r="L367" s="2" t="str">
        <f t="shared" si="89"/>
        <v/>
      </c>
      <c r="M367" s="2" t="str">
        <f t="shared" si="90"/>
        <v/>
      </c>
      <c r="N367" s="2" t="str">
        <f t="shared" si="91"/>
        <v/>
      </c>
      <c r="O367" s="11" t="str">
        <f t="shared" si="92"/>
        <v/>
      </c>
      <c r="P367" s="11" t="str">
        <f t="shared" si="93"/>
        <v/>
      </c>
      <c r="Q367" s="11" t="str">
        <f t="shared" si="94"/>
        <v/>
      </c>
      <c r="R367" s="137"/>
      <c r="S367" s="137"/>
      <c r="T367" s="12" t="e">
        <f t="shared" si="95"/>
        <v>#VALUE!</v>
      </c>
      <c r="U367" s="13" t="e">
        <f t="shared" si="96"/>
        <v>#VALUE!</v>
      </c>
      <c r="V367" s="13"/>
      <c r="W367" s="8">
        <f t="shared" si="97"/>
        <v>9.0359999999999996</v>
      </c>
      <c r="X367" s="8">
        <f t="shared" si="98"/>
        <v>-184.49199999999999</v>
      </c>
      <c r="Y367"/>
      <c r="Z367" t="e">
        <f>IF(D367="M",IF(AC367&lt;78,LMS!$D$5*AC367^3+LMS!$E$5*AC367^2+LMS!$F$5*AC367+LMS!$G$5,IF(AC367&lt;150,LMS!$D$6*AC367^3+LMS!$E$6*AC367^2+LMS!$F$6*AC367+LMS!$G$6,LMS!$D$7*AC367^3+LMS!$E$7*AC367^2+LMS!$F$7*AC367+LMS!$G$7)),IF(AC367&lt;69,LMS!$D$9*AC367^3+LMS!$E$9*AC367^2+LMS!$F$9*AC367+LMS!$G$9,IF(AC367&lt;150,LMS!$D$10*AC367^3+LMS!$E$10*AC367^2+LMS!$F$10*AC367+LMS!$G$10,LMS!$D$11*AC367^3+LMS!$E$11*AC367^2+LMS!$F$11*AC367+LMS!$G$11)))</f>
        <v>#VALUE!</v>
      </c>
      <c r="AA367" t="e">
        <f>IF(D367="M",(IF(AC367&lt;2.5,LMS!$D$21*AC367^3+LMS!$E$21*AC367^2+LMS!$F$21*AC367+LMS!$G$21,IF(AC367&lt;9.5,LMS!$D$22*AC367^3+LMS!$E$22*AC367^2+LMS!$F$22*AC367+LMS!$G$22,IF(AC367&lt;26.75,LMS!$D$23*AC367^3+LMS!$E$23*AC367^2+LMS!$F$23*AC367+LMS!$G$23,IF(AC367&lt;90,LMS!$D$24*AC367^3+LMS!$E$24*AC367^2+LMS!$F$24*AC367+LMS!$G$24,LMS!$D$25*AC367^3+LMS!$E$25*AC367^2+LMS!$F$25*AC367+LMS!$G$25))))),(IF(AC367&lt;2.5,LMS!$D$27*AC367^3+LMS!$E$27*AC367^2+LMS!$F$27*AC367+LMS!$G$27,IF(AC367&lt;9.5,LMS!$D$28*AC367^3+LMS!$E$28*AC367^2+LMS!$F$28*AC367+LMS!$G$28,IF(AC367&lt;26.75,LMS!$D$29*AC367^3+LMS!$E$29*AC367^2+LMS!$F$29*AC367+LMS!$G$29,IF(AC367&lt;90,LMS!$D$30*AC367^3+LMS!$E$30*AC367^2+LMS!$F$30*AC367+LMS!$G$30,IF(AC367&lt;150,LMS!$D$31*AC367^3+LMS!$E$31*AC367^2+LMS!$F$31*AC367+LMS!$G$31,LMS!$D$32*AC367^3+LMS!$E$32*AC367^2+LMS!$F$32*AC367+LMS!$G$32)))))))</f>
        <v>#VALUE!</v>
      </c>
      <c r="AB367" t="e">
        <f>IF(D367="M",(IF(AC367&lt;90,LMS!$D$14*AC367^3+LMS!$E$14*AC367^2+LMS!$F$14*AC367+LMS!$G$14,LMS!$D$15*AC367^3+LMS!$E$15*AC367^2+LMS!$F$15*AC367+LMS!$G$15)),(IF(AC367&lt;90,LMS!$D$17*AC367^3+LMS!$E$17*AC367^2+LMS!$F$17*AC367+LMS!$G$17,LMS!$D$18*AC367^3+LMS!$E$18*AC367^2+LMS!$F$18*AC367+LMS!$G$18)))</f>
        <v>#VALUE!</v>
      </c>
      <c r="AC367" s="7" t="e">
        <f t="shared" si="99"/>
        <v>#VALUE!</v>
      </c>
    </row>
    <row r="368" spans="2:29" s="7" customFormat="1">
      <c r="B368" s="119"/>
      <c r="C368" s="119"/>
      <c r="D368" s="119"/>
      <c r="E368" s="31"/>
      <c r="F368" s="31"/>
      <c r="G368" s="120"/>
      <c r="H368" s="120"/>
      <c r="I368" s="11" t="str">
        <f t="shared" si="86"/>
        <v/>
      </c>
      <c r="J368" s="2" t="str">
        <f t="shared" si="87"/>
        <v/>
      </c>
      <c r="K368" s="2" t="str">
        <f t="shared" si="88"/>
        <v/>
      </c>
      <c r="L368" s="2" t="str">
        <f t="shared" si="89"/>
        <v/>
      </c>
      <c r="M368" s="2" t="str">
        <f t="shared" si="90"/>
        <v/>
      </c>
      <c r="N368" s="2" t="str">
        <f t="shared" si="91"/>
        <v/>
      </c>
      <c r="O368" s="11" t="str">
        <f t="shared" si="92"/>
        <v/>
      </c>
      <c r="P368" s="11" t="str">
        <f t="shared" si="93"/>
        <v/>
      </c>
      <c r="Q368" s="11" t="str">
        <f t="shared" si="94"/>
        <v/>
      </c>
      <c r="R368" s="137"/>
      <c r="S368" s="137"/>
      <c r="T368" s="12" t="e">
        <f t="shared" si="95"/>
        <v>#VALUE!</v>
      </c>
      <c r="U368" s="13" t="e">
        <f t="shared" si="96"/>
        <v>#VALUE!</v>
      </c>
      <c r="V368" s="13"/>
      <c r="W368" s="8">
        <f t="shared" si="97"/>
        <v>9.0359999999999996</v>
      </c>
      <c r="X368" s="8">
        <f t="shared" si="98"/>
        <v>-184.49199999999999</v>
      </c>
      <c r="Y368"/>
      <c r="Z368" t="e">
        <f>IF(D368="M",IF(AC368&lt;78,LMS!$D$5*AC368^3+LMS!$E$5*AC368^2+LMS!$F$5*AC368+LMS!$G$5,IF(AC368&lt;150,LMS!$D$6*AC368^3+LMS!$E$6*AC368^2+LMS!$F$6*AC368+LMS!$G$6,LMS!$D$7*AC368^3+LMS!$E$7*AC368^2+LMS!$F$7*AC368+LMS!$G$7)),IF(AC368&lt;69,LMS!$D$9*AC368^3+LMS!$E$9*AC368^2+LMS!$F$9*AC368+LMS!$G$9,IF(AC368&lt;150,LMS!$D$10*AC368^3+LMS!$E$10*AC368^2+LMS!$F$10*AC368+LMS!$G$10,LMS!$D$11*AC368^3+LMS!$E$11*AC368^2+LMS!$F$11*AC368+LMS!$G$11)))</f>
        <v>#VALUE!</v>
      </c>
      <c r="AA368" t="e">
        <f>IF(D368="M",(IF(AC368&lt;2.5,LMS!$D$21*AC368^3+LMS!$E$21*AC368^2+LMS!$F$21*AC368+LMS!$G$21,IF(AC368&lt;9.5,LMS!$D$22*AC368^3+LMS!$E$22*AC368^2+LMS!$F$22*AC368+LMS!$G$22,IF(AC368&lt;26.75,LMS!$D$23*AC368^3+LMS!$E$23*AC368^2+LMS!$F$23*AC368+LMS!$G$23,IF(AC368&lt;90,LMS!$D$24*AC368^3+LMS!$E$24*AC368^2+LMS!$F$24*AC368+LMS!$G$24,LMS!$D$25*AC368^3+LMS!$E$25*AC368^2+LMS!$F$25*AC368+LMS!$G$25))))),(IF(AC368&lt;2.5,LMS!$D$27*AC368^3+LMS!$E$27*AC368^2+LMS!$F$27*AC368+LMS!$G$27,IF(AC368&lt;9.5,LMS!$D$28*AC368^3+LMS!$E$28*AC368^2+LMS!$F$28*AC368+LMS!$G$28,IF(AC368&lt;26.75,LMS!$D$29*AC368^3+LMS!$E$29*AC368^2+LMS!$F$29*AC368+LMS!$G$29,IF(AC368&lt;90,LMS!$D$30*AC368^3+LMS!$E$30*AC368^2+LMS!$F$30*AC368+LMS!$G$30,IF(AC368&lt;150,LMS!$D$31*AC368^3+LMS!$E$31*AC368^2+LMS!$F$31*AC368+LMS!$G$31,LMS!$D$32*AC368^3+LMS!$E$32*AC368^2+LMS!$F$32*AC368+LMS!$G$32)))))))</f>
        <v>#VALUE!</v>
      </c>
      <c r="AB368" t="e">
        <f>IF(D368="M",(IF(AC368&lt;90,LMS!$D$14*AC368^3+LMS!$E$14*AC368^2+LMS!$F$14*AC368+LMS!$G$14,LMS!$D$15*AC368^3+LMS!$E$15*AC368^2+LMS!$F$15*AC368+LMS!$G$15)),(IF(AC368&lt;90,LMS!$D$17*AC368^3+LMS!$E$17*AC368^2+LMS!$F$17*AC368+LMS!$G$17,LMS!$D$18*AC368^3+LMS!$E$18*AC368^2+LMS!$F$18*AC368+LMS!$G$18)))</f>
        <v>#VALUE!</v>
      </c>
      <c r="AC368" s="7" t="e">
        <f t="shared" si="99"/>
        <v>#VALUE!</v>
      </c>
    </row>
    <row r="369" spans="2:29" s="7" customFormat="1">
      <c r="B369" s="119"/>
      <c r="C369" s="119"/>
      <c r="D369" s="119"/>
      <c r="E369" s="31"/>
      <c r="F369" s="31"/>
      <c r="G369" s="120"/>
      <c r="H369" s="120"/>
      <c r="I369" s="11" t="str">
        <f t="shared" si="86"/>
        <v/>
      </c>
      <c r="J369" s="2" t="str">
        <f t="shared" si="87"/>
        <v/>
      </c>
      <c r="K369" s="2" t="str">
        <f t="shared" si="88"/>
        <v/>
      </c>
      <c r="L369" s="2" t="str">
        <f t="shared" si="89"/>
        <v/>
      </c>
      <c r="M369" s="2" t="str">
        <f t="shared" si="90"/>
        <v/>
      </c>
      <c r="N369" s="2" t="str">
        <f t="shared" si="91"/>
        <v/>
      </c>
      <c r="O369" s="11" t="str">
        <f t="shared" si="92"/>
        <v/>
      </c>
      <c r="P369" s="11" t="str">
        <f t="shared" si="93"/>
        <v/>
      </c>
      <c r="Q369" s="11" t="str">
        <f t="shared" si="94"/>
        <v/>
      </c>
      <c r="R369" s="137"/>
      <c r="S369" s="137"/>
      <c r="T369" s="12" t="e">
        <f t="shared" si="95"/>
        <v>#VALUE!</v>
      </c>
      <c r="U369" s="13" t="e">
        <f t="shared" si="96"/>
        <v>#VALUE!</v>
      </c>
      <c r="V369" s="13"/>
      <c r="W369" s="8">
        <f t="shared" si="97"/>
        <v>9.0359999999999996</v>
      </c>
      <c r="X369" s="8">
        <f t="shared" si="98"/>
        <v>-184.49199999999999</v>
      </c>
      <c r="Y369"/>
      <c r="Z369" t="e">
        <f>IF(D369="M",IF(AC369&lt;78,LMS!$D$5*AC369^3+LMS!$E$5*AC369^2+LMS!$F$5*AC369+LMS!$G$5,IF(AC369&lt;150,LMS!$D$6*AC369^3+LMS!$E$6*AC369^2+LMS!$F$6*AC369+LMS!$G$6,LMS!$D$7*AC369^3+LMS!$E$7*AC369^2+LMS!$F$7*AC369+LMS!$G$7)),IF(AC369&lt;69,LMS!$D$9*AC369^3+LMS!$E$9*AC369^2+LMS!$F$9*AC369+LMS!$G$9,IF(AC369&lt;150,LMS!$D$10*AC369^3+LMS!$E$10*AC369^2+LMS!$F$10*AC369+LMS!$G$10,LMS!$D$11*AC369^3+LMS!$E$11*AC369^2+LMS!$F$11*AC369+LMS!$G$11)))</f>
        <v>#VALUE!</v>
      </c>
      <c r="AA369" t="e">
        <f>IF(D369="M",(IF(AC369&lt;2.5,LMS!$D$21*AC369^3+LMS!$E$21*AC369^2+LMS!$F$21*AC369+LMS!$G$21,IF(AC369&lt;9.5,LMS!$D$22*AC369^3+LMS!$E$22*AC369^2+LMS!$F$22*AC369+LMS!$G$22,IF(AC369&lt;26.75,LMS!$D$23*AC369^3+LMS!$E$23*AC369^2+LMS!$F$23*AC369+LMS!$G$23,IF(AC369&lt;90,LMS!$D$24*AC369^3+LMS!$E$24*AC369^2+LMS!$F$24*AC369+LMS!$G$24,LMS!$D$25*AC369^3+LMS!$E$25*AC369^2+LMS!$F$25*AC369+LMS!$G$25))))),(IF(AC369&lt;2.5,LMS!$D$27*AC369^3+LMS!$E$27*AC369^2+LMS!$F$27*AC369+LMS!$G$27,IF(AC369&lt;9.5,LMS!$D$28*AC369^3+LMS!$E$28*AC369^2+LMS!$F$28*AC369+LMS!$G$28,IF(AC369&lt;26.75,LMS!$D$29*AC369^3+LMS!$E$29*AC369^2+LMS!$F$29*AC369+LMS!$G$29,IF(AC369&lt;90,LMS!$D$30*AC369^3+LMS!$E$30*AC369^2+LMS!$F$30*AC369+LMS!$G$30,IF(AC369&lt;150,LMS!$D$31*AC369^3+LMS!$E$31*AC369^2+LMS!$F$31*AC369+LMS!$G$31,LMS!$D$32*AC369^3+LMS!$E$32*AC369^2+LMS!$F$32*AC369+LMS!$G$32)))))))</f>
        <v>#VALUE!</v>
      </c>
      <c r="AB369" t="e">
        <f>IF(D369="M",(IF(AC369&lt;90,LMS!$D$14*AC369^3+LMS!$E$14*AC369^2+LMS!$F$14*AC369+LMS!$G$14,LMS!$D$15*AC369^3+LMS!$E$15*AC369^2+LMS!$F$15*AC369+LMS!$G$15)),(IF(AC369&lt;90,LMS!$D$17*AC369^3+LMS!$E$17*AC369^2+LMS!$F$17*AC369+LMS!$G$17,LMS!$D$18*AC369^3+LMS!$E$18*AC369^2+LMS!$F$18*AC369+LMS!$G$18)))</f>
        <v>#VALUE!</v>
      </c>
      <c r="AC369" s="7" t="e">
        <f t="shared" si="99"/>
        <v>#VALUE!</v>
      </c>
    </row>
    <row r="370" spans="2:29" s="7" customFormat="1">
      <c r="B370" s="119"/>
      <c r="C370" s="119"/>
      <c r="D370" s="119"/>
      <c r="E370" s="31"/>
      <c r="F370" s="31"/>
      <c r="G370" s="120"/>
      <c r="H370" s="120"/>
      <c r="I370" s="11" t="str">
        <f t="shared" si="86"/>
        <v/>
      </c>
      <c r="J370" s="2" t="str">
        <f t="shared" si="87"/>
        <v/>
      </c>
      <c r="K370" s="2" t="str">
        <f t="shared" si="88"/>
        <v/>
      </c>
      <c r="L370" s="2" t="str">
        <f t="shared" si="89"/>
        <v/>
      </c>
      <c r="M370" s="2" t="str">
        <f t="shared" si="90"/>
        <v/>
      </c>
      <c r="N370" s="2" t="str">
        <f t="shared" si="91"/>
        <v/>
      </c>
      <c r="O370" s="11" t="str">
        <f t="shared" si="92"/>
        <v/>
      </c>
      <c r="P370" s="11" t="str">
        <f t="shared" si="93"/>
        <v/>
      </c>
      <c r="Q370" s="11" t="str">
        <f t="shared" si="94"/>
        <v/>
      </c>
      <c r="R370" s="137"/>
      <c r="S370" s="137"/>
      <c r="T370" s="12" t="e">
        <f t="shared" si="95"/>
        <v>#VALUE!</v>
      </c>
      <c r="U370" s="13" t="e">
        <f t="shared" si="96"/>
        <v>#VALUE!</v>
      </c>
      <c r="V370" s="13"/>
      <c r="W370" s="8">
        <f t="shared" si="97"/>
        <v>9.0359999999999996</v>
      </c>
      <c r="X370" s="8">
        <f t="shared" si="98"/>
        <v>-184.49199999999999</v>
      </c>
      <c r="Y370"/>
      <c r="Z370" t="e">
        <f>IF(D370="M",IF(AC370&lt;78,LMS!$D$5*AC370^3+LMS!$E$5*AC370^2+LMS!$F$5*AC370+LMS!$G$5,IF(AC370&lt;150,LMS!$D$6*AC370^3+LMS!$E$6*AC370^2+LMS!$F$6*AC370+LMS!$G$6,LMS!$D$7*AC370^3+LMS!$E$7*AC370^2+LMS!$F$7*AC370+LMS!$G$7)),IF(AC370&lt;69,LMS!$D$9*AC370^3+LMS!$E$9*AC370^2+LMS!$F$9*AC370+LMS!$G$9,IF(AC370&lt;150,LMS!$D$10*AC370^3+LMS!$E$10*AC370^2+LMS!$F$10*AC370+LMS!$G$10,LMS!$D$11*AC370^3+LMS!$E$11*AC370^2+LMS!$F$11*AC370+LMS!$G$11)))</f>
        <v>#VALUE!</v>
      </c>
      <c r="AA370" t="e">
        <f>IF(D370="M",(IF(AC370&lt;2.5,LMS!$D$21*AC370^3+LMS!$E$21*AC370^2+LMS!$F$21*AC370+LMS!$G$21,IF(AC370&lt;9.5,LMS!$D$22*AC370^3+LMS!$E$22*AC370^2+LMS!$F$22*AC370+LMS!$G$22,IF(AC370&lt;26.75,LMS!$D$23*AC370^3+LMS!$E$23*AC370^2+LMS!$F$23*AC370+LMS!$G$23,IF(AC370&lt;90,LMS!$D$24*AC370^3+LMS!$E$24*AC370^2+LMS!$F$24*AC370+LMS!$G$24,LMS!$D$25*AC370^3+LMS!$E$25*AC370^2+LMS!$F$25*AC370+LMS!$G$25))))),(IF(AC370&lt;2.5,LMS!$D$27*AC370^3+LMS!$E$27*AC370^2+LMS!$F$27*AC370+LMS!$G$27,IF(AC370&lt;9.5,LMS!$D$28*AC370^3+LMS!$E$28*AC370^2+LMS!$F$28*AC370+LMS!$G$28,IF(AC370&lt;26.75,LMS!$D$29*AC370^3+LMS!$E$29*AC370^2+LMS!$F$29*AC370+LMS!$G$29,IF(AC370&lt;90,LMS!$D$30*AC370^3+LMS!$E$30*AC370^2+LMS!$F$30*AC370+LMS!$G$30,IF(AC370&lt;150,LMS!$D$31*AC370^3+LMS!$E$31*AC370^2+LMS!$F$31*AC370+LMS!$G$31,LMS!$D$32*AC370^3+LMS!$E$32*AC370^2+LMS!$F$32*AC370+LMS!$G$32)))))))</f>
        <v>#VALUE!</v>
      </c>
      <c r="AB370" t="e">
        <f>IF(D370="M",(IF(AC370&lt;90,LMS!$D$14*AC370^3+LMS!$E$14*AC370^2+LMS!$F$14*AC370+LMS!$G$14,LMS!$D$15*AC370^3+LMS!$E$15*AC370^2+LMS!$F$15*AC370+LMS!$G$15)),(IF(AC370&lt;90,LMS!$D$17*AC370^3+LMS!$E$17*AC370^2+LMS!$F$17*AC370+LMS!$G$17,LMS!$D$18*AC370^3+LMS!$E$18*AC370^2+LMS!$F$18*AC370+LMS!$G$18)))</f>
        <v>#VALUE!</v>
      </c>
      <c r="AC370" s="7" t="e">
        <f t="shared" si="99"/>
        <v>#VALUE!</v>
      </c>
    </row>
    <row r="371" spans="2:29" s="7" customFormat="1">
      <c r="B371" s="119"/>
      <c r="C371" s="119"/>
      <c r="D371" s="119"/>
      <c r="E371" s="31"/>
      <c r="F371" s="31"/>
      <c r="G371" s="120"/>
      <c r="H371" s="120"/>
      <c r="I371" s="11" t="str">
        <f t="shared" si="86"/>
        <v/>
      </c>
      <c r="J371" s="2" t="str">
        <f t="shared" si="87"/>
        <v/>
      </c>
      <c r="K371" s="2" t="str">
        <f t="shared" si="88"/>
        <v/>
      </c>
      <c r="L371" s="2" t="str">
        <f t="shared" si="89"/>
        <v/>
      </c>
      <c r="M371" s="2" t="str">
        <f t="shared" si="90"/>
        <v/>
      </c>
      <c r="N371" s="2" t="str">
        <f t="shared" si="91"/>
        <v/>
      </c>
      <c r="O371" s="11" t="str">
        <f t="shared" si="92"/>
        <v/>
      </c>
      <c r="P371" s="11" t="str">
        <f t="shared" si="93"/>
        <v/>
      </c>
      <c r="Q371" s="11" t="str">
        <f t="shared" si="94"/>
        <v/>
      </c>
      <c r="R371" s="137"/>
      <c r="S371" s="137"/>
      <c r="T371" s="12" t="e">
        <f t="shared" si="95"/>
        <v>#VALUE!</v>
      </c>
      <c r="U371" s="13" t="e">
        <f t="shared" si="96"/>
        <v>#VALUE!</v>
      </c>
      <c r="V371" s="13"/>
      <c r="W371" s="8">
        <f t="shared" si="97"/>
        <v>9.0359999999999996</v>
      </c>
      <c r="X371" s="8">
        <f t="shared" si="98"/>
        <v>-184.49199999999999</v>
      </c>
      <c r="Y371"/>
      <c r="Z371" t="e">
        <f>IF(D371="M",IF(AC371&lt;78,LMS!$D$5*AC371^3+LMS!$E$5*AC371^2+LMS!$F$5*AC371+LMS!$G$5,IF(AC371&lt;150,LMS!$D$6*AC371^3+LMS!$E$6*AC371^2+LMS!$F$6*AC371+LMS!$G$6,LMS!$D$7*AC371^3+LMS!$E$7*AC371^2+LMS!$F$7*AC371+LMS!$G$7)),IF(AC371&lt;69,LMS!$D$9*AC371^3+LMS!$E$9*AC371^2+LMS!$F$9*AC371+LMS!$G$9,IF(AC371&lt;150,LMS!$D$10*AC371^3+LMS!$E$10*AC371^2+LMS!$F$10*AC371+LMS!$G$10,LMS!$D$11*AC371^3+LMS!$E$11*AC371^2+LMS!$F$11*AC371+LMS!$G$11)))</f>
        <v>#VALUE!</v>
      </c>
      <c r="AA371" t="e">
        <f>IF(D371="M",(IF(AC371&lt;2.5,LMS!$D$21*AC371^3+LMS!$E$21*AC371^2+LMS!$F$21*AC371+LMS!$G$21,IF(AC371&lt;9.5,LMS!$D$22*AC371^3+LMS!$E$22*AC371^2+LMS!$F$22*AC371+LMS!$G$22,IF(AC371&lt;26.75,LMS!$D$23*AC371^3+LMS!$E$23*AC371^2+LMS!$F$23*AC371+LMS!$G$23,IF(AC371&lt;90,LMS!$D$24*AC371^3+LMS!$E$24*AC371^2+LMS!$F$24*AC371+LMS!$G$24,LMS!$D$25*AC371^3+LMS!$E$25*AC371^2+LMS!$F$25*AC371+LMS!$G$25))))),(IF(AC371&lt;2.5,LMS!$D$27*AC371^3+LMS!$E$27*AC371^2+LMS!$F$27*AC371+LMS!$G$27,IF(AC371&lt;9.5,LMS!$D$28*AC371^3+LMS!$E$28*AC371^2+LMS!$F$28*AC371+LMS!$G$28,IF(AC371&lt;26.75,LMS!$D$29*AC371^3+LMS!$E$29*AC371^2+LMS!$F$29*AC371+LMS!$G$29,IF(AC371&lt;90,LMS!$D$30*AC371^3+LMS!$E$30*AC371^2+LMS!$F$30*AC371+LMS!$G$30,IF(AC371&lt;150,LMS!$D$31*AC371^3+LMS!$E$31*AC371^2+LMS!$F$31*AC371+LMS!$G$31,LMS!$D$32*AC371^3+LMS!$E$32*AC371^2+LMS!$F$32*AC371+LMS!$G$32)))))))</f>
        <v>#VALUE!</v>
      </c>
      <c r="AB371" t="e">
        <f>IF(D371="M",(IF(AC371&lt;90,LMS!$D$14*AC371^3+LMS!$E$14*AC371^2+LMS!$F$14*AC371+LMS!$G$14,LMS!$D$15*AC371^3+LMS!$E$15*AC371^2+LMS!$F$15*AC371+LMS!$G$15)),(IF(AC371&lt;90,LMS!$D$17*AC371^3+LMS!$E$17*AC371^2+LMS!$F$17*AC371+LMS!$G$17,LMS!$D$18*AC371^3+LMS!$E$18*AC371^2+LMS!$F$18*AC371+LMS!$G$18)))</f>
        <v>#VALUE!</v>
      </c>
      <c r="AC371" s="7" t="e">
        <f t="shared" si="99"/>
        <v>#VALUE!</v>
      </c>
    </row>
    <row r="372" spans="2:29" s="7" customFormat="1">
      <c r="B372" s="119"/>
      <c r="C372" s="119"/>
      <c r="D372" s="119"/>
      <c r="E372" s="31"/>
      <c r="F372" s="31"/>
      <c r="G372" s="120"/>
      <c r="H372" s="120"/>
      <c r="I372" s="11" t="str">
        <f t="shared" si="86"/>
        <v/>
      </c>
      <c r="J372" s="2" t="str">
        <f t="shared" si="87"/>
        <v/>
      </c>
      <c r="K372" s="2" t="str">
        <f t="shared" si="88"/>
        <v/>
      </c>
      <c r="L372" s="2" t="str">
        <f t="shared" si="89"/>
        <v/>
      </c>
      <c r="M372" s="2" t="str">
        <f t="shared" si="90"/>
        <v/>
      </c>
      <c r="N372" s="2" t="str">
        <f t="shared" si="91"/>
        <v/>
      </c>
      <c r="O372" s="11" t="str">
        <f t="shared" si="92"/>
        <v/>
      </c>
      <c r="P372" s="11" t="str">
        <f t="shared" si="93"/>
        <v/>
      </c>
      <c r="Q372" s="11" t="str">
        <f t="shared" si="94"/>
        <v/>
      </c>
      <c r="R372" s="137"/>
      <c r="S372" s="137"/>
      <c r="T372" s="12" t="e">
        <f t="shared" si="95"/>
        <v>#VALUE!</v>
      </c>
      <c r="U372" s="13" t="e">
        <f t="shared" si="96"/>
        <v>#VALUE!</v>
      </c>
      <c r="V372" s="13"/>
      <c r="W372" s="8">
        <f t="shared" si="97"/>
        <v>9.0359999999999996</v>
      </c>
      <c r="X372" s="8">
        <f t="shared" si="98"/>
        <v>-184.49199999999999</v>
      </c>
      <c r="Y372"/>
      <c r="Z372" t="e">
        <f>IF(D372="M",IF(AC372&lt;78,LMS!$D$5*AC372^3+LMS!$E$5*AC372^2+LMS!$F$5*AC372+LMS!$G$5,IF(AC372&lt;150,LMS!$D$6*AC372^3+LMS!$E$6*AC372^2+LMS!$F$6*AC372+LMS!$G$6,LMS!$D$7*AC372^3+LMS!$E$7*AC372^2+LMS!$F$7*AC372+LMS!$G$7)),IF(AC372&lt;69,LMS!$D$9*AC372^3+LMS!$E$9*AC372^2+LMS!$F$9*AC372+LMS!$G$9,IF(AC372&lt;150,LMS!$D$10*AC372^3+LMS!$E$10*AC372^2+LMS!$F$10*AC372+LMS!$G$10,LMS!$D$11*AC372^3+LMS!$E$11*AC372^2+LMS!$F$11*AC372+LMS!$G$11)))</f>
        <v>#VALUE!</v>
      </c>
      <c r="AA372" t="e">
        <f>IF(D372="M",(IF(AC372&lt;2.5,LMS!$D$21*AC372^3+LMS!$E$21*AC372^2+LMS!$F$21*AC372+LMS!$G$21,IF(AC372&lt;9.5,LMS!$D$22*AC372^3+LMS!$E$22*AC372^2+LMS!$F$22*AC372+LMS!$G$22,IF(AC372&lt;26.75,LMS!$D$23*AC372^3+LMS!$E$23*AC372^2+LMS!$F$23*AC372+LMS!$G$23,IF(AC372&lt;90,LMS!$D$24*AC372^3+LMS!$E$24*AC372^2+LMS!$F$24*AC372+LMS!$G$24,LMS!$D$25*AC372^3+LMS!$E$25*AC372^2+LMS!$F$25*AC372+LMS!$G$25))))),(IF(AC372&lt;2.5,LMS!$D$27*AC372^3+LMS!$E$27*AC372^2+LMS!$F$27*AC372+LMS!$G$27,IF(AC372&lt;9.5,LMS!$D$28*AC372^3+LMS!$E$28*AC372^2+LMS!$F$28*AC372+LMS!$G$28,IF(AC372&lt;26.75,LMS!$D$29*AC372^3+LMS!$E$29*AC372^2+LMS!$F$29*AC372+LMS!$G$29,IF(AC372&lt;90,LMS!$D$30*AC372^3+LMS!$E$30*AC372^2+LMS!$F$30*AC372+LMS!$G$30,IF(AC372&lt;150,LMS!$D$31*AC372^3+LMS!$E$31*AC372^2+LMS!$F$31*AC372+LMS!$G$31,LMS!$D$32*AC372^3+LMS!$E$32*AC372^2+LMS!$F$32*AC372+LMS!$G$32)))))))</f>
        <v>#VALUE!</v>
      </c>
      <c r="AB372" t="e">
        <f>IF(D372="M",(IF(AC372&lt;90,LMS!$D$14*AC372^3+LMS!$E$14*AC372^2+LMS!$F$14*AC372+LMS!$G$14,LMS!$D$15*AC372^3+LMS!$E$15*AC372^2+LMS!$F$15*AC372+LMS!$G$15)),(IF(AC372&lt;90,LMS!$D$17*AC372^3+LMS!$E$17*AC372^2+LMS!$F$17*AC372+LMS!$G$17,LMS!$D$18*AC372^3+LMS!$E$18*AC372^2+LMS!$F$18*AC372+LMS!$G$18)))</f>
        <v>#VALUE!</v>
      </c>
      <c r="AC372" s="7" t="e">
        <f t="shared" si="99"/>
        <v>#VALUE!</v>
      </c>
    </row>
    <row r="373" spans="2:29" s="7" customFormat="1">
      <c r="B373" s="119"/>
      <c r="C373" s="119"/>
      <c r="D373" s="119"/>
      <c r="E373" s="31"/>
      <c r="F373" s="31"/>
      <c r="G373" s="120"/>
      <c r="H373" s="120"/>
      <c r="I373" s="11" t="str">
        <f t="shared" si="86"/>
        <v/>
      </c>
      <c r="J373" s="2" t="str">
        <f t="shared" si="87"/>
        <v/>
      </c>
      <c r="K373" s="2" t="str">
        <f t="shared" si="88"/>
        <v/>
      </c>
      <c r="L373" s="2" t="str">
        <f t="shared" si="89"/>
        <v/>
      </c>
      <c r="M373" s="2" t="str">
        <f t="shared" si="90"/>
        <v/>
      </c>
      <c r="N373" s="2" t="str">
        <f t="shared" si="91"/>
        <v/>
      </c>
      <c r="O373" s="11" t="str">
        <f t="shared" si="92"/>
        <v/>
      </c>
      <c r="P373" s="11" t="str">
        <f t="shared" si="93"/>
        <v/>
      </c>
      <c r="Q373" s="11" t="str">
        <f t="shared" si="94"/>
        <v/>
      </c>
      <c r="R373" s="137"/>
      <c r="S373" s="137"/>
      <c r="T373" s="12" t="e">
        <f t="shared" si="95"/>
        <v>#VALUE!</v>
      </c>
      <c r="U373" s="13" t="e">
        <f t="shared" si="96"/>
        <v>#VALUE!</v>
      </c>
      <c r="V373" s="13"/>
      <c r="W373" s="8">
        <f t="shared" si="97"/>
        <v>9.0359999999999996</v>
      </c>
      <c r="X373" s="8">
        <f t="shared" si="98"/>
        <v>-184.49199999999999</v>
      </c>
      <c r="Y373"/>
      <c r="Z373" t="e">
        <f>IF(D373="M",IF(AC373&lt;78,LMS!$D$5*AC373^3+LMS!$E$5*AC373^2+LMS!$F$5*AC373+LMS!$G$5,IF(AC373&lt;150,LMS!$D$6*AC373^3+LMS!$E$6*AC373^2+LMS!$F$6*AC373+LMS!$G$6,LMS!$D$7*AC373^3+LMS!$E$7*AC373^2+LMS!$F$7*AC373+LMS!$G$7)),IF(AC373&lt;69,LMS!$D$9*AC373^3+LMS!$E$9*AC373^2+LMS!$F$9*AC373+LMS!$G$9,IF(AC373&lt;150,LMS!$D$10*AC373^3+LMS!$E$10*AC373^2+LMS!$F$10*AC373+LMS!$G$10,LMS!$D$11*AC373^3+LMS!$E$11*AC373^2+LMS!$F$11*AC373+LMS!$G$11)))</f>
        <v>#VALUE!</v>
      </c>
      <c r="AA373" t="e">
        <f>IF(D373="M",(IF(AC373&lt;2.5,LMS!$D$21*AC373^3+LMS!$E$21*AC373^2+LMS!$F$21*AC373+LMS!$G$21,IF(AC373&lt;9.5,LMS!$D$22*AC373^3+LMS!$E$22*AC373^2+LMS!$F$22*AC373+LMS!$G$22,IF(AC373&lt;26.75,LMS!$D$23*AC373^3+LMS!$E$23*AC373^2+LMS!$F$23*AC373+LMS!$G$23,IF(AC373&lt;90,LMS!$D$24*AC373^3+LMS!$E$24*AC373^2+LMS!$F$24*AC373+LMS!$G$24,LMS!$D$25*AC373^3+LMS!$E$25*AC373^2+LMS!$F$25*AC373+LMS!$G$25))))),(IF(AC373&lt;2.5,LMS!$D$27*AC373^3+LMS!$E$27*AC373^2+LMS!$F$27*AC373+LMS!$G$27,IF(AC373&lt;9.5,LMS!$D$28*AC373^3+LMS!$E$28*AC373^2+LMS!$F$28*AC373+LMS!$G$28,IF(AC373&lt;26.75,LMS!$D$29*AC373^3+LMS!$E$29*AC373^2+LMS!$F$29*AC373+LMS!$G$29,IF(AC373&lt;90,LMS!$D$30*AC373^3+LMS!$E$30*AC373^2+LMS!$F$30*AC373+LMS!$G$30,IF(AC373&lt;150,LMS!$D$31*AC373^3+LMS!$E$31*AC373^2+LMS!$F$31*AC373+LMS!$G$31,LMS!$D$32*AC373^3+LMS!$E$32*AC373^2+LMS!$F$32*AC373+LMS!$G$32)))))))</f>
        <v>#VALUE!</v>
      </c>
      <c r="AB373" t="e">
        <f>IF(D373="M",(IF(AC373&lt;90,LMS!$D$14*AC373^3+LMS!$E$14*AC373^2+LMS!$F$14*AC373+LMS!$G$14,LMS!$D$15*AC373^3+LMS!$E$15*AC373^2+LMS!$F$15*AC373+LMS!$G$15)),(IF(AC373&lt;90,LMS!$D$17*AC373^3+LMS!$E$17*AC373^2+LMS!$F$17*AC373+LMS!$G$17,LMS!$D$18*AC373^3+LMS!$E$18*AC373^2+LMS!$F$18*AC373+LMS!$G$18)))</f>
        <v>#VALUE!</v>
      </c>
      <c r="AC373" s="7" t="e">
        <f t="shared" si="99"/>
        <v>#VALUE!</v>
      </c>
    </row>
    <row r="374" spans="2:29" s="7" customFormat="1">
      <c r="B374" s="119"/>
      <c r="C374" s="119"/>
      <c r="D374" s="119"/>
      <c r="E374" s="31"/>
      <c r="F374" s="31"/>
      <c r="G374" s="120"/>
      <c r="H374" s="120"/>
      <c r="I374" s="11" t="str">
        <f t="shared" si="86"/>
        <v/>
      </c>
      <c r="J374" s="2" t="str">
        <f t="shared" si="87"/>
        <v/>
      </c>
      <c r="K374" s="2" t="str">
        <f t="shared" si="88"/>
        <v/>
      </c>
      <c r="L374" s="2" t="str">
        <f t="shared" si="89"/>
        <v/>
      </c>
      <c r="M374" s="2" t="str">
        <f t="shared" si="90"/>
        <v/>
      </c>
      <c r="N374" s="2" t="str">
        <f t="shared" si="91"/>
        <v/>
      </c>
      <c r="O374" s="11" t="str">
        <f t="shared" si="92"/>
        <v/>
      </c>
      <c r="P374" s="11" t="str">
        <f t="shared" si="93"/>
        <v/>
      </c>
      <c r="Q374" s="11" t="str">
        <f t="shared" si="94"/>
        <v/>
      </c>
      <c r="R374" s="137"/>
      <c r="S374" s="137"/>
      <c r="T374" s="12" t="e">
        <f t="shared" si="95"/>
        <v>#VALUE!</v>
      </c>
      <c r="U374" s="13" t="e">
        <f t="shared" si="96"/>
        <v>#VALUE!</v>
      </c>
      <c r="V374" s="13"/>
      <c r="W374" s="8">
        <f t="shared" si="97"/>
        <v>9.0359999999999996</v>
      </c>
      <c r="X374" s="8">
        <f t="shared" si="98"/>
        <v>-184.49199999999999</v>
      </c>
      <c r="Y374"/>
      <c r="Z374" t="e">
        <f>IF(D374="M",IF(AC374&lt;78,LMS!$D$5*AC374^3+LMS!$E$5*AC374^2+LMS!$F$5*AC374+LMS!$G$5,IF(AC374&lt;150,LMS!$D$6*AC374^3+LMS!$E$6*AC374^2+LMS!$F$6*AC374+LMS!$G$6,LMS!$D$7*AC374^3+LMS!$E$7*AC374^2+LMS!$F$7*AC374+LMS!$G$7)),IF(AC374&lt;69,LMS!$D$9*AC374^3+LMS!$E$9*AC374^2+LMS!$F$9*AC374+LMS!$G$9,IF(AC374&lt;150,LMS!$D$10*AC374^3+LMS!$E$10*AC374^2+LMS!$F$10*AC374+LMS!$G$10,LMS!$D$11*AC374^3+LMS!$E$11*AC374^2+LMS!$F$11*AC374+LMS!$G$11)))</f>
        <v>#VALUE!</v>
      </c>
      <c r="AA374" t="e">
        <f>IF(D374="M",(IF(AC374&lt;2.5,LMS!$D$21*AC374^3+LMS!$E$21*AC374^2+LMS!$F$21*AC374+LMS!$G$21,IF(AC374&lt;9.5,LMS!$D$22*AC374^3+LMS!$E$22*AC374^2+LMS!$F$22*AC374+LMS!$G$22,IF(AC374&lt;26.75,LMS!$D$23*AC374^3+LMS!$E$23*AC374^2+LMS!$F$23*AC374+LMS!$G$23,IF(AC374&lt;90,LMS!$D$24*AC374^3+LMS!$E$24*AC374^2+LMS!$F$24*AC374+LMS!$G$24,LMS!$D$25*AC374^3+LMS!$E$25*AC374^2+LMS!$F$25*AC374+LMS!$G$25))))),(IF(AC374&lt;2.5,LMS!$D$27*AC374^3+LMS!$E$27*AC374^2+LMS!$F$27*AC374+LMS!$G$27,IF(AC374&lt;9.5,LMS!$D$28*AC374^3+LMS!$E$28*AC374^2+LMS!$F$28*AC374+LMS!$G$28,IF(AC374&lt;26.75,LMS!$D$29*AC374^3+LMS!$E$29*AC374^2+LMS!$F$29*AC374+LMS!$G$29,IF(AC374&lt;90,LMS!$D$30*AC374^3+LMS!$E$30*AC374^2+LMS!$F$30*AC374+LMS!$G$30,IF(AC374&lt;150,LMS!$D$31*AC374^3+LMS!$E$31*AC374^2+LMS!$F$31*AC374+LMS!$G$31,LMS!$D$32*AC374^3+LMS!$E$32*AC374^2+LMS!$F$32*AC374+LMS!$G$32)))))))</f>
        <v>#VALUE!</v>
      </c>
      <c r="AB374" t="e">
        <f>IF(D374="M",(IF(AC374&lt;90,LMS!$D$14*AC374^3+LMS!$E$14*AC374^2+LMS!$F$14*AC374+LMS!$G$14,LMS!$D$15*AC374^3+LMS!$E$15*AC374^2+LMS!$F$15*AC374+LMS!$G$15)),(IF(AC374&lt;90,LMS!$D$17*AC374^3+LMS!$E$17*AC374^2+LMS!$F$17*AC374+LMS!$G$17,LMS!$D$18*AC374^3+LMS!$E$18*AC374^2+LMS!$F$18*AC374+LMS!$G$18)))</f>
        <v>#VALUE!</v>
      </c>
      <c r="AC374" s="7" t="e">
        <f t="shared" si="99"/>
        <v>#VALUE!</v>
      </c>
    </row>
    <row r="375" spans="2:29" s="7" customFormat="1">
      <c r="B375" s="119"/>
      <c r="C375" s="119"/>
      <c r="D375" s="119"/>
      <c r="E375" s="31"/>
      <c r="F375" s="31"/>
      <c r="G375" s="120"/>
      <c r="H375" s="120"/>
      <c r="I375" s="11" t="str">
        <f t="shared" si="86"/>
        <v/>
      </c>
      <c r="J375" s="2" t="str">
        <f t="shared" si="87"/>
        <v/>
      </c>
      <c r="K375" s="2" t="str">
        <f t="shared" si="88"/>
        <v/>
      </c>
      <c r="L375" s="2" t="str">
        <f t="shared" si="89"/>
        <v/>
      </c>
      <c r="M375" s="2" t="str">
        <f t="shared" si="90"/>
        <v/>
      </c>
      <c r="N375" s="2" t="str">
        <f t="shared" si="91"/>
        <v/>
      </c>
      <c r="O375" s="11" t="str">
        <f t="shared" si="92"/>
        <v/>
      </c>
      <c r="P375" s="11" t="str">
        <f t="shared" si="93"/>
        <v/>
      </c>
      <c r="Q375" s="11" t="str">
        <f t="shared" si="94"/>
        <v/>
      </c>
      <c r="R375" s="137"/>
      <c r="S375" s="137"/>
      <c r="T375" s="12" t="e">
        <f t="shared" si="95"/>
        <v>#VALUE!</v>
      </c>
      <c r="U375" s="13" t="e">
        <f t="shared" si="96"/>
        <v>#VALUE!</v>
      </c>
      <c r="V375" s="13"/>
      <c r="W375" s="8">
        <f t="shared" si="97"/>
        <v>9.0359999999999996</v>
      </c>
      <c r="X375" s="8">
        <f t="shared" si="98"/>
        <v>-184.49199999999999</v>
      </c>
      <c r="Y375"/>
      <c r="Z375" t="e">
        <f>IF(D375="M",IF(AC375&lt;78,LMS!$D$5*AC375^3+LMS!$E$5*AC375^2+LMS!$F$5*AC375+LMS!$G$5,IF(AC375&lt;150,LMS!$D$6*AC375^3+LMS!$E$6*AC375^2+LMS!$F$6*AC375+LMS!$G$6,LMS!$D$7*AC375^3+LMS!$E$7*AC375^2+LMS!$F$7*AC375+LMS!$G$7)),IF(AC375&lt;69,LMS!$D$9*AC375^3+LMS!$E$9*AC375^2+LMS!$F$9*AC375+LMS!$G$9,IF(AC375&lt;150,LMS!$D$10*AC375^3+LMS!$E$10*AC375^2+LMS!$F$10*AC375+LMS!$G$10,LMS!$D$11*AC375^3+LMS!$E$11*AC375^2+LMS!$F$11*AC375+LMS!$G$11)))</f>
        <v>#VALUE!</v>
      </c>
      <c r="AA375" t="e">
        <f>IF(D375="M",(IF(AC375&lt;2.5,LMS!$D$21*AC375^3+LMS!$E$21*AC375^2+LMS!$F$21*AC375+LMS!$G$21,IF(AC375&lt;9.5,LMS!$D$22*AC375^3+LMS!$E$22*AC375^2+LMS!$F$22*AC375+LMS!$G$22,IF(AC375&lt;26.75,LMS!$D$23*AC375^3+LMS!$E$23*AC375^2+LMS!$F$23*AC375+LMS!$G$23,IF(AC375&lt;90,LMS!$D$24*AC375^3+LMS!$E$24*AC375^2+LMS!$F$24*AC375+LMS!$G$24,LMS!$D$25*AC375^3+LMS!$E$25*AC375^2+LMS!$F$25*AC375+LMS!$G$25))))),(IF(AC375&lt;2.5,LMS!$D$27*AC375^3+LMS!$E$27*AC375^2+LMS!$F$27*AC375+LMS!$G$27,IF(AC375&lt;9.5,LMS!$D$28*AC375^3+LMS!$E$28*AC375^2+LMS!$F$28*AC375+LMS!$G$28,IF(AC375&lt;26.75,LMS!$D$29*AC375^3+LMS!$E$29*AC375^2+LMS!$F$29*AC375+LMS!$G$29,IF(AC375&lt;90,LMS!$D$30*AC375^3+LMS!$E$30*AC375^2+LMS!$F$30*AC375+LMS!$G$30,IF(AC375&lt;150,LMS!$D$31*AC375^3+LMS!$E$31*AC375^2+LMS!$F$31*AC375+LMS!$G$31,LMS!$D$32*AC375^3+LMS!$E$32*AC375^2+LMS!$F$32*AC375+LMS!$G$32)))))))</f>
        <v>#VALUE!</v>
      </c>
      <c r="AB375" t="e">
        <f>IF(D375="M",(IF(AC375&lt;90,LMS!$D$14*AC375^3+LMS!$E$14*AC375^2+LMS!$F$14*AC375+LMS!$G$14,LMS!$D$15*AC375^3+LMS!$E$15*AC375^2+LMS!$F$15*AC375+LMS!$G$15)),(IF(AC375&lt;90,LMS!$D$17*AC375^3+LMS!$E$17*AC375^2+LMS!$F$17*AC375+LMS!$G$17,LMS!$D$18*AC375^3+LMS!$E$18*AC375^2+LMS!$F$18*AC375+LMS!$G$18)))</f>
        <v>#VALUE!</v>
      </c>
      <c r="AC375" s="7" t="e">
        <f t="shared" si="99"/>
        <v>#VALUE!</v>
      </c>
    </row>
    <row r="376" spans="2:29" s="7" customFormat="1">
      <c r="B376" s="119"/>
      <c r="C376" s="119"/>
      <c r="D376" s="119"/>
      <c r="E376" s="31"/>
      <c r="F376" s="31"/>
      <c r="G376" s="120"/>
      <c r="H376" s="120"/>
      <c r="I376" s="11" t="str">
        <f t="shared" si="86"/>
        <v/>
      </c>
      <c r="J376" s="2" t="str">
        <f t="shared" si="87"/>
        <v/>
      </c>
      <c r="K376" s="2" t="str">
        <f t="shared" si="88"/>
        <v/>
      </c>
      <c r="L376" s="2" t="str">
        <f t="shared" si="89"/>
        <v/>
      </c>
      <c r="M376" s="2" t="str">
        <f t="shared" si="90"/>
        <v/>
      </c>
      <c r="N376" s="2" t="str">
        <f t="shared" si="91"/>
        <v/>
      </c>
      <c r="O376" s="11" t="str">
        <f t="shared" si="92"/>
        <v/>
      </c>
      <c r="P376" s="11" t="str">
        <f t="shared" si="93"/>
        <v/>
      </c>
      <c r="Q376" s="11" t="str">
        <f t="shared" si="94"/>
        <v/>
      </c>
      <c r="R376" s="137"/>
      <c r="S376" s="137"/>
      <c r="T376" s="12" t="e">
        <f t="shared" si="95"/>
        <v>#VALUE!</v>
      </c>
      <c r="U376" s="13" t="e">
        <f t="shared" si="96"/>
        <v>#VALUE!</v>
      </c>
      <c r="V376" s="13"/>
      <c r="W376" s="8">
        <f t="shared" si="97"/>
        <v>9.0359999999999996</v>
      </c>
      <c r="X376" s="8">
        <f t="shared" si="98"/>
        <v>-184.49199999999999</v>
      </c>
      <c r="Y376"/>
      <c r="Z376" t="e">
        <f>IF(D376="M",IF(AC376&lt;78,LMS!$D$5*AC376^3+LMS!$E$5*AC376^2+LMS!$F$5*AC376+LMS!$G$5,IF(AC376&lt;150,LMS!$D$6*AC376^3+LMS!$E$6*AC376^2+LMS!$F$6*AC376+LMS!$G$6,LMS!$D$7*AC376^3+LMS!$E$7*AC376^2+LMS!$F$7*AC376+LMS!$G$7)),IF(AC376&lt;69,LMS!$D$9*AC376^3+LMS!$E$9*AC376^2+LMS!$F$9*AC376+LMS!$G$9,IF(AC376&lt;150,LMS!$D$10*AC376^3+LMS!$E$10*AC376^2+LMS!$F$10*AC376+LMS!$G$10,LMS!$D$11*AC376^3+LMS!$E$11*AC376^2+LMS!$F$11*AC376+LMS!$G$11)))</f>
        <v>#VALUE!</v>
      </c>
      <c r="AA376" t="e">
        <f>IF(D376="M",(IF(AC376&lt;2.5,LMS!$D$21*AC376^3+LMS!$E$21*AC376^2+LMS!$F$21*AC376+LMS!$G$21,IF(AC376&lt;9.5,LMS!$D$22*AC376^3+LMS!$E$22*AC376^2+LMS!$F$22*AC376+LMS!$G$22,IF(AC376&lt;26.75,LMS!$D$23*AC376^3+LMS!$E$23*AC376^2+LMS!$F$23*AC376+LMS!$G$23,IF(AC376&lt;90,LMS!$D$24*AC376^3+LMS!$E$24*AC376^2+LMS!$F$24*AC376+LMS!$G$24,LMS!$D$25*AC376^3+LMS!$E$25*AC376^2+LMS!$F$25*AC376+LMS!$G$25))))),(IF(AC376&lt;2.5,LMS!$D$27*AC376^3+LMS!$E$27*AC376^2+LMS!$F$27*AC376+LMS!$G$27,IF(AC376&lt;9.5,LMS!$D$28*AC376^3+LMS!$E$28*AC376^2+LMS!$F$28*AC376+LMS!$G$28,IF(AC376&lt;26.75,LMS!$D$29*AC376^3+LMS!$E$29*AC376^2+LMS!$F$29*AC376+LMS!$G$29,IF(AC376&lt;90,LMS!$D$30*AC376^3+LMS!$E$30*AC376^2+LMS!$F$30*AC376+LMS!$G$30,IF(AC376&lt;150,LMS!$D$31*AC376^3+LMS!$E$31*AC376^2+LMS!$F$31*AC376+LMS!$G$31,LMS!$D$32*AC376^3+LMS!$E$32*AC376^2+LMS!$F$32*AC376+LMS!$G$32)))))))</f>
        <v>#VALUE!</v>
      </c>
      <c r="AB376" t="e">
        <f>IF(D376="M",(IF(AC376&lt;90,LMS!$D$14*AC376^3+LMS!$E$14*AC376^2+LMS!$F$14*AC376+LMS!$G$14,LMS!$D$15*AC376^3+LMS!$E$15*AC376^2+LMS!$F$15*AC376+LMS!$G$15)),(IF(AC376&lt;90,LMS!$D$17*AC376^3+LMS!$E$17*AC376^2+LMS!$F$17*AC376+LMS!$G$17,LMS!$D$18*AC376^3+LMS!$E$18*AC376^2+LMS!$F$18*AC376+LMS!$G$18)))</f>
        <v>#VALUE!</v>
      </c>
      <c r="AC376" s="7" t="e">
        <f t="shared" si="99"/>
        <v>#VALUE!</v>
      </c>
    </row>
    <row r="377" spans="2:29" s="7" customFormat="1">
      <c r="B377" s="119"/>
      <c r="C377" s="119"/>
      <c r="D377" s="119"/>
      <c r="E377" s="31"/>
      <c r="F377" s="31"/>
      <c r="G377" s="120"/>
      <c r="H377" s="120"/>
      <c r="I377" s="11" t="str">
        <f t="shared" si="86"/>
        <v/>
      </c>
      <c r="J377" s="2" t="str">
        <f t="shared" si="87"/>
        <v/>
      </c>
      <c r="K377" s="2" t="str">
        <f t="shared" si="88"/>
        <v/>
      </c>
      <c r="L377" s="2" t="str">
        <f t="shared" si="89"/>
        <v/>
      </c>
      <c r="M377" s="2" t="str">
        <f t="shared" si="90"/>
        <v/>
      </c>
      <c r="N377" s="2" t="str">
        <f t="shared" si="91"/>
        <v/>
      </c>
      <c r="O377" s="11" t="str">
        <f t="shared" si="92"/>
        <v/>
      </c>
      <c r="P377" s="11" t="str">
        <f t="shared" si="93"/>
        <v/>
      </c>
      <c r="Q377" s="11" t="str">
        <f t="shared" si="94"/>
        <v/>
      </c>
      <c r="R377" s="137"/>
      <c r="S377" s="137"/>
      <c r="T377" s="12" t="e">
        <f t="shared" si="95"/>
        <v>#VALUE!</v>
      </c>
      <c r="U377" s="13" t="e">
        <f t="shared" si="96"/>
        <v>#VALUE!</v>
      </c>
      <c r="V377" s="13"/>
      <c r="W377" s="8">
        <f t="shared" si="97"/>
        <v>9.0359999999999996</v>
      </c>
      <c r="X377" s="8">
        <f t="shared" si="98"/>
        <v>-184.49199999999999</v>
      </c>
      <c r="Y377"/>
      <c r="Z377" t="e">
        <f>IF(D377="M",IF(AC377&lt;78,LMS!$D$5*AC377^3+LMS!$E$5*AC377^2+LMS!$F$5*AC377+LMS!$G$5,IF(AC377&lt;150,LMS!$D$6*AC377^3+LMS!$E$6*AC377^2+LMS!$F$6*AC377+LMS!$G$6,LMS!$D$7*AC377^3+LMS!$E$7*AC377^2+LMS!$F$7*AC377+LMS!$G$7)),IF(AC377&lt;69,LMS!$D$9*AC377^3+LMS!$E$9*AC377^2+LMS!$F$9*AC377+LMS!$G$9,IF(AC377&lt;150,LMS!$D$10*AC377^3+LMS!$E$10*AC377^2+LMS!$F$10*AC377+LMS!$G$10,LMS!$D$11*AC377^3+LMS!$E$11*AC377^2+LMS!$F$11*AC377+LMS!$G$11)))</f>
        <v>#VALUE!</v>
      </c>
      <c r="AA377" t="e">
        <f>IF(D377="M",(IF(AC377&lt;2.5,LMS!$D$21*AC377^3+LMS!$E$21*AC377^2+LMS!$F$21*AC377+LMS!$G$21,IF(AC377&lt;9.5,LMS!$D$22*AC377^3+LMS!$E$22*AC377^2+LMS!$F$22*AC377+LMS!$G$22,IF(AC377&lt;26.75,LMS!$D$23*AC377^3+LMS!$E$23*AC377^2+LMS!$F$23*AC377+LMS!$G$23,IF(AC377&lt;90,LMS!$D$24*AC377^3+LMS!$E$24*AC377^2+LMS!$F$24*AC377+LMS!$G$24,LMS!$D$25*AC377^3+LMS!$E$25*AC377^2+LMS!$F$25*AC377+LMS!$G$25))))),(IF(AC377&lt;2.5,LMS!$D$27*AC377^3+LMS!$E$27*AC377^2+LMS!$F$27*AC377+LMS!$G$27,IF(AC377&lt;9.5,LMS!$D$28*AC377^3+LMS!$E$28*AC377^2+LMS!$F$28*AC377+LMS!$G$28,IF(AC377&lt;26.75,LMS!$D$29*AC377^3+LMS!$E$29*AC377^2+LMS!$F$29*AC377+LMS!$G$29,IF(AC377&lt;90,LMS!$D$30*AC377^3+LMS!$E$30*AC377^2+LMS!$F$30*AC377+LMS!$G$30,IF(AC377&lt;150,LMS!$D$31*AC377^3+LMS!$E$31*AC377^2+LMS!$F$31*AC377+LMS!$G$31,LMS!$D$32*AC377^3+LMS!$E$32*AC377^2+LMS!$F$32*AC377+LMS!$G$32)))))))</f>
        <v>#VALUE!</v>
      </c>
      <c r="AB377" t="e">
        <f>IF(D377="M",(IF(AC377&lt;90,LMS!$D$14*AC377^3+LMS!$E$14*AC377^2+LMS!$F$14*AC377+LMS!$G$14,LMS!$D$15*AC377^3+LMS!$E$15*AC377^2+LMS!$F$15*AC377+LMS!$G$15)),(IF(AC377&lt;90,LMS!$D$17*AC377^3+LMS!$E$17*AC377^2+LMS!$F$17*AC377+LMS!$G$17,LMS!$D$18*AC377^3+LMS!$E$18*AC377^2+LMS!$F$18*AC377+LMS!$G$18)))</f>
        <v>#VALUE!</v>
      </c>
      <c r="AC377" s="7" t="e">
        <f t="shared" si="99"/>
        <v>#VALUE!</v>
      </c>
    </row>
    <row r="378" spans="2:29" s="7" customFormat="1">
      <c r="B378" s="119"/>
      <c r="C378" s="119"/>
      <c r="D378" s="119"/>
      <c r="E378" s="31"/>
      <c r="F378" s="31"/>
      <c r="G378" s="120"/>
      <c r="H378" s="120"/>
      <c r="I378" s="11" t="str">
        <f t="shared" si="86"/>
        <v/>
      </c>
      <c r="J378" s="2" t="str">
        <f t="shared" si="87"/>
        <v/>
      </c>
      <c r="K378" s="2" t="str">
        <f t="shared" si="88"/>
        <v/>
      </c>
      <c r="L378" s="2" t="str">
        <f t="shared" si="89"/>
        <v/>
      </c>
      <c r="M378" s="2" t="str">
        <f t="shared" si="90"/>
        <v/>
      </c>
      <c r="N378" s="2" t="str">
        <f t="shared" si="91"/>
        <v/>
      </c>
      <c r="O378" s="11" t="str">
        <f t="shared" si="92"/>
        <v/>
      </c>
      <c r="P378" s="11" t="str">
        <f t="shared" si="93"/>
        <v/>
      </c>
      <c r="Q378" s="11" t="str">
        <f t="shared" si="94"/>
        <v/>
      </c>
      <c r="R378" s="137"/>
      <c r="S378" s="137"/>
      <c r="T378" s="12" t="e">
        <f t="shared" si="95"/>
        <v>#VALUE!</v>
      </c>
      <c r="U378" s="13" t="e">
        <f t="shared" si="96"/>
        <v>#VALUE!</v>
      </c>
      <c r="V378" s="13"/>
      <c r="W378" s="8">
        <f t="shared" si="97"/>
        <v>9.0359999999999996</v>
      </c>
      <c r="X378" s="8">
        <f t="shared" si="98"/>
        <v>-184.49199999999999</v>
      </c>
      <c r="Y378"/>
      <c r="Z378" t="e">
        <f>IF(D378="M",IF(AC378&lt;78,LMS!$D$5*AC378^3+LMS!$E$5*AC378^2+LMS!$F$5*AC378+LMS!$G$5,IF(AC378&lt;150,LMS!$D$6*AC378^3+LMS!$E$6*AC378^2+LMS!$F$6*AC378+LMS!$G$6,LMS!$D$7*AC378^3+LMS!$E$7*AC378^2+LMS!$F$7*AC378+LMS!$G$7)),IF(AC378&lt;69,LMS!$D$9*AC378^3+LMS!$E$9*AC378^2+LMS!$F$9*AC378+LMS!$G$9,IF(AC378&lt;150,LMS!$D$10*AC378^3+LMS!$E$10*AC378^2+LMS!$F$10*AC378+LMS!$G$10,LMS!$D$11*AC378^3+LMS!$E$11*AC378^2+LMS!$F$11*AC378+LMS!$G$11)))</f>
        <v>#VALUE!</v>
      </c>
      <c r="AA378" t="e">
        <f>IF(D378="M",(IF(AC378&lt;2.5,LMS!$D$21*AC378^3+LMS!$E$21*AC378^2+LMS!$F$21*AC378+LMS!$G$21,IF(AC378&lt;9.5,LMS!$D$22*AC378^3+LMS!$E$22*AC378^2+LMS!$F$22*AC378+LMS!$G$22,IF(AC378&lt;26.75,LMS!$D$23*AC378^3+LMS!$E$23*AC378^2+LMS!$F$23*AC378+LMS!$G$23,IF(AC378&lt;90,LMS!$D$24*AC378^3+LMS!$E$24*AC378^2+LMS!$F$24*AC378+LMS!$G$24,LMS!$D$25*AC378^3+LMS!$E$25*AC378^2+LMS!$F$25*AC378+LMS!$G$25))))),(IF(AC378&lt;2.5,LMS!$D$27*AC378^3+LMS!$E$27*AC378^2+LMS!$F$27*AC378+LMS!$G$27,IF(AC378&lt;9.5,LMS!$D$28*AC378^3+LMS!$E$28*AC378^2+LMS!$F$28*AC378+LMS!$G$28,IF(AC378&lt;26.75,LMS!$D$29*AC378^3+LMS!$E$29*AC378^2+LMS!$F$29*AC378+LMS!$G$29,IF(AC378&lt;90,LMS!$D$30*AC378^3+LMS!$E$30*AC378^2+LMS!$F$30*AC378+LMS!$G$30,IF(AC378&lt;150,LMS!$D$31*AC378^3+LMS!$E$31*AC378^2+LMS!$F$31*AC378+LMS!$G$31,LMS!$D$32*AC378^3+LMS!$E$32*AC378^2+LMS!$F$32*AC378+LMS!$G$32)))))))</f>
        <v>#VALUE!</v>
      </c>
      <c r="AB378" t="e">
        <f>IF(D378="M",(IF(AC378&lt;90,LMS!$D$14*AC378^3+LMS!$E$14*AC378^2+LMS!$F$14*AC378+LMS!$G$14,LMS!$D$15*AC378^3+LMS!$E$15*AC378^2+LMS!$F$15*AC378+LMS!$G$15)),(IF(AC378&lt;90,LMS!$D$17*AC378^3+LMS!$E$17*AC378^2+LMS!$F$17*AC378+LMS!$G$17,LMS!$D$18*AC378^3+LMS!$E$18*AC378^2+LMS!$F$18*AC378+LMS!$G$18)))</f>
        <v>#VALUE!</v>
      </c>
      <c r="AC378" s="7" t="e">
        <f t="shared" si="99"/>
        <v>#VALUE!</v>
      </c>
    </row>
    <row r="379" spans="2:29" s="7" customFormat="1">
      <c r="B379" s="119"/>
      <c r="C379" s="119"/>
      <c r="D379" s="119"/>
      <c r="E379" s="31"/>
      <c r="F379" s="31"/>
      <c r="G379" s="120"/>
      <c r="H379" s="120"/>
      <c r="I379" s="11" t="str">
        <f t="shared" si="86"/>
        <v/>
      </c>
      <c r="J379" s="2" t="str">
        <f t="shared" si="87"/>
        <v/>
      </c>
      <c r="K379" s="2" t="str">
        <f t="shared" si="88"/>
        <v/>
      </c>
      <c r="L379" s="2" t="str">
        <f t="shared" si="89"/>
        <v/>
      </c>
      <c r="M379" s="2" t="str">
        <f t="shared" si="90"/>
        <v/>
      </c>
      <c r="N379" s="2" t="str">
        <f t="shared" si="91"/>
        <v/>
      </c>
      <c r="O379" s="11" t="str">
        <f t="shared" si="92"/>
        <v/>
      </c>
      <c r="P379" s="11" t="str">
        <f t="shared" si="93"/>
        <v/>
      </c>
      <c r="Q379" s="11" t="str">
        <f t="shared" si="94"/>
        <v/>
      </c>
      <c r="R379" s="137"/>
      <c r="S379" s="137"/>
      <c r="T379" s="12" t="e">
        <f t="shared" si="95"/>
        <v>#VALUE!</v>
      </c>
      <c r="U379" s="13" t="e">
        <f t="shared" si="96"/>
        <v>#VALUE!</v>
      </c>
      <c r="V379" s="13"/>
      <c r="W379" s="8">
        <f t="shared" si="97"/>
        <v>9.0359999999999996</v>
      </c>
      <c r="X379" s="8">
        <f t="shared" si="98"/>
        <v>-184.49199999999999</v>
      </c>
      <c r="Y379"/>
      <c r="Z379" t="e">
        <f>IF(D379="M",IF(AC379&lt;78,LMS!$D$5*AC379^3+LMS!$E$5*AC379^2+LMS!$F$5*AC379+LMS!$G$5,IF(AC379&lt;150,LMS!$D$6*AC379^3+LMS!$E$6*AC379^2+LMS!$F$6*AC379+LMS!$G$6,LMS!$D$7*AC379^3+LMS!$E$7*AC379^2+LMS!$F$7*AC379+LMS!$G$7)),IF(AC379&lt;69,LMS!$D$9*AC379^3+LMS!$E$9*AC379^2+LMS!$F$9*AC379+LMS!$G$9,IF(AC379&lt;150,LMS!$D$10*AC379^3+LMS!$E$10*AC379^2+LMS!$F$10*AC379+LMS!$G$10,LMS!$D$11*AC379^3+LMS!$E$11*AC379^2+LMS!$F$11*AC379+LMS!$G$11)))</f>
        <v>#VALUE!</v>
      </c>
      <c r="AA379" t="e">
        <f>IF(D379="M",(IF(AC379&lt;2.5,LMS!$D$21*AC379^3+LMS!$E$21*AC379^2+LMS!$F$21*AC379+LMS!$G$21,IF(AC379&lt;9.5,LMS!$D$22*AC379^3+LMS!$E$22*AC379^2+LMS!$F$22*AC379+LMS!$G$22,IF(AC379&lt;26.75,LMS!$D$23*AC379^3+LMS!$E$23*AC379^2+LMS!$F$23*AC379+LMS!$G$23,IF(AC379&lt;90,LMS!$D$24*AC379^3+LMS!$E$24*AC379^2+LMS!$F$24*AC379+LMS!$G$24,LMS!$D$25*AC379^3+LMS!$E$25*AC379^2+LMS!$F$25*AC379+LMS!$G$25))))),(IF(AC379&lt;2.5,LMS!$D$27*AC379^3+LMS!$E$27*AC379^2+LMS!$F$27*AC379+LMS!$G$27,IF(AC379&lt;9.5,LMS!$D$28*AC379^3+LMS!$E$28*AC379^2+LMS!$F$28*AC379+LMS!$G$28,IF(AC379&lt;26.75,LMS!$D$29*AC379^3+LMS!$E$29*AC379^2+LMS!$F$29*AC379+LMS!$G$29,IF(AC379&lt;90,LMS!$D$30*AC379^3+LMS!$E$30*AC379^2+LMS!$F$30*AC379+LMS!$G$30,IF(AC379&lt;150,LMS!$D$31*AC379^3+LMS!$E$31*AC379^2+LMS!$F$31*AC379+LMS!$G$31,LMS!$D$32*AC379^3+LMS!$E$32*AC379^2+LMS!$F$32*AC379+LMS!$G$32)))))))</f>
        <v>#VALUE!</v>
      </c>
      <c r="AB379" t="e">
        <f>IF(D379="M",(IF(AC379&lt;90,LMS!$D$14*AC379^3+LMS!$E$14*AC379^2+LMS!$F$14*AC379+LMS!$G$14,LMS!$D$15*AC379^3+LMS!$E$15*AC379^2+LMS!$F$15*AC379+LMS!$G$15)),(IF(AC379&lt;90,LMS!$D$17*AC379^3+LMS!$E$17*AC379^2+LMS!$F$17*AC379+LMS!$G$17,LMS!$D$18*AC379^3+LMS!$E$18*AC379^2+LMS!$F$18*AC379+LMS!$G$18)))</f>
        <v>#VALUE!</v>
      </c>
      <c r="AC379" s="7" t="e">
        <f t="shared" si="99"/>
        <v>#VALUE!</v>
      </c>
    </row>
    <row r="380" spans="2:29" s="7" customFormat="1">
      <c r="B380" s="119"/>
      <c r="C380" s="119"/>
      <c r="D380" s="119"/>
      <c r="E380" s="31"/>
      <c r="F380" s="31"/>
      <c r="G380" s="120"/>
      <c r="H380" s="120"/>
      <c r="I380" s="11" t="str">
        <f t="shared" si="86"/>
        <v/>
      </c>
      <c r="J380" s="2" t="str">
        <f t="shared" si="87"/>
        <v/>
      </c>
      <c r="K380" s="2" t="str">
        <f t="shared" si="88"/>
        <v/>
      </c>
      <c r="L380" s="2" t="str">
        <f t="shared" si="89"/>
        <v/>
      </c>
      <c r="M380" s="2" t="str">
        <f t="shared" si="90"/>
        <v/>
      </c>
      <c r="N380" s="2" t="str">
        <f t="shared" si="91"/>
        <v/>
      </c>
      <c r="O380" s="11" t="str">
        <f t="shared" si="92"/>
        <v/>
      </c>
      <c r="P380" s="11" t="str">
        <f t="shared" si="93"/>
        <v/>
      </c>
      <c r="Q380" s="11" t="str">
        <f t="shared" si="94"/>
        <v/>
      </c>
      <c r="R380" s="137"/>
      <c r="S380" s="137"/>
      <c r="T380" s="12" t="e">
        <f t="shared" si="95"/>
        <v>#VALUE!</v>
      </c>
      <c r="U380" s="13" t="e">
        <f t="shared" si="96"/>
        <v>#VALUE!</v>
      </c>
      <c r="V380" s="13"/>
      <c r="W380" s="8">
        <f t="shared" si="97"/>
        <v>9.0359999999999996</v>
      </c>
      <c r="X380" s="8">
        <f t="shared" si="98"/>
        <v>-184.49199999999999</v>
      </c>
      <c r="Y380"/>
      <c r="Z380" t="e">
        <f>IF(D380="M",IF(AC380&lt;78,LMS!$D$5*AC380^3+LMS!$E$5*AC380^2+LMS!$F$5*AC380+LMS!$G$5,IF(AC380&lt;150,LMS!$D$6*AC380^3+LMS!$E$6*AC380^2+LMS!$F$6*AC380+LMS!$G$6,LMS!$D$7*AC380^3+LMS!$E$7*AC380^2+LMS!$F$7*AC380+LMS!$G$7)),IF(AC380&lt;69,LMS!$D$9*AC380^3+LMS!$E$9*AC380^2+LMS!$F$9*AC380+LMS!$G$9,IF(AC380&lt;150,LMS!$D$10*AC380^3+LMS!$E$10*AC380^2+LMS!$F$10*AC380+LMS!$G$10,LMS!$D$11*AC380^3+LMS!$E$11*AC380^2+LMS!$F$11*AC380+LMS!$G$11)))</f>
        <v>#VALUE!</v>
      </c>
      <c r="AA380" t="e">
        <f>IF(D380="M",(IF(AC380&lt;2.5,LMS!$D$21*AC380^3+LMS!$E$21*AC380^2+LMS!$F$21*AC380+LMS!$G$21,IF(AC380&lt;9.5,LMS!$D$22*AC380^3+LMS!$E$22*AC380^2+LMS!$F$22*AC380+LMS!$G$22,IF(AC380&lt;26.75,LMS!$D$23*AC380^3+LMS!$E$23*AC380^2+LMS!$F$23*AC380+LMS!$G$23,IF(AC380&lt;90,LMS!$D$24*AC380^3+LMS!$E$24*AC380^2+LMS!$F$24*AC380+LMS!$G$24,LMS!$D$25*AC380^3+LMS!$E$25*AC380^2+LMS!$F$25*AC380+LMS!$G$25))))),(IF(AC380&lt;2.5,LMS!$D$27*AC380^3+LMS!$E$27*AC380^2+LMS!$F$27*AC380+LMS!$G$27,IF(AC380&lt;9.5,LMS!$D$28*AC380^3+LMS!$E$28*AC380^2+LMS!$F$28*AC380+LMS!$G$28,IF(AC380&lt;26.75,LMS!$D$29*AC380^3+LMS!$E$29*AC380^2+LMS!$F$29*AC380+LMS!$G$29,IF(AC380&lt;90,LMS!$D$30*AC380^3+LMS!$E$30*AC380^2+LMS!$F$30*AC380+LMS!$G$30,IF(AC380&lt;150,LMS!$D$31*AC380^3+LMS!$E$31*AC380^2+LMS!$F$31*AC380+LMS!$G$31,LMS!$D$32*AC380^3+LMS!$E$32*AC380^2+LMS!$F$32*AC380+LMS!$G$32)))))))</f>
        <v>#VALUE!</v>
      </c>
      <c r="AB380" t="e">
        <f>IF(D380="M",(IF(AC380&lt;90,LMS!$D$14*AC380^3+LMS!$E$14*AC380^2+LMS!$F$14*AC380+LMS!$G$14,LMS!$D$15*AC380^3+LMS!$E$15*AC380^2+LMS!$F$15*AC380+LMS!$G$15)),(IF(AC380&lt;90,LMS!$D$17*AC380^3+LMS!$E$17*AC380^2+LMS!$F$17*AC380+LMS!$G$17,LMS!$D$18*AC380^3+LMS!$E$18*AC380^2+LMS!$F$18*AC380+LMS!$G$18)))</f>
        <v>#VALUE!</v>
      </c>
      <c r="AC380" s="7" t="e">
        <f t="shared" si="99"/>
        <v>#VALUE!</v>
      </c>
    </row>
    <row r="381" spans="2:29" s="7" customFormat="1">
      <c r="B381" s="119"/>
      <c r="C381" s="119"/>
      <c r="D381" s="119"/>
      <c r="E381" s="31"/>
      <c r="F381" s="31"/>
      <c r="G381" s="120"/>
      <c r="H381" s="120"/>
      <c r="I381" s="11" t="str">
        <f t="shared" ref="I381:I444" si="100">IF(COUNTA(D381,E381,F381,G381,H381)=5,IF(P381&gt;17.583,"*",(G381-(INDEX(IF(D381="F",Hfemalemean,Hmalemean),U381+1,INT(P381)+1))))/(INDEX(IF(D381="F",Hfemalesd,Hmalesd),U381+1,INT(P381)+1)),"")</f>
        <v/>
      </c>
      <c r="J381" s="2" t="str">
        <f t="shared" ref="J381:J444" si="101">IF(COUNTA(D381,E381,F381,G381,H381)=5,IF(P381&lt;1,"*",IF(P381&gt;=6,"*",IF(G381&gt;=120,"*",IF(G381&lt;70,"*",(H381-W381)/W381*100)))),"")</f>
        <v/>
      </c>
      <c r="K381" s="2" t="str">
        <f t="shared" ref="K381:K444" si="102">IF(COUNTA(D381,E381,F381,G381,H381)&lt;5,"",IF(P381&lt;6,"*",IF(P381&gt;=17.583,"*",(H381-G381*INDEX(IF(D381="F",muratafemale,muratamale),INT(P381)-4,1)-INDEX(IF(D381="F",muratafemale,muratamale),INT(P381)-4,2))/(G381*INDEX(IF(D381="F",muratafemale,muratamale),INT(P381)-4,1)+INDEX(IF(D381="F",muratafemale,muratamale),INT(P381)-4,2))*100)))</f>
        <v/>
      </c>
      <c r="L381" s="2" t="str">
        <f t="shared" ref="L381:L444" si="103">IF(COUNTA(D381,E381,F381,G381,H381)=5,IF(G381&gt;=IF(D381="M",181,174),"*",IF(G381&lt;101,"*",IF(P381&lt;6,"*",IF(P381&gt;=17.583,"*",(H381-X381)/X381*100)))),"")</f>
        <v/>
      </c>
      <c r="M381" s="2" t="str">
        <f t="shared" ref="M381:M444" si="104">IF(COUNTA(D381,E381,F381,G381,H381)=5,H381/G381^2*10000,"")</f>
        <v/>
      </c>
      <c r="N381" s="2" t="str">
        <f t="shared" ref="N381:N444" si="105">IF(COUNTA(D381,E381,F381,G381,H381)=5,IF(P381&gt;17.583,"*",NORMSDIST(((M381/AA381)^(Z381)-1)/Z381/AB381)*100),"")</f>
        <v/>
      </c>
      <c r="O381" s="11" t="str">
        <f t="shared" ref="O381:O444" si="106">IF(COUNTA(D381,E381,F381,G381,H381)=5,IF(P381&gt;17.583,"*",((M381/AA381)^(Z381)-1)/Z381/AB381),"")</f>
        <v/>
      </c>
      <c r="P381" s="11" t="str">
        <f t="shared" ref="P381:P444" si="107">IF(COUNTA(D381,E381,F381,G381,H381)=5,(F381-E381)/365.25,"")</f>
        <v/>
      </c>
      <c r="Q381" s="11" t="str">
        <f t="shared" ref="Q381:Q444" si="108">IF(I381="","",IF(T381&lt;10,"0","")&amp;T381&amp;"歳"&amp;IF(U381&lt;10,"0","")&amp;U381&amp;"か月")</f>
        <v/>
      </c>
      <c r="R381" s="137"/>
      <c r="S381" s="137"/>
      <c r="T381" s="12" t="e">
        <f t="shared" ref="T381:T444" si="109">INT(P381)</f>
        <v>#VALUE!</v>
      </c>
      <c r="U381" s="13" t="e">
        <f t="shared" ref="U381:U444" si="110">INT((P381-INT(P381))*12)</f>
        <v>#VALUE!</v>
      </c>
      <c r="V381" s="13"/>
      <c r="W381" s="8">
        <f t="shared" ref="W381:W444" si="111">IF(D381="M",2.06*10^-3*G381^2-0.1166*G381+6.5273,2.49*10^-3*G381^2-0.1858*G381+9.036)</f>
        <v>9.0359999999999996</v>
      </c>
      <c r="X381" s="8">
        <f t="shared" ref="X381:X444" si="112">((G381/100)^3*INDEX(itoOI,IF(D381="M",0,3)+IF(G381&lt;140,1,IF(G381&lt;=149,2,3)),1)+(G381/100)^2*INDEX(itoOI,IF(D381="M",0,3)+IF(G381&lt;140,1,IF(G381&lt;=149,2,3)),2)+(G381/100)*INDEX(itoOI,IF(D381="M",0,3)+IF(G381&lt;140,1,IF(G381&lt;=149,2,3)),3)+INDEX(itoOI,IF(D381="M",0,3)+IF(G381&lt;140,1,IF(G381&lt;=149,2,3)),4))</f>
        <v>-184.49199999999999</v>
      </c>
      <c r="Y381"/>
      <c r="Z381" t="e">
        <f>IF(D381="M",IF(AC381&lt;78,LMS!$D$5*AC381^3+LMS!$E$5*AC381^2+LMS!$F$5*AC381+LMS!$G$5,IF(AC381&lt;150,LMS!$D$6*AC381^3+LMS!$E$6*AC381^2+LMS!$F$6*AC381+LMS!$G$6,LMS!$D$7*AC381^3+LMS!$E$7*AC381^2+LMS!$F$7*AC381+LMS!$G$7)),IF(AC381&lt;69,LMS!$D$9*AC381^3+LMS!$E$9*AC381^2+LMS!$F$9*AC381+LMS!$G$9,IF(AC381&lt;150,LMS!$D$10*AC381^3+LMS!$E$10*AC381^2+LMS!$F$10*AC381+LMS!$G$10,LMS!$D$11*AC381^3+LMS!$E$11*AC381^2+LMS!$F$11*AC381+LMS!$G$11)))</f>
        <v>#VALUE!</v>
      </c>
      <c r="AA381" t="e">
        <f>IF(D381="M",(IF(AC381&lt;2.5,LMS!$D$21*AC381^3+LMS!$E$21*AC381^2+LMS!$F$21*AC381+LMS!$G$21,IF(AC381&lt;9.5,LMS!$D$22*AC381^3+LMS!$E$22*AC381^2+LMS!$F$22*AC381+LMS!$G$22,IF(AC381&lt;26.75,LMS!$D$23*AC381^3+LMS!$E$23*AC381^2+LMS!$F$23*AC381+LMS!$G$23,IF(AC381&lt;90,LMS!$D$24*AC381^3+LMS!$E$24*AC381^2+LMS!$F$24*AC381+LMS!$G$24,LMS!$D$25*AC381^3+LMS!$E$25*AC381^2+LMS!$F$25*AC381+LMS!$G$25))))),(IF(AC381&lt;2.5,LMS!$D$27*AC381^3+LMS!$E$27*AC381^2+LMS!$F$27*AC381+LMS!$G$27,IF(AC381&lt;9.5,LMS!$D$28*AC381^3+LMS!$E$28*AC381^2+LMS!$F$28*AC381+LMS!$G$28,IF(AC381&lt;26.75,LMS!$D$29*AC381^3+LMS!$E$29*AC381^2+LMS!$F$29*AC381+LMS!$G$29,IF(AC381&lt;90,LMS!$D$30*AC381^3+LMS!$E$30*AC381^2+LMS!$F$30*AC381+LMS!$G$30,IF(AC381&lt;150,LMS!$D$31*AC381^3+LMS!$E$31*AC381^2+LMS!$F$31*AC381+LMS!$G$31,LMS!$D$32*AC381^3+LMS!$E$32*AC381^2+LMS!$F$32*AC381+LMS!$G$32)))))))</f>
        <v>#VALUE!</v>
      </c>
      <c r="AB381" t="e">
        <f>IF(D381="M",(IF(AC381&lt;90,LMS!$D$14*AC381^3+LMS!$E$14*AC381^2+LMS!$F$14*AC381+LMS!$G$14,LMS!$D$15*AC381^3+LMS!$E$15*AC381^2+LMS!$F$15*AC381+LMS!$G$15)),(IF(AC381&lt;90,LMS!$D$17*AC381^3+LMS!$E$17*AC381^2+LMS!$F$17*AC381+LMS!$G$17,LMS!$D$18*AC381^3+LMS!$E$18*AC381^2+LMS!$F$18*AC381+LMS!$G$18)))</f>
        <v>#VALUE!</v>
      </c>
      <c r="AC381" s="7" t="e">
        <f t="shared" ref="AC381:AC444" si="113">P381*365.25/30.4375</f>
        <v>#VALUE!</v>
      </c>
    </row>
    <row r="382" spans="2:29" s="7" customFormat="1">
      <c r="B382" s="119"/>
      <c r="C382" s="119"/>
      <c r="D382" s="119"/>
      <c r="E382" s="31"/>
      <c r="F382" s="31"/>
      <c r="G382" s="120"/>
      <c r="H382" s="120"/>
      <c r="I382" s="11" t="str">
        <f t="shared" si="100"/>
        <v/>
      </c>
      <c r="J382" s="2" t="str">
        <f t="shared" si="101"/>
        <v/>
      </c>
      <c r="K382" s="2" t="str">
        <f t="shared" si="102"/>
        <v/>
      </c>
      <c r="L382" s="2" t="str">
        <f t="shared" si="103"/>
        <v/>
      </c>
      <c r="M382" s="2" t="str">
        <f t="shared" si="104"/>
        <v/>
      </c>
      <c r="N382" s="2" t="str">
        <f t="shared" si="105"/>
        <v/>
      </c>
      <c r="O382" s="11" t="str">
        <f t="shared" si="106"/>
        <v/>
      </c>
      <c r="P382" s="11" t="str">
        <f t="shared" si="107"/>
        <v/>
      </c>
      <c r="Q382" s="11" t="str">
        <f t="shared" si="108"/>
        <v/>
      </c>
      <c r="R382" s="137"/>
      <c r="S382" s="137"/>
      <c r="T382" s="12" t="e">
        <f t="shared" si="109"/>
        <v>#VALUE!</v>
      </c>
      <c r="U382" s="13" t="e">
        <f t="shared" si="110"/>
        <v>#VALUE!</v>
      </c>
      <c r="V382" s="13"/>
      <c r="W382" s="8">
        <f t="shared" si="111"/>
        <v>9.0359999999999996</v>
      </c>
      <c r="X382" s="8">
        <f t="shared" si="112"/>
        <v>-184.49199999999999</v>
      </c>
      <c r="Y382"/>
      <c r="Z382" t="e">
        <f>IF(D382="M",IF(AC382&lt;78,LMS!$D$5*AC382^3+LMS!$E$5*AC382^2+LMS!$F$5*AC382+LMS!$G$5,IF(AC382&lt;150,LMS!$D$6*AC382^3+LMS!$E$6*AC382^2+LMS!$F$6*AC382+LMS!$G$6,LMS!$D$7*AC382^3+LMS!$E$7*AC382^2+LMS!$F$7*AC382+LMS!$G$7)),IF(AC382&lt;69,LMS!$D$9*AC382^3+LMS!$E$9*AC382^2+LMS!$F$9*AC382+LMS!$G$9,IF(AC382&lt;150,LMS!$D$10*AC382^3+LMS!$E$10*AC382^2+LMS!$F$10*AC382+LMS!$G$10,LMS!$D$11*AC382^3+LMS!$E$11*AC382^2+LMS!$F$11*AC382+LMS!$G$11)))</f>
        <v>#VALUE!</v>
      </c>
      <c r="AA382" t="e">
        <f>IF(D382="M",(IF(AC382&lt;2.5,LMS!$D$21*AC382^3+LMS!$E$21*AC382^2+LMS!$F$21*AC382+LMS!$G$21,IF(AC382&lt;9.5,LMS!$D$22*AC382^3+LMS!$E$22*AC382^2+LMS!$F$22*AC382+LMS!$G$22,IF(AC382&lt;26.75,LMS!$D$23*AC382^3+LMS!$E$23*AC382^2+LMS!$F$23*AC382+LMS!$G$23,IF(AC382&lt;90,LMS!$D$24*AC382^3+LMS!$E$24*AC382^2+LMS!$F$24*AC382+LMS!$G$24,LMS!$D$25*AC382^3+LMS!$E$25*AC382^2+LMS!$F$25*AC382+LMS!$G$25))))),(IF(AC382&lt;2.5,LMS!$D$27*AC382^3+LMS!$E$27*AC382^2+LMS!$F$27*AC382+LMS!$G$27,IF(AC382&lt;9.5,LMS!$D$28*AC382^3+LMS!$E$28*AC382^2+LMS!$F$28*AC382+LMS!$G$28,IF(AC382&lt;26.75,LMS!$D$29*AC382^3+LMS!$E$29*AC382^2+LMS!$F$29*AC382+LMS!$G$29,IF(AC382&lt;90,LMS!$D$30*AC382^3+LMS!$E$30*AC382^2+LMS!$F$30*AC382+LMS!$G$30,IF(AC382&lt;150,LMS!$D$31*AC382^3+LMS!$E$31*AC382^2+LMS!$F$31*AC382+LMS!$G$31,LMS!$D$32*AC382^3+LMS!$E$32*AC382^2+LMS!$F$32*AC382+LMS!$G$32)))))))</f>
        <v>#VALUE!</v>
      </c>
      <c r="AB382" t="e">
        <f>IF(D382="M",(IF(AC382&lt;90,LMS!$D$14*AC382^3+LMS!$E$14*AC382^2+LMS!$F$14*AC382+LMS!$G$14,LMS!$D$15*AC382^3+LMS!$E$15*AC382^2+LMS!$F$15*AC382+LMS!$G$15)),(IF(AC382&lt;90,LMS!$D$17*AC382^3+LMS!$E$17*AC382^2+LMS!$F$17*AC382+LMS!$G$17,LMS!$D$18*AC382^3+LMS!$E$18*AC382^2+LMS!$F$18*AC382+LMS!$G$18)))</f>
        <v>#VALUE!</v>
      </c>
      <c r="AC382" s="7" t="e">
        <f t="shared" si="113"/>
        <v>#VALUE!</v>
      </c>
    </row>
    <row r="383" spans="2:29" s="7" customFormat="1">
      <c r="B383" s="119"/>
      <c r="C383" s="119"/>
      <c r="D383" s="119"/>
      <c r="E383" s="31"/>
      <c r="F383" s="31"/>
      <c r="G383" s="120"/>
      <c r="H383" s="120"/>
      <c r="I383" s="11" t="str">
        <f t="shared" si="100"/>
        <v/>
      </c>
      <c r="J383" s="2" t="str">
        <f t="shared" si="101"/>
        <v/>
      </c>
      <c r="K383" s="2" t="str">
        <f t="shared" si="102"/>
        <v/>
      </c>
      <c r="L383" s="2" t="str">
        <f t="shared" si="103"/>
        <v/>
      </c>
      <c r="M383" s="2" t="str">
        <f t="shared" si="104"/>
        <v/>
      </c>
      <c r="N383" s="2" t="str">
        <f t="shared" si="105"/>
        <v/>
      </c>
      <c r="O383" s="11" t="str">
        <f t="shared" si="106"/>
        <v/>
      </c>
      <c r="P383" s="11" t="str">
        <f t="shared" si="107"/>
        <v/>
      </c>
      <c r="Q383" s="11" t="str">
        <f t="shared" si="108"/>
        <v/>
      </c>
      <c r="R383" s="137"/>
      <c r="S383" s="137"/>
      <c r="T383" s="12" t="e">
        <f t="shared" si="109"/>
        <v>#VALUE!</v>
      </c>
      <c r="U383" s="13" t="e">
        <f t="shared" si="110"/>
        <v>#VALUE!</v>
      </c>
      <c r="V383" s="13"/>
      <c r="W383" s="8">
        <f t="shared" si="111"/>
        <v>9.0359999999999996</v>
      </c>
      <c r="X383" s="8">
        <f t="shared" si="112"/>
        <v>-184.49199999999999</v>
      </c>
      <c r="Y383"/>
      <c r="Z383" t="e">
        <f>IF(D383="M",IF(AC383&lt;78,LMS!$D$5*AC383^3+LMS!$E$5*AC383^2+LMS!$F$5*AC383+LMS!$G$5,IF(AC383&lt;150,LMS!$D$6*AC383^3+LMS!$E$6*AC383^2+LMS!$F$6*AC383+LMS!$G$6,LMS!$D$7*AC383^3+LMS!$E$7*AC383^2+LMS!$F$7*AC383+LMS!$G$7)),IF(AC383&lt;69,LMS!$D$9*AC383^3+LMS!$E$9*AC383^2+LMS!$F$9*AC383+LMS!$G$9,IF(AC383&lt;150,LMS!$D$10*AC383^3+LMS!$E$10*AC383^2+LMS!$F$10*AC383+LMS!$G$10,LMS!$D$11*AC383^3+LMS!$E$11*AC383^2+LMS!$F$11*AC383+LMS!$G$11)))</f>
        <v>#VALUE!</v>
      </c>
      <c r="AA383" t="e">
        <f>IF(D383="M",(IF(AC383&lt;2.5,LMS!$D$21*AC383^3+LMS!$E$21*AC383^2+LMS!$F$21*AC383+LMS!$G$21,IF(AC383&lt;9.5,LMS!$D$22*AC383^3+LMS!$E$22*AC383^2+LMS!$F$22*AC383+LMS!$G$22,IF(AC383&lt;26.75,LMS!$D$23*AC383^3+LMS!$E$23*AC383^2+LMS!$F$23*AC383+LMS!$G$23,IF(AC383&lt;90,LMS!$D$24*AC383^3+LMS!$E$24*AC383^2+LMS!$F$24*AC383+LMS!$G$24,LMS!$D$25*AC383^3+LMS!$E$25*AC383^2+LMS!$F$25*AC383+LMS!$G$25))))),(IF(AC383&lt;2.5,LMS!$D$27*AC383^3+LMS!$E$27*AC383^2+LMS!$F$27*AC383+LMS!$G$27,IF(AC383&lt;9.5,LMS!$D$28*AC383^3+LMS!$E$28*AC383^2+LMS!$F$28*AC383+LMS!$G$28,IF(AC383&lt;26.75,LMS!$D$29*AC383^3+LMS!$E$29*AC383^2+LMS!$F$29*AC383+LMS!$G$29,IF(AC383&lt;90,LMS!$D$30*AC383^3+LMS!$E$30*AC383^2+LMS!$F$30*AC383+LMS!$G$30,IF(AC383&lt;150,LMS!$D$31*AC383^3+LMS!$E$31*AC383^2+LMS!$F$31*AC383+LMS!$G$31,LMS!$D$32*AC383^3+LMS!$E$32*AC383^2+LMS!$F$32*AC383+LMS!$G$32)))))))</f>
        <v>#VALUE!</v>
      </c>
      <c r="AB383" t="e">
        <f>IF(D383="M",(IF(AC383&lt;90,LMS!$D$14*AC383^3+LMS!$E$14*AC383^2+LMS!$F$14*AC383+LMS!$G$14,LMS!$D$15*AC383^3+LMS!$E$15*AC383^2+LMS!$F$15*AC383+LMS!$G$15)),(IF(AC383&lt;90,LMS!$D$17*AC383^3+LMS!$E$17*AC383^2+LMS!$F$17*AC383+LMS!$G$17,LMS!$D$18*AC383^3+LMS!$E$18*AC383^2+LMS!$F$18*AC383+LMS!$G$18)))</f>
        <v>#VALUE!</v>
      </c>
      <c r="AC383" s="7" t="e">
        <f t="shared" si="113"/>
        <v>#VALUE!</v>
      </c>
    </row>
    <row r="384" spans="2:29" s="7" customFormat="1">
      <c r="B384" s="119"/>
      <c r="C384" s="119"/>
      <c r="D384" s="119"/>
      <c r="E384" s="31"/>
      <c r="F384" s="31"/>
      <c r="G384" s="120"/>
      <c r="H384" s="120"/>
      <c r="I384" s="11" t="str">
        <f t="shared" si="100"/>
        <v/>
      </c>
      <c r="J384" s="2" t="str">
        <f t="shared" si="101"/>
        <v/>
      </c>
      <c r="K384" s="2" t="str">
        <f t="shared" si="102"/>
        <v/>
      </c>
      <c r="L384" s="2" t="str">
        <f t="shared" si="103"/>
        <v/>
      </c>
      <c r="M384" s="2" t="str">
        <f t="shared" si="104"/>
        <v/>
      </c>
      <c r="N384" s="2" t="str">
        <f t="shared" si="105"/>
        <v/>
      </c>
      <c r="O384" s="11" t="str">
        <f t="shared" si="106"/>
        <v/>
      </c>
      <c r="P384" s="11" t="str">
        <f t="shared" si="107"/>
        <v/>
      </c>
      <c r="Q384" s="11" t="str">
        <f t="shared" si="108"/>
        <v/>
      </c>
      <c r="R384" s="137"/>
      <c r="S384" s="137"/>
      <c r="T384" s="12" t="e">
        <f t="shared" si="109"/>
        <v>#VALUE!</v>
      </c>
      <c r="U384" s="13" t="e">
        <f t="shared" si="110"/>
        <v>#VALUE!</v>
      </c>
      <c r="V384" s="13"/>
      <c r="W384" s="8">
        <f t="shared" si="111"/>
        <v>9.0359999999999996</v>
      </c>
      <c r="X384" s="8">
        <f t="shared" si="112"/>
        <v>-184.49199999999999</v>
      </c>
      <c r="Y384"/>
      <c r="Z384" t="e">
        <f>IF(D384="M",IF(AC384&lt;78,LMS!$D$5*AC384^3+LMS!$E$5*AC384^2+LMS!$F$5*AC384+LMS!$G$5,IF(AC384&lt;150,LMS!$D$6*AC384^3+LMS!$E$6*AC384^2+LMS!$F$6*AC384+LMS!$G$6,LMS!$D$7*AC384^3+LMS!$E$7*AC384^2+LMS!$F$7*AC384+LMS!$G$7)),IF(AC384&lt;69,LMS!$D$9*AC384^3+LMS!$E$9*AC384^2+LMS!$F$9*AC384+LMS!$G$9,IF(AC384&lt;150,LMS!$D$10*AC384^3+LMS!$E$10*AC384^2+LMS!$F$10*AC384+LMS!$G$10,LMS!$D$11*AC384^3+LMS!$E$11*AC384^2+LMS!$F$11*AC384+LMS!$G$11)))</f>
        <v>#VALUE!</v>
      </c>
      <c r="AA384" t="e">
        <f>IF(D384="M",(IF(AC384&lt;2.5,LMS!$D$21*AC384^3+LMS!$E$21*AC384^2+LMS!$F$21*AC384+LMS!$G$21,IF(AC384&lt;9.5,LMS!$D$22*AC384^3+LMS!$E$22*AC384^2+LMS!$F$22*AC384+LMS!$G$22,IF(AC384&lt;26.75,LMS!$D$23*AC384^3+LMS!$E$23*AC384^2+LMS!$F$23*AC384+LMS!$G$23,IF(AC384&lt;90,LMS!$D$24*AC384^3+LMS!$E$24*AC384^2+LMS!$F$24*AC384+LMS!$G$24,LMS!$D$25*AC384^3+LMS!$E$25*AC384^2+LMS!$F$25*AC384+LMS!$G$25))))),(IF(AC384&lt;2.5,LMS!$D$27*AC384^3+LMS!$E$27*AC384^2+LMS!$F$27*AC384+LMS!$G$27,IF(AC384&lt;9.5,LMS!$D$28*AC384^3+LMS!$E$28*AC384^2+LMS!$F$28*AC384+LMS!$G$28,IF(AC384&lt;26.75,LMS!$D$29*AC384^3+LMS!$E$29*AC384^2+LMS!$F$29*AC384+LMS!$G$29,IF(AC384&lt;90,LMS!$D$30*AC384^3+LMS!$E$30*AC384^2+LMS!$F$30*AC384+LMS!$G$30,IF(AC384&lt;150,LMS!$D$31*AC384^3+LMS!$E$31*AC384^2+LMS!$F$31*AC384+LMS!$G$31,LMS!$D$32*AC384^3+LMS!$E$32*AC384^2+LMS!$F$32*AC384+LMS!$G$32)))))))</f>
        <v>#VALUE!</v>
      </c>
      <c r="AB384" t="e">
        <f>IF(D384="M",(IF(AC384&lt;90,LMS!$D$14*AC384^3+LMS!$E$14*AC384^2+LMS!$F$14*AC384+LMS!$G$14,LMS!$D$15*AC384^3+LMS!$E$15*AC384^2+LMS!$F$15*AC384+LMS!$G$15)),(IF(AC384&lt;90,LMS!$D$17*AC384^3+LMS!$E$17*AC384^2+LMS!$F$17*AC384+LMS!$G$17,LMS!$D$18*AC384^3+LMS!$E$18*AC384^2+LMS!$F$18*AC384+LMS!$G$18)))</f>
        <v>#VALUE!</v>
      </c>
      <c r="AC384" s="7" t="e">
        <f t="shared" si="113"/>
        <v>#VALUE!</v>
      </c>
    </row>
    <row r="385" spans="2:29" s="7" customFormat="1">
      <c r="B385" s="119"/>
      <c r="C385" s="119"/>
      <c r="D385" s="119"/>
      <c r="E385" s="31"/>
      <c r="F385" s="31"/>
      <c r="G385" s="120"/>
      <c r="H385" s="120"/>
      <c r="I385" s="11" t="str">
        <f t="shared" si="100"/>
        <v/>
      </c>
      <c r="J385" s="2" t="str">
        <f t="shared" si="101"/>
        <v/>
      </c>
      <c r="K385" s="2" t="str">
        <f t="shared" si="102"/>
        <v/>
      </c>
      <c r="L385" s="2" t="str">
        <f t="shared" si="103"/>
        <v/>
      </c>
      <c r="M385" s="2" t="str">
        <f t="shared" si="104"/>
        <v/>
      </c>
      <c r="N385" s="2" t="str">
        <f t="shared" si="105"/>
        <v/>
      </c>
      <c r="O385" s="11" t="str">
        <f t="shared" si="106"/>
        <v/>
      </c>
      <c r="P385" s="11" t="str">
        <f t="shared" si="107"/>
        <v/>
      </c>
      <c r="Q385" s="11" t="str">
        <f t="shared" si="108"/>
        <v/>
      </c>
      <c r="R385" s="137"/>
      <c r="S385" s="137"/>
      <c r="T385" s="12" t="e">
        <f t="shared" si="109"/>
        <v>#VALUE!</v>
      </c>
      <c r="U385" s="13" t="e">
        <f t="shared" si="110"/>
        <v>#VALUE!</v>
      </c>
      <c r="V385" s="13"/>
      <c r="W385" s="8">
        <f t="shared" si="111"/>
        <v>9.0359999999999996</v>
      </c>
      <c r="X385" s="8">
        <f t="shared" si="112"/>
        <v>-184.49199999999999</v>
      </c>
      <c r="Y385"/>
      <c r="Z385" t="e">
        <f>IF(D385="M",IF(AC385&lt;78,LMS!$D$5*AC385^3+LMS!$E$5*AC385^2+LMS!$F$5*AC385+LMS!$G$5,IF(AC385&lt;150,LMS!$D$6*AC385^3+LMS!$E$6*AC385^2+LMS!$F$6*AC385+LMS!$G$6,LMS!$D$7*AC385^3+LMS!$E$7*AC385^2+LMS!$F$7*AC385+LMS!$G$7)),IF(AC385&lt;69,LMS!$D$9*AC385^3+LMS!$E$9*AC385^2+LMS!$F$9*AC385+LMS!$G$9,IF(AC385&lt;150,LMS!$D$10*AC385^3+LMS!$E$10*AC385^2+LMS!$F$10*AC385+LMS!$G$10,LMS!$D$11*AC385^3+LMS!$E$11*AC385^2+LMS!$F$11*AC385+LMS!$G$11)))</f>
        <v>#VALUE!</v>
      </c>
      <c r="AA385" t="e">
        <f>IF(D385="M",(IF(AC385&lt;2.5,LMS!$D$21*AC385^3+LMS!$E$21*AC385^2+LMS!$F$21*AC385+LMS!$G$21,IF(AC385&lt;9.5,LMS!$D$22*AC385^3+LMS!$E$22*AC385^2+LMS!$F$22*AC385+LMS!$G$22,IF(AC385&lt;26.75,LMS!$D$23*AC385^3+LMS!$E$23*AC385^2+LMS!$F$23*AC385+LMS!$G$23,IF(AC385&lt;90,LMS!$D$24*AC385^3+LMS!$E$24*AC385^2+LMS!$F$24*AC385+LMS!$G$24,LMS!$D$25*AC385^3+LMS!$E$25*AC385^2+LMS!$F$25*AC385+LMS!$G$25))))),(IF(AC385&lt;2.5,LMS!$D$27*AC385^3+LMS!$E$27*AC385^2+LMS!$F$27*AC385+LMS!$G$27,IF(AC385&lt;9.5,LMS!$D$28*AC385^3+LMS!$E$28*AC385^2+LMS!$F$28*AC385+LMS!$G$28,IF(AC385&lt;26.75,LMS!$D$29*AC385^3+LMS!$E$29*AC385^2+LMS!$F$29*AC385+LMS!$G$29,IF(AC385&lt;90,LMS!$D$30*AC385^3+LMS!$E$30*AC385^2+LMS!$F$30*AC385+LMS!$G$30,IF(AC385&lt;150,LMS!$D$31*AC385^3+LMS!$E$31*AC385^2+LMS!$F$31*AC385+LMS!$G$31,LMS!$D$32*AC385^3+LMS!$E$32*AC385^2+LMS!$F$32*AC385+LMS!$G$32)))))))</f>
        <v>#VALUE!</v>
      </c>
      <c r="AB385" t="e">
        <f>IF(D385="M",(IF(AC385&lt;90,LMS!$D$14*AC385^3+LMS!$E$14*AC385^2+LMS!$F$14*AC385+LMS!$G$14,LMS!$D$15*AC385^3+LMS!$E$15*AC385^2+LMS!$F$15*AC385+LMS!$G$15)),(IF(AC385&lt;90,LMS!$D$17*AC385^3+LMS!$E$17*AC385^2+LMS!$F$17*AC385+LMS!$G$17,LMS!$D$18*AC385^3+LMS!$E$18*AC385^2+LMS!$F$18*AC385+LMS!$G$18)))</f>
        <v>#VALUE!</v>
      </c>
      <c r="AC385" s="7" t="e">
        <f t="shared" si="113"/>
        <v>#VALUE!</v>
      </c>
    </row>
    <row r="386" spans="2:29" s="7" customFormat="1">
      <c r="B386" s="119"/>
      <c r="C386" s="119"/>
      <c r="D386" s="119"/>
      <c r="E386" s="31"/>
      <c r="F386" s="31"/>
      <c r="G386" s="120"/>
      <c r="H386" s="120"/>
      <c r="I386" s="11" t="str">
        <f t="shared" si="100"/>
        <v/>
      </c>
      <c r="J386" s="2" t="str">
        <f t="shared" si="101"/>
        <v/>
      </c>
      <c r="K386" s="2" t="str">
        <f t="shared" si="102"/>
        <v/>
      </c>
      <c r="L386" s="2" t="str">
        <f t="shared" si="103"/>
        <v/>
      </c>
      <c r="M386" s="2" t="str">
        <f t="shared" si="104"/>
        <v/>
      </c>
      <c r="N386" s="2" t="str">
        <f t="shared" si="105"/>
        <v/>
      </c>
      <c r="O386" s="11" t="str">
        <f t="shared" si="106"/>
        <v/>
      </c>
      <c r="P386" s="11" t="str">
        <f t="shared" si="107"/>
        <v/>
      </c>
      <c r="Q386" s="11" t="str">
        <f t="shared" si="108"/>
        <v/>
      </c>
      <c r="R386" s="137"/>
      <c r="S386" s="137"/>
      <c r="T386" s="12" t="e">
        <f t="shared" si="109"/>
        <v>#VALUE!</v>
      </c>
      <c r="U386" s="13" t="e">
        <f t="shared" si="110"/>
        <v>#VALUE!</v>
      </c>
      <c r="V386" s="13"/>
      <c r="W386" s="8">
        <f t="shared" si="111"/>
        <v>9.0359999999999996</v>
      </c>
      <c r="X386" s="8">
        <f t="shared" si="112"/>
        <v>-184.49199999999999</v>
      </c>
      <c r="Y386"/>
      <c r="Z386" t="e">
        <f>IF(D386="M",IF(AC386&lt;78,LMS!$D$5*AC386^3+LMS!$E$5*AC386^2+LMS!$F$5*AC386+LMS!$G$5,IF(AC386&lt;150,LMS!$D$6*AC386^3+LMS!$E$6*AC386^2+LMS!$F$6*AC386+LMS!$G$6,LMS!$D$7*AC386^3+LMS!$E$7*AC386^2+LMS!$F$7*AC386+LMS!$G$7)),IF(AC386&lt;69,LMS!$D$9*AC386^3+LMS!$E$9*AC386^2+LMS!$F$9*AC386+LMS!$G$9,IF(AC386&lt;150,LMS!$D$10*AC386^3+LMS!$E$10*AC386^2+LMS!$F$10*AC386+LMS!$G$10,LMS!$D$11*AC386^3+LMS!$E$11*AC386^2+LMS!$F$11*AC386+LMS!$G$11)))</f>
        <v>#VALUE!</v>
      </c>
      <c r="AA386" t="e">
        <f>IF(D386="M",(IF(AC386&lt;2.5,LMS!$D$21*AC386^3+LMS!$E$21*AC386^2+LMS!$F$21*AC386+LMS!$G$21,IF(AC386&lt;9.5,LMS!$D$22*AC386^3+LMS!$E$22*AC386^2+LMS!$F$22*AC386+LMS!$G$22,IF(AC386&lt;26.75,LMS!$D$23*AC386^3+LMS!$E$23*AC386^2+LMS!$F$23*AC386+LMS!$G$23,IF(AC386&lt;90,LMS!$D$24*AC386^3+LMS!$E$24*AC386^2+LMS!$F$24*AC386+LMS!$G$24,LMS!$D$25*AC386^3+LMS!$E$25*AC386^2+LMS!$F$25*AC386+LMS!$G$25))))),(IF(AC386&lt;2.5,LMS!$D$27*AC386^3+LMS!$E$27*AC386^2+LMS!$F$27*AC386+LMS!$G$27,IF(AC386&lt;9.5,LMS!$D$28*AC386^3+LMS!$E$28*AC386^2+LMS!$F$28*AC386+LMS!$G$28,IF(AC386&lt;26.75,LMS!$D$29*AC386^3+LMS!$E$29*AC386^2+LMS!$F$29*AC386+LMS!$G$29,IF(AC386&lt;90,LMS!$D$30*AC386^3+LMS!$E$30*AC386^2+LMS!$F$30*AC386+LMS!$G$30,IF(AC386&lt;150,LMS!$D$31*AC386^3+LMS!$E$31*AC386^2+LMS!$F$31*AC386+LMS!$G$31,LMS!$D$32*AC386^3+LMS!$E$32*AC386^2+LMS!$F$32*AC386+LMS!$G$32)))))))</f>
        <v>#VALUE!</v>
      </c>
      <c r="AB386" t="e">
        <f>IF(D386="M",(IF(AC386&lt;90,LMS!$D$14*AC386^3+LMS!$E$14*AC386^2+LMS!$F$14*AC386+LMS!$G$14,LMS!$D$15*AC386^3+LMS!$E$15*AC386^2+LMS!$F$15*AC386+LMS!$G$15)),(IF(AC386&lt;90,LMS!$D$17*AC386^3+LMS!$E$17*AC386^2+LMS!$F$17*AC386+LMS!$G$17,LMS!$D$18*AC386^3+LMS!$E$18*AC386^2+LMS!$F$18*AC386+LMS!$G$18)))</f>
        <v>#VALUE!</v>
      </c>
      <c r="AC386" s="7" t="e">
        <f t="shared" si="113"/>
        <v>#VALUE!</v>
      </c>
    </row>
    <row r="387" spans="2:29" s="7" customFormat="1">
      <c r="B387" s="119"/>
      <c r="C387" s="119"/>
      <c r="D387" s="119"/>
      <c r="E387" s="31"/>
      <c r="F387" s="31"/>
      <c r="G387" s="120"/>
      <c r="H387" s="120"/>
      <c r="I387" s="11" t="str">
        <f t="shared" si="100"/>
        <v/>
      </c>
      <c r="J387" s="2" t="str">
        <f t="shared" si="101"/>
        <v/>
      </c>
      <c r="K387" s="2" t="str">
        <f t="shared" si="102"/>
        <v/>
      </c>
      <c r="L387" s="2" t="str">
        <f t="shared" si="103"/>
        <v/>
      </c>
      <c r="M387" s="2" t="str">
        <f t="shared" si="104"/>
        <v/>
      </c>
      <c r="N387" s="2" t="str">
        <f t="shared" si="105"/>
        <v/>
      </c>
      <c r="O387" s="11" t="str">
        <f t="shared" si="106"/>
        <v/>
      </c>
      <c r="P387" s="11" t="str">
        <f t="shared" si="107"/>
        <v/>
      </c>
      <c r="Q387" s="11" t="str">
        <f t="shared" si="108"/>
        <v/>
      </c>
      <c r="R387" s="137"/>
      <c r="S387" s="137"/>
      <c r="T387" s="12" t="e">
        <f t="shared" si="109"/>
        <v>#VALUE!</v>
      </c>
      <c r="U387" s="13" t="e">
        <f t="shared" si="110"/>
        <v>#VALUE!</v>
      </c>
      <c r="V387" s="13"/>
      <c r="W387" s="8">
        <f t="shared" si="111"/>
        <v>9.0359999999999996</v>
      </c>
      <c r="X387" s="8">
        <f t="shared" si="112"/>
        <v>-184.49199999999999</v>
      </c>
      <c r="Y387"/>
      <c r="Z387" t="e">
        <f>IF(D387="M",IF(AC387&lt;78,LMS!$D$5*AC387^3+LMS!$E$5*AC387^2+LMS!$F$5*AC387+LMS!$G$5,IF(AC387&lt;150,LMS!$D$6*AC387^3+LMS!$E$6*AC387^2+LMS!$F$6*AC387+LMS!$G$6,LMS!$D$7*AC387^3+LMS!$E$7*AC387^2+LMS!$F$7*AC387+LMS!$G$7)),IF(AC387&lt;69,LMS!$D$9*AC387^3+LMS!$E$9*AC387^2+LMS!$F$9*AC387+LMS!$G$9,IF(AC387&lt;150,LMS!$D$10*AC387^3+LMS!$E$10*AC387^2+LMS!$F$10*AC387+LMS!$G$10,LMS!$D$11*AC387^3+LMS!$E$11*AC387^2+LMS!$F$11*AC387+LMS!$G$11)))</f>
        <v>#VALUE!</v>
      </c>
      <c r="AA387" t="e">
        <f>IF(D387="M",(IF(AC387&lt;2.5,LMS!$D$21*AC387^3+LMS!$E$21*AC387^2+LMS!$F$21*AC387+LMS!$G$21,IF(AC387&lt;9.5,LMS!$D$22*AC387^3+LMS!$E$22*AC387^2+LMS!$F$22*AC387+LMS!$G$22,IF(AC387&lt;26.75,LMS!$D$23*AC387^3+LMS!$E$23*AC387^2+LMS!$F$23*AC387+LMS!$G$23,IF(AC387&lt;90,LMS!$D$24*AC387^3+LMS!$E$24*AC387^2+LMS!$F$24*AC387+LMS!$G$24,LMS!$D$25*AC387^3+LMS!$E$25*AC387^2+LMS!$F$25*AC387+LMS!$G$25))))),(IF(AC387&lt;2.5,LMS!$D$27*AC387^3+LMS!$E$27*AC387^2+LMS!$F$27*AC387+LMS!$G$27,IF(AC387&lt;9.5,LMS!$D$28*AC387^3+LMS!$E$28*AC387^2+LMS!$F$28*AC387+LMS!$G$28,IF(AC387&lt;26.75,LMS!$D$29*AC387^3+LMS!$E$29*AC387^2+LMS!$F$29*AC387+LMS!$G$29,IF(AC387&lt;90,LMS!$D$30*AC387^3+LMS!$E$30*AC387^2+LMS!$F$30*AC387+LMS!$G$30,IF(AC387&lt;150,LMS!$D$31*AC387^3+LMS!$E$31*AC387^2+LMS!$F$31*AC387+LMS!$G$31,LMS!$D$32*AC387^3+LMS!$E$32*AC387^2+LMS!$F$32*AC387+LMS!$G$32)))))))</f>
        <v>#VALUE!</v>
      </c>
      <c r="AB387" t="e">
        <f>IF(D387="M",(IF(AC387&lt;90,LMS!$D$14*AC387^3+LMS!$E$14*AC387^2+LMS!$F$14*AC387+LMS!$G$14,LMS!$D$15*AC387^3+LMS!$E$15*AC387^2+LMS!$F$15*AC387+LMS!$G$15)),(IF(AC387&lt;90,LMS!$D$17*AC387^3+LMS!$E$17*AC387^2+LMS!$F$17*AC387+LMS!$G$17,LMS!$D$18*AC387^3+LMS!$E$18*AC387^2+LMS!$F$18*AC387+LMS!$G$18)))</f>
        <v>#VALUE!</v>
      </c>
      <c r="AC387" s="7" t="e">
        <f t="shared" si="113"/>
        <v>#VALUE!</v>
      </c>
    </row>
    <row r="388" spans="2:29" s="7" customFormat="1">
      <c r="B388" s="119"/>
      <c r="C388" s="119"/>
      <c r="D388" s="119"/>
      <c r="E388" s="31"/>
      <c r="F388" s="31"/>
      <c r="G388" s="120"/>
      <c r="H388" s="120"/>
      <c r="I388" s="11" t="str">
        <f t="shared" si="100"/>
        <v/>
      </c>
      <c r="J388" s="2" t="str">
        <f t="shared" si="101"/>
        <v/>
      </c>
      <c r="K388" s="2" t="str">
        <f t="shared" si="102"/>
        <v/>
      </c>
      <c r="L388" s="2" t="str">
        <f t="shared" si="103"/>
        <v/>
      </c>
      <c r="M388" s="2" t="str">
        <f t="shared" si="104"/>
        <v/>
      </c>
      <c r="N388" s="2" t="str">
        <f t="shared" si="105"/>
        <v/>
      </c>
      <c r="O388" s="11" t="str">
        <f t="shared" si="106"/>
        <v/>
      </c>
      <c r="P388" s="11" t="str">
        <f t="shared" si="107"/>
        <v/>
      </c>
      <c r="Q388" s="11" t="str">
        <f t="shared" si="108"/>
        <v/>
      </c>
      <c r="R388" s="137"/>
      <c r="S388" s="137"/>
      <c r="T388" s="12" t="e">
        <f t="shared" si="109"/>
        <v>#VALUE!</v>
      </c>
      <c r="U388" s="13" t="e">
        <f t="shared" si="110"/>
        <v>#VALUE!</v>
      </c>
      <c r="V388" s="13"/>
      <c r="W388" s="8">
        <f t="shared" si="111"/>
        <v>9.0359999999999996</v>
      </c>
      <c r="X388" s="8">
        <f t="shared" si="112"/>
        <v>-184.49199999999999</v>
      </c>
      <c r="Y388"/>
      <c r="Z388" t="e">
        <f>IF(D388="M",IF(AC388&lt;78,LMS!$D$5*AC388^3+LMS!$E$5*AC388^2+LMS!$F$5*AC388+LMS!$G$5,IF(AC388&lt;150,LMS!$D$6*AC388^3+LMS!$E$6*AC388^2+LMS!$F$6*AC388+LMS!$G$6,LMS!$D$7*AC388^3+LMS!$E$7*AC388^2+LMS!$F$7*AC388+LMS!$G$7)),IF(AC388&lt;69,LMS!$D$9*AC388^3+LMS!$E$9*AC388^2+LMS!$F$9*AC388+LMS!$G$9,IF(AC388&lt;150,LMS!$D$10*AC388^3+LMS!$E$10*AC388^2+LMS!$F$10*AC388+LMS!$G$10,LMS!$D$11*AC388^3+LMS!$E$11*AC388^2+LMS!$F$11*AC388+LMS!$G$11)))</f>
        <v>#VALUE!</v>
      </c>
      <c r="AA388" t="e">
        <f>IF(D388="M",(IF(AC388&lt;2.5,LMS!$D$21*AC388^3+LMS!$E$21*AC388^2+LMS!$F$21*AC388+LMS!$G$21,IF(AC388&lt;9.5,LMS!$D$22*AC388^3+LMS!$E$22*AC388^2+LMS!$F$22*AC388+LMS!$G$22,IF(AC388&lt;26.75,LMS!$D$23*AC388^3+LMS!$E$23*AC388^2+LMS!$F$23*AC388+LMS!$G$23,IF(AC388&lt;90,LMS!$D$24*AC388^3+LMS!$E$24*AC388^2+LMS!$F$24*AC388+LMS!$G$24,LMS!$D$25*AC388^3+LMS!$E$25*AC388^2+LMS!$F$25*AC388+LMS!$G$25))))),(IF(AC388&lt;2.5,LMS!$D$27*AC388^3+LMS!$E$27*AC388^2+LMS!$F$27*AC388+LMS!$G$27,IF(AC388&lt;9.5,LMS!$D$28*AC388^3+LMS!$E$28*AC388^2+LMS!$F$28*AC388+LMS!$G$28,IF(AC388&lt;26.75,LMS!$D$29*AC388^3+LMS!$E$29*AC388^2+LMS!$F$29*AC388+LMS!$G$29,IF(AC388&lt;90,LMS!$D$30*AC388^3+LMS!$E$30*AC388^2+LMS!$F$30*AC388+LMS!$G$30,IF(AC388&lt;150,LMS!$D$31*AC388^3+LMS!$E$31*AC388^2+LMS!$F$31*AC388+LMS!$G$31,LMS!$D$32*AC388^3+LMS!$E$32*AC388^2+LMS!$F$32*AC388+LMS!$G$32)))))))</f>
        <v>#VALUE!</v>
      </c>
      <c r="AB388" t="e">
        <f>IF(D388="M",(IF(AC388&lt;90,LMS!$D$14*AC388^3+LMS!$E$14*AC388^2+LMS!$F$14*AC388+LMS!$G$14,LMS!$D$15*AC388^3+LMS!$E$15*AC388^2+LMS!$F$15*AC388+LMS!$G$15)),(IF(AC388&lt;90,LMS!$D$17*AC388^3+LMS!$E$17*AC388^2+LMS!$F$17*AC388+LMS!$G$17,LMS!$D$18*AC388^3+LMS!$E$18*AC388^2+LMS!$F$18*AC388+LMS!$G$18)))</f>
        <v>#VALUE!</v>
      </c>
      <c r="AC388" s="7" t="e">
        <f t="shared" si="113"/>
        <v>#VALUE!</v>
      </c>
    </row>
    <row r="389" spans="2:29" s="7" customFormat="1">
      <c r="B389" s="119"/>
      <c r="C389" s="119"/>
      <c r="D389" s="119"/>
      <c r="E389" s="31"/>
      <c r="F389" s="31"/>
      <c r="G389" s="120"/>
      <c r="H389" s="120"/>
      <c r="I389" s="11" t="str">
        <f t="shared" si="100"/>
        <v/>
      </c>
      <c r="J389" s="2" t="str">
        <f t="shared" si="101"/>
        <v/>
      </c>
      <c r="K389" s="2" t="str">
        <f t="shared" si="102"/>
        <v/>
      </c>
      <c r="L389" s="2" t="str">
        <f t="shared" si="103"/>
        <v/>
      </c>
      <c r="M389" s="2" t="str">
        <f t="shared" si="104"/>
        <v/>
      </c>
      <c r="N389" s="2" t="str">
        <f t="shared" si="105"/>
        <v/>
      </c>
      <c r="O389" s="11" t="str">
        <f t="shared" si="106"/>
        <v/>
      </c>
      <c r="P389" s="11" t="str">
        <f t="shared" si="107"/>
        <v/>
      </c>
      <c r="Q389" s="11" t="str">
        <f t="shared" si="108"/>
        <v/>
      </c>
      <c r="R389" s="137"/>
      <c r="S389" s="137"/>
      <c r="T389" s="12" t="e">
        <f t="shared" si="109"/>
        <v>#VALUE!</v>
      </c>
      <c r="U389" s="13" t="e">
        <f t="shared" si="110"/>
        <v>#VALUE!</v>
      </c>
      <c r="V389" s="13"/>
      <c r="W389" s="8">
        <f t="shared" si="111"/>
        <v>9.0359999999999996</v>
      </c>
      <c r="X389" s="8">
        <f t="shared" si="112"/>
        <v>-184.49199999999999</v>
      </c>
      <c r="Y389"/>
      <c r="Z389" t="e">
        <f>IF(D389="M",IF(AC389&lt;78,LMS!$D$5*AC389^3+LMS!$E$5*AC389^2+LMS!$F$5*AC389+LMS!$G$5,IF(AC389&lt;150,LMS!$D$6*AC389^3+LMS!$E$6*AC389^2+LMS!$F$6*AC389+LMS!$G$6,LMS!$D$7*AC389^3+LMS!$E$7*AC389^2+LMS!$F$7*AC389+LMS!$G$7)),IF(AC389&lt;69,LMS!$D$9*AC389^3+LMS!$E$9*AC389^2+LMS!$F$9*AC389+LMS!$G$9,IF(AC389&lt;150,LMS!$D$10*AC389^3+LMS!$E$10*AC389^2+LMS!$F$10*AC389+LMS!$G$10,LMS!$D$11*AC389^3+LMS!$E$11*AC389^2+LMS!$F$11*AC389+LMS!$G$11)))</f>
        <v>#VALUE!</v>
      </c>
      <c r="AA389" t="e">
        <f>IF(D389="M",(IF(AC389&lt;2.5,LMS!$D$21*AC389^3+LMS!$E$21*AC389^2+LMS!$F$21*AC389+LMS!$G$21,IF(AC389&lt;9.5,LMS!$D$22*AC389^3+LMS!$E$22*AC389^2+LMS!$F$22*AC389+LMS!$G$22,IF(AC389&lt;26.75,LMS!$D$23*AC389^3+LMS!$E$23*AC389^2+LMS!$F$23*AC389+LMS!$G$23,IF(AC389&lt;90,LMS!$D$24*AC389^3+LMS!$E$24*AC389^2+LMS!$F$24*AC389+LMS!$G$24,LMS!$D$25*AC389^3+LMS!$E$25*AC389^2+LMS!$F$25*AC389+LMS!$G$25))))),(IF(AC389&lt;2.5,LMS!$D$27*AC389^3+LMS!$E$27*AC389^2+LMS!$F$27*AC389+LMS!$G$27,IF(AC389&lt;9.5,LMS!$D$28*AC389^3+LMS!$E$28*AC389^2+LMS!$F$28*AC389+LMS!$G$28,IF(AC389&lt;26.75,LMS!$D$29*AC389^3+LMS!$E$29*AC389^2+LMS!$F$29*AC389+LMS!$G$29,IF(AC389&lt;90,LMS!$D$30*AC389^3+LMS!$E$30*AC389^2+LMS!$F$30*AC389+LMS!$G$30,IF(AC389&lt;150,LMS!$D$31*AC389^3+LMS!$E$31*AC389^2+LMS!$F$31*AC389+LMS!$G$31,LMS!$D$32*AC389^3+LMS!$E$32*AC389^2+LMS!$F$32*AC389+LMS!$G$32)))))))</f>
        <v>#VALUE!</v>
      </c>
      <c r="AB389" t="e">
        <f>IF(D389="M",(IF(AC389&lt;90,LMS!$D$14*AC389^3+LMS!$E$14*AC389^2+LMS!$F$14*AC389+LMS!$G$14,LMS!$D$15*AC389^3+LMS!$E$15*AC389^2+LMS!$F$15*AC389+LMS!$G$15)),(IF(AC389&lt;90,LMS!$D$17*AC389^3+LMS!$E$17*AC389^2+LMS!$F$17*AC389+LMS!$G$17,LMS!$D$18*AC389^3+LMS!$E$18*AC389^2+LMS!$F$18*AC389+LMS!$G$18)))</f>
        <v>#VALUE!</v>
      </c>
      <c r="AC389" s="7" t="e">
        <f t="shared" si="113"/>
        <v>#VALUE!</v>
      </c>
    </row>
    <row r="390" spans="2:29" s="7" customFormat="1">
      <c r="B390" s="119"/>
      <c r="C390" s="119"/>
      <c r="D390" s="119"/>
      <c r="E390" s="31"/>
      <c r="F390" s="31"/>
      <c r="G390" s="120"/>
      <c r="H390" s="120"/>
      <c r="I390" s="11" t="str">
        <f t="shared" si="100"/>
        <v/>
      </c>
      <c r="J390" s="2" t="str">
        <f t="shared" si="101"/>
        <v/>
      </c>
      <c r="K390" s="2" t="str">
        <f t="shared" si="102"/>
        <v/>
      </c>
      <c r="L390" s="2" t="str">
        <f t="shared" si="103"/>
        <v/>
      </c>
      <c r="M390" s="2" t="str">
        <f t="shared" si="104"/>
        <v/>
      </c>
      <c r="N390" s="2" t="str">
        <f t="shared" si="105"/>
        <v/>
      </c>
      <c r="O390" s="11" t="str">
        <f t="shared" si="106"/>
        <v/>
      </c>
      <c r="P390" s="11" t="str">
        <f t="shared" si="107"/>
        <v/>
      </c>
      <c r="Q390" s="11" t="str">
        <f t="shared" si="108"/>
        <v/>
      </c>
      <c r="R390" s="137"/>
      <c r="S390" s="137"/>
      <c r="T390" s="12" t="e">
        <f t="shared" si="109"/>
        <v>#VALUE!</v>
      </c>
      <c r="U390" s="13" t="e">
        <f t="shared" si="110"/>
        <v>#VALUE!</v>
      </c>
      <c r="V390" s="13"/>
      <c r="W390" s="8">
        <f t="shared" si="111"/>
        <v>9.0359999999999996</v>
      </c>
      <c r="X390" s="8">
        <f t="shared" si="112"/>
        <v>-184.49199999999999</v>
      </c>
      <c r="Y390"/>
      <c r="Z390" t="e">
        <f>IF(D390="M",IF(AC390&lt;78,LMS!$D$5*AC390^3+LMS!$E$5*AC390^2+LMS!$F$5*AC390+LMS!$G$5,IF(AC390&lt;150,LMS!$D$6*AC390^3+LMS!$E$6*AC390^2+LMS!$F$6*AC390+LMS!$G$6,LMS!$D$7*AC390^3+LMS!$E$7*AC390^2+LMS!$F$7*AC390+LMS!$G$7)),IF(AC390&lt;69,LMS!$D$9*AC390^3+LMS!$E$9*AC390^2+LMS!$F$9*AC390+LMS!$G$9,IF(AC390&lt;150,LMS!$D$10*AC390^3+LMS!$E$10*AC390^2+LMS!$F$10*AC390+LMS!$G$10,LMS!$D$11*AC390^3+LMS!$E$11*AC390^2+LMS!$F$11*AC390+LMS!$G$11)))</f>
        <v>#VALUE!</v>
      </c>
      <c r="AA390" t="e">
        <f>IF(D390="M",(IF(AC390&lt;2.5,LMS!$D$21*AC390^3+LMS!$E$21*AC390^2+LMS!$F$21*AC390+LMS!$G$21,IF(AC390&lt;9.5,LMS!$D$22*AC390^3+LMS!$E$22*AC390^2+LMS!$F$22*AC390+LMS!$G$22,IF(AC390&lt;26.75,LMS!$D$23*AC390^3+LMS!$E$23*AC390^2+LMS!$F$23*AC390+LMS!$G$23,IF(AC390&lt;90,LMS!$D$24*AC390^3+LMS!$E$24*AC390^2+LMS!$F$24*AC390+LMS!$G$24,LMS!$D$25*AC390^3+LMS!$E$25*AC390^2+LMS!$F$25*AC390+LMS!$G$25))))),(IF(AC390&lt;2.5,LMS!$D$27*AC390^3+LMS!$E$27*AC390^2+LMS!$F$27*AC390+LMS!$G$27,IF(AC390&lt;9.5,LMS!$D$28*AC390^3+LMS!$E$28*AC390^2+LMS!$F$28*AC390+LMS!$G$28,IF(AC390&lt;26.75,LMS!$D$29*AC390^3+LMS!$E$29*AC390^2+LMS!$F$29*AC390+LMS!$G$29,IF(AC390&lt;90,LMS!$D$30*AC390^3+LMS!$E$30*AC390^2+LMS!$F$30*AC390+LMS!$G$30,IF(AC390&lt;150,LMS!$D$31*AC390^3+LMS!$E$31*AC390^2+LMS!$F$31*AC390+LMS!$G$31,LMS!$D$32*AC390^3+LMS!$E$32*AC390^2+LMS!$F$32*AC390+LMS!$G$32)))))))</f>
        <v>#VALUE!</v>
      </c>
      <c r="AB390" t="e">
        <f>IF(D390="M",(IF(AC390&lt;90,LMS!$D$14*AC390^3+LMS!$E$14*AC390^2+LMS!$F$14*AC390+LMS!$G$14,LMS!$D$15*AC390^3+LMS!$E$15*AC390^2+LMS!$F$15*AC390+LMS!$G$15)),(IF(AC390&lt;90,LMS!$D$17*AC390^3+LMS!$E$17*AC390^2+LMS!$F$17*AC390+LMS!$G$17,LMS!$D$18*AC390^3+LMS!$E$18*AC390^2+LMS!$F$18*AC390+LMS!$G$18)))</f>
        <v>#VALUE!</v>
      </c>
      <c r="AC390" s="7" t="e">
        <f t="shared" si="113"/>
        <v>#VALUE!</v>
      </c>
    </row>
    <row r="391" spans="2:29" s="7" customFormat="1">
      <c r="B391" s="119"/>
      <c r="C391" s="119"/>
      <c r="D391" s="119"/>
      <c r="E391" s="31"/>
      <c r="F391" s="31"/>
      <c r="G391" s="120"/>
      <c r="H391" s="120"/>
      <c r="I391" s="11" t="str">
        <f t="shared" si="100"/>
        <v/>
      </c>
      <c r="J391" s="2" t="str">
        <f t="shared" si="101"/>
        <v/>
      </c>
      <c r="K391" s="2" t="str">
        <f t="shared" si="102"/>
        <v/>
      </c>
      <c r="L391" s="2" t="str">
        <f t="shared" si="103"/>
        <v/>
      </c>
      <c r="M391" s="2" t="str">
        <f t="shared" si="104"/>
        <v/>
      </c>
      <c r="N391" s="2" t="str">
        <f t="shared" si="105"/>
        <v/>
      </c>
      <c r="O391" s="11" t="str">
        <f t="shared" si="106"/>
        <v/>
      </c>
      <c r="P391" s="11" t="str">
        <f t="shared" si="107"/>
        <v/>
      </c>
      <c r="Q391" s="11" t="str">
        <f t="shared" si="108"/>
        <v/>
      </c>
      <c r="R391" s="137"/>
      <c r="S391" s="137"/>
      <c r="T391" s="12" t="e">
        <f t="shared" si="109"/>
        <v>#VALUE!</v>
      </c>
      <c r="U391" s="13" t="e">
        <f t="shared" si="110"/>
        <v>#VALUE!</v>
      </c>
      <c r="V391" s="13"/>
      <c r="W391" s="8">
        <f t="shared" si="111"/>
        <v>9.0359999999999996</v>
      </c>
      <c r="X391" s="8">
        <f t="shared" si="112"/>
        <v>-184.49199999999999</v>
      </c>
      <c r="Y391"/>
      <c r="Z391" t="e">
        <f>IF(D391="M",IF(AC391&lt;78,LMS!$D$5*AC391^3+LMS!$E$5*AC391^2+LMS!$F$5*AC391+LMS!$G$5,IF(AC391&lt;150,LMS!$D$6*AC391^3+LMS!$E$6*AC391^2+LMS!$F$6*AC391+LMS!$G$6,LMS!$D$7*AC391^3+LMS!$E$7*AC391^2+LMS!$F$7*AC391+LMS!$G$7)),IF(AC391&lt;69,LMS!$D$9*AC391^3+LMS!$E$9*AC391^2+LMS!$F$9*AC391+LMS!$G$9,IF(AC391&lt;150,LMS!$D$10*AC391^3+LMS!$E$10*AC391^2+LMS!$F$10*AC391+LMS!$G$10,LMS!$D$11*AC391^3+LMS!$E$11*AC391^2+LMS!$F$11*AC391+LMS!$G$11)))</f>
        <v>#VALUE!</v>
      </c>
      <c r="AA391" t="e">
        <f>IF(D391="M",(IF(AC391&lt;2.5,LMS!$D$21*AC391^3+LMS!$E$21*AC391^2+LMS!$F$21*AC391+LMS!$G$21,IF(AC391&lt;9.5,LMS!$D$22*AC391^3+LMS!$E$22*AC391^2+LMS!$F$22*AC391+LMS!$G$22,IF(AC391&lt;26.75,LMS!$D$23*AC391^3+LMS!$E$23*AC391^2+LMS!$F$23*AC391+LMS!$G$23,IF(AC391&lt;90,LMS!$D$24*AC391^3+LMS!$E$24*AC391^2+LMS!$F$24*AC391+LMS!$G$24,LMS!$D$25*AC391^3+LMS!$E$25*AC391^2+LMS!$F$25*AC391+LMS!$G$25))))),(IF(AC391&lt;2.5,LMS!$D$27*AC391^3+LMS!$E$27*AC391^2+LMS!$F$27*AC391+LMS!$G$27,IF(AC391&lt;9.5,LMS!$D$28*AC391^3+LMS!$E$28*AC391^2+LMS!$F$28*AC391+LMS!$G$28,IF(AC391&lt;26.75,LMS!$D$29*AC391^3+LMS!$E$29*AC391^2+LMS!$F$29*AC391+LMS!$G$29,IF(AC391&lt;90,LMS!$D$30*AC391^3+LMS!$E$30*AC391^2+LMS!$F$30*AC391+LMS!$G$30,IF(AC391&lt;150,LMS!$D$31*AC391^3+LMS!$E$31*AC391^2+LMS!$F$31*AC391+LMS!$G$31,LMS!$D$32*AC391^3+LMS!$E$32*AC391^2+LMS!$F$32*AC391+LMS!$G$32)))))))</f>
        <v>#VALUE!</v>
      </c>
      <c r="AB391" t="e">
        <f>IF(D391="M",(IF(AC391&lt;90,LMS!$D$14*AC391^3+LMS!$E$14*AC391^2+LMS!$F$14*AC391+LMS!$G$14,LMS!$D$15*AC391^3+LMS!$E$15*AC391^2+LMS!$F$15*AC391+LMS!$G$15)),(IF(AC391&lt;90,LMS!$D$17*AC391^3+LMS!$E$17*AC391^2+LMS!$F$17*AC391+LMS!$G$17,LMS!$D$18*AC391^3+LMS!$E$18*AC391^2+LMS!$F$18*AC391+LMS!$G$18)))</f>
        <v>#VALUE!</v>
      </c>
      <c r="AC391" s="7" t="e">
        <f t="shared" si="113"/>
        <v>#VALUE!</v>
      </c>
    </row>
    <row r="392" spans="2:29" s="7" customFormat="1">
      <c r="B392" s="119"/>
      <c r="C392" s="119"/>
      <c r="D392" s="119"/>
      <c r="E392" s="31"/>
      <c r="F392" s="31"/>
      <c r="G392" s="120"/>
      <c r="H392" s="120"/>
      <c r="I392" s="11" t="str">
        <f t="shared" si="100"/>
        <v/>
      </c>
      <c r="J392" s="2" t="str">
        <f t="shared" si="101"/>
        <v/>
      </c>
      <c r="K392" s="2" t="str">
        <f t="shared" si="102"/>
        <v/>
      </c>
      <c r="L392" s="2" t="str">
        <f t="shared" si="103"/>
        <v/>
      </c>
      <c r="M392" s="2" t="str">
        <f t="shared" si="104"/>
        <v/>
      </c>
      <c r="N392" s="2" t="str">
        <f t="shared" si="105"/>
        <v/>
      </c>
      <c r="O392" s="11" t="str">
        <f t="shared" si="106"/>
        <v/>
      </c>
      <c r="P392" s="11" t="str">
        <f t="shared" si="107"/>
        <v/>
      </c>
      <c r="Q392" s="11" t="str">
        <f t="shared" si="108"/>
        <v/>
      </c>
      <c r="R392" s="137"/>
      <c r="S392" s="137"/>
      <c r="T392" s="12" t="e">
        <f t="shared" si="109"/>
        <v>#VALUE!</v>
      </c>
      <c r="U392" s="13" t="e">
        <f t="shared" si="110"/>
        <v>#VALUE!</v>
      </c>
      <c r="V392" s="13"/>
      <c r="W392" s="8">
        <f t="shared" si="111"/>
        <v>9.0359999999999996</v>
      </c>
      <c r="X392" s="8">
        <f t="shared" si="112"/>
        <v>-184.49199999999999</v>
      </c>
      <c r="Y392"/>
      <c r="Z392" t="e">
        <f>IF(D392="M",IF(AC392&lt;78,LMS!$D$5*AC392^3+LMS!$E$5*AC392^2+LMS!$F$5*AC392+LMS!$G$5,IF(AC392&lt;150,LMS!$D$6*AC392^3+LMS!$E$6*AC392^2+LMS!$F$6*AC392+LMS!$G$6,LMS!$D$7*AC392^3+LMS!$E$7*AC392^2+LMS!$F$7*AC392+LMS!$G$7)),IF(AC392&lt;69,LMS!$D$9*AC392^3+LMS!$E$9*AC392^2+LMS!$F$9*AC392+LMS!$G$9,IF(AC392&lt;150,LMS!$D$10*AC392^3+LMS!$E$10*AC392^2+LMS!$F$10*AC392+LMS!$G$10,LMS!$D$11*AC392^3+LMS!$E$11*AC392^2+LMS!$F$11*AC392+LMS!$G$11)))</f>
        <v>#VALUE!</v>
      </c>
      <c r="AA392" t="e">
        <f>IF(D392="M",(IF(AC392&lt;2.5,LMS!$D$21*AC392^3+LMS!$E$21*AC392^2+LMS!$F$21*AC392+LMS!$G$21,IF(AC392&lt;9.5,LMS!$D$22*AC392^3+LMS!$E$22*AC392^2+LMS!$F$22*AC392+LMS!$G$22,IF(AC392&lt;26.75,LMS!$D$23*AC392^3+LMS!$E$23*AC392^2+LMS!$F$23*AC392+LMS!$G$23,IF(AC392&lt;90,LMS!$D$24*AC392^3+LMS!$E$24*AC392^2+LMS!$F$24*AC392+LMS!$G$24,LMS!$D$25*AC392^3+LMS!$E$25*AC392^2+LMS!$F$25*AC392+LMS!$G$25))))),(IF(AC392&lt;2.5,LMS!$D$27*AC392^3+LMS!$E$27*AC392^2+LMS!$F$27*AC392+LMS!$G$27,IF(AC392&lt;9.5,LMS!$D$28*AC392^3+LMS!$E$28*AC392^2+LMS!$F$28*AC392+LMS!$G$28,IF(AC392&lt;26.75,LMS!$D$29*AC392^3+LMS!$E$29*AC392^2+LMS!$F$29*AC392+LMS!$G$29,IF(AC392&lt;90,LMS!$D$30*AC392^3+LMS!$E$30*AC392^2+LMS!$F$30*AC392+LMS!$G$30,IF(AC392&lt;150,LMS!$D$31*AC392^3+LMS!$E$31*AC392^2+LMS!$F$31*AC392+LMS!$G$31,LMS!$D$32*AC392^3+LMS!$E$32*AC392^2+LMS!$F$32*AC392+LMS!$G$32)))))))</f>
        <v>#VALUE!</v>
      </c>
      <c r="AB392" t="e">
        <f>IF(D392="M",(IF(AC392&lt;90,LMS!$D$14*AC392^3+LMS!$E$14*AC392^2+LMS!$F$14*AC392+LMS!$G$14,LMS!$D$15*AC392^3+LMS!$E$15*AC392^2+LMS!$F$15*AC392+LMS!$G$15)),(IF(AC392&lt;90,LMS!$D$17*AC392^3+LMS!$E$17*AC392^2+LMS!$F$17*AC392+LMS!$G$17,LMS!$D$18*AC392^3+LMS!$E$18*AC392^2+LMS!$F$18*AC392+LMS!$G$18)))</f>
        <v>#VALUE!</v>
      </c>
      <c r="AC392" s="7" t="e">
        <f t="shared" si="113"/>
        <v>#VALUE!</v>
      </c>
    </row>
    <row r="393" spans="2:29" s="7" customFormat="1">
      <c r="B393" s="119"/>
      <c r="C393" s="119"/>
      <c r="D393" s="119"/>
      <c r="E393" s="31"/>
      <c r="F393" s="31"/>
      <c r="G393" s="120"/>
      <c r="H393" s="120"/>
      <c r="I393" s="11" t="str">
        <f t="shared" si="100"/>
        <v/>
      </c>
      <c r="J393" s="2" t="str">
        <f t="shared" si="101"/>
        <v/>
      </c>
      <c r="K393" s="2" t="str">
        <f t="shared" si="102"/>
        <v/>
      </c>
      <c r="L393" s="2" t="str">
        <f t="shared" si="103"/>
        <v/>
      </c>
      <c r="M393" s="2" t="str">
        <f t="shared" si="104"/>
        <v/>
      </c>
      <c r="N393" s="2" t="str">
        <f t="shared" si="105"/>
        <v/>
      </c>
      <c r="O393" s="11" t="str">
        <f t="shared" si="106"/>
        <v/>
      </c>
      <c r="P393" s="11" t="str">
        <f t="shared" si="107"/>
        <v/>
      </c>
      <c r="Q393" s="11" t="str">
        <f t="shared" si="108"/>
        <v/>
      </c>
      <c r="R393" s="137"/>
      <c r="S393" s="137"/>
      <c r="T393" s="12" t="e">
        <f t="shared" si="109"/>
        <v>#VALUE!</v>
      </c>
      <c r="U393" s="13" t="e">
        <f t="shared" si="110"/>
        <v>#VALUE!</v>
      </c>
      <c r="V393" s="13"/>
      <c r="W393" s="8">
        <f t="shared" si="111"/>
        <v>9.0359999999999996</v>
      </c>
      <c r="X393" s="8">
        <f t="shared" si="112"/>
        <v>-184.49199999999999</v>
      </c>
      <c r="Y393"/>
      <c r="Z393" t="e">
        <f>IF(D393="M",IF(AC393&lt;78,LMS!$D$5*AC393^3+LMS!$E$5*AC393^2+LMS!$F$5*AC393+LMS!$G$5,IF(AC393&lt;150,LMS!$D$6*AC393^3+LMS!$E$6*AC393^2+LMS!$F$6*AC393+LMS!$G$6,LMS!$D$7*AC393^3+LMS!$E$7*AC393^2+LMS!$F$7*AC393+LMS!$G$7)),IF(AC393&lt;69,LMS!$D$9*AC393^3+LMS!$E$9*AC393^2+LMS!$F$9*AC393+LMS!$G$9,IF(AC393&lt;150,LMS!$D$10*AC393^3+LMS!$E$10*AC393^2+LMS!$F$10*AC393+LMS!$G$10,LMS!$D$11*AC393^3+LMS!$E$11*AC393^2+LMS!$F$11*AC393+LMS!$G$11)))</f>
        <v>#VALUE!</v>
      </c>
      <c r="AA393" t="e">
        <f>IF(D393="M",(IF(AC393&lt;2.5,LMS!$D$21*AC393^3+LMS!$E$21*AC393^2+LMS!$F$21*AC393+LMS!$G$21,IF(AC393&lt;9.5,LMS!$D$22*AC393^3+LMS!$E$22*AC393^2+LMS!$F$22*AC393+LMS!$G$22,IF(AC393&lt;26.75,LMS!$D$23*AC393^3+LMS!$E$23*AC393^2+LMS!$F$23*AC393+LMS!$G$23,IF(AC393&lt;90,LMS!$D$24*AC393^3+LMS!$E$24*AC393^2+LMS!$F$24*AC393+LMS!$G$24,LMS!$D$25*AC393^3+LMS!$E$25*AC393^2+LMS!$F$25*AC393+LMS!$G$25))))),(IF(AC393&lt;2.5,LMS!$D$27*AC393^3+LMS!$E$27*AC393^2+LMS!$F$27*AC393+LMS!$G$27,IF(AC393&lt;9.5,LMS!$D$28*AC393^3+LMS!$E$28*AC393^2+LMS!$F$28*AC393+LMS!$G$28,IF(AC393&lt;26.75,LMS!$D$29*AC393^3+LMS!$E$29*AC393^2+LMS!$F$29*AC393+LMS!$G$29,IF(AC393&lt;90,LMS!$D$30*AC393^3+LMS!$E$30*AC393^2+LMS!$F$30*AC393+LMS!$G$30,IF(AC393&lt;150,LMS!$D$31*AC393^3+LMS!$E$31*AC393^2+LMS!$F$31*AC393+LMS!$G$31,LMS!$D$32*AC393^3+LMS!$E$32*AC393^2+LMS!$F$32*AC393+LMS!$G$32)))))))</f>
        <v>#VALUE!</v>
      </c>
      <c r="AB393" t="e">
        <f>IF(D393="M",(IF(AC393&lt;90,LMS!$D$14*AC393^3+LMS!$E$14*AC393^2+LMS!$F$14*AC393+LMS!$G$14,LMS!$D$15*AC393^3+LMS!$E$15*AC393^2+LMS!$F$15*AC393+LMS!$G$15)),(IF(AC393&lt;90,LMS!$D$17*AC393^3+LMS!$E$17*AC393^2+LMS!$F$17*AC393+LMS!$G$17,LMS!$D$18*AC393^3+LMS!$E$18*AC393^2+LMS!$F$18*AC393+LMS!$G$18)))</f>
        <v>#VALUE!</v>
      </c>
      <c r="AC393" s="7" t="e">
        <f t="shared" si="113"/>
        <v>#VALUE!</v>
      </c>
    </row>
    <row r="394" spans="2:29" s="7" customFormat="1">
      <c r="B394" s="119"/>
      <c r="C394" s="119"/>
      <c r="D394" s="119"/>
      <c r="E394" s="31"/>
      <c r="F394" s="31"/>
      <c r="G394" s="120"/>
      <c r="H394" s="120"/>
      <c r="I394" s="11" t="str">
        <f t="shared" si="100"/>
        <v/>
      </c>
      <c r="J394" s="2" t="str">
        <f t="shared" si="101"/>
        <v/>
      </c>
      <c r="K394" s="2" t="str">
        <f t="shared" si="102"/>
        <v/>
      </c>
      <c r="L394" s="2" t="str">
        <f t="shared" si="103"/>
        <v/>
      </c>
      <c r="M394" s="2" t="str">
        <f t="shared" si="104"/>
        <v/>
      </c>
      <c r="N394" s="2" t="str">
        <f t="shared" si="105"/>
        <v/>
      </c>
      <c r="O394" s="11" t="str">
        <f t="shared" si="106"/>
        <v/>
      </c>
      <c r="P394" s="11" t="str">
        <f t="shared" si="107"/>
        <v/>
      </c>
      <c r="Q394" s="11" t="str">
        <f t="shared" si="108"/>
        <v/>
      </c>
      <c r="R394" s="137"/>
      <c r="S394" s="137"/>
      <c r="T394" s="12" t="e">
        <f t="shared" si="109"/>
        <v>#VALUE!</v>
      </c>
      <c r="U394" s="13" t="e">
        <f t="shared" si="110"/>
        <v>#VALUE!</v>
      </c>
      <c r="V394" s="13"/>
      <c r="W394" s="8">
        <f t="shared" si="111"/>
        <v>9.0359999999999996</v>
      </c>
      <c r="X394" s="8">
        <f t="shared" si="112"/>
        <v>-184.49199999999999</v>
      </c>
      <c r="Y394"/>
      <c r="Z394" t="e">
        <f>IF(D394="M",IF(AC394&lt;78,LMS!$D$5*AC394^3+LMS!$E$5*AC394^2+LMS!$F$5*AC394+LMS!$G$5,IF(AC394&lt;150,LMS!$D$6*AC394^3+LMS!$E$6*AC394^2+LMS!$F$6*AC394+LMS!$G$6,LMS!$D$7*AC394^3+LMS!$E$7*AC394^2+LMS!$F$7*AC394+LMS!$G$7)),IF(AC394&lt;69,LMS!$D$9*AC394^3+LMS!$E$9*AC394^2+LMS!$F$9*AC394+LMS!$G$9,IF(AC394&lt;150,LMS!$D$10*AC394^3+LMS!$E$10*AC394^2+LMS!$F$10*AC394+LMS!$G$10,LMS!$D$11*AC394^3+LMS!$E$11*AC394^2+LMS!$F$11*AC394+LMS!$G$11)))</f>
        <v>#VALUE!</v>
      </c>
      <c r="AA394" t="e">
        <f>IF(D394="M",(IF(AC394&lt;2.5,LMS!$D$21*AC394^3+LMS!$E$21*AC394^2+LMS!$F$21*AC394+LMS!$G$21,IF(AC394&lt;9.5,LMS!$D$22*AC394^3+LMS!$E$22*AC394^2+LMS!$F$22*AC394+LMS!$G$22,IF(AC394&lt;26.75,LMS!$D$23*AC394^3+LMS!$E$23*AC394^2+LMS!$F$23*AC394+LMS!$G$23,IF(AC394&lt;90,LMS!$D$24*AC394^3+LMS!$E$24*AC394^2+LMS!$F$24*AC394+LMS!$G$24,LMS!$D$25*AC394^3+LMS!$E$25*AC394^2+LMS!$F$25*AC394+LMS!$G$25))))),(IF(AC394&lt;2.5,LMS!$D$27*AC394^3+LMS!$E$27*AC394^2+LMS!$F$27*AC394+LMS!$G$27,IF(AC394&lt;9.5,LMS!$D$28*AC394^3+LMS!$E$28*AC394^2+LMS!$F$28*AC394+LMS!$G$28,IF(AC394&lt;26.75,LMS!$D$29*AC394^3+LMS!$E$29*AC394^2+LMS!$F$29*AC394+LMS!$G$29,IF(AC394&lt;90,LMS!$D$30*AC394^3+LMS!$E$30*AC394^2+LMS!$F$30*AC394+LMS!$G$30,IF(AC394&lt;150,LMS!$D$31*AC394^3+LMS!$E$31*AC394^2+LMS!$F$31*AC394+LMS!$G$31,LMS!$D$32*AC394^3+LMS!$E$32*AC394^2+LMS!$F$32*AC394+LMS!$G$32)))))))</f>
        <v>#VALUE!</v>
      </c>
      <c r="AB394" t="e">
        <f>IF(D394="M",(IF(AC394&lt;90,LMS!$D$14*AC394^3+LMS!$E$14*AC394^2+LMS!$F$14*AC394+LMS!$G$14,LMS!$D$15*AC394^3+LMS!$E$15*AC394^2+LMS!$F$15*AC394+LMS!$G$15)),(IF(AC394&lt;90,LMS!$D$17*AC394^3+LMS!$E$17*AC394^2+LMS!$F$17*AC394+LMS!$G$17,LMS!$D$18*AC394^3+LMS!$E$18*AC394^2+LMS!$F$18*AC394+LMS!$G$18)))</f>
        <v>#VALUE!</v>
      </c>
      <c r="AC394" s="7" t="e">
        <f t="shared" si="113"/>
        <v>#VALUE!</v>
      </c>
    </row>
    <row r="395" spans="2:29" s="7" customFormat="1">
      <c r="B395" s="119"/>
      <c r="C395" s="119"/>
      <c r="D395" s="119"/>
      <c r="E395" s="31"/>
      <c r="F395" s="31"/>
      <c r="G395" s="120"/>
      <c r="H395" s="120"/>
      <c r="I395" s="11" t="str">
        <f t="shared" si="100"/>
        <v/>
      </c>
      <c r="J395" s="2" t="str">
        <f t="shared" si="101"/>
        <v/>
      </c>
      <c r="K395" s="2" t="str">
        <f t="shared" si="102"/>
        <v/>
      </c>
      <c r="L395" s="2" t="str">
        <f t="shared" si="103"/>
        <v/>
      </c>
      <c r="M395" s="2" t="str">
        <f t="shared" si="104"/>
        <v/>
      </c>
      <c r="N395" s="2" t="str">
        <f t="shared" si="105"/>
        <v/>
      </c>
      <c r="O395" s="11" t="str">
        <f t="shared" si="106"/>
        <v/>
      </c>
      <c r="P395" s="11" t="str">
        <f t="shared" si="107"/>
        <v/>
      </c>
      <c r="Q395" s="11" t="str">
        <f t="shared" si="108"/>
        <v/>
      </c>
      <c r="R395" s="137"/>
      <c r="S395" s="137"/>
      <c r="T395" s="12" t="e">
        <f t="shared" si="109"/>
        <v>#VALUE!</v>
      </c>
      <c r="U395" s="13" t="e">
        <f t="shared" si="110"/>
        <v>#VALUE!</v>
      </c>
      <c r="V395" s="13"/>
      <c r="W395" s="8">
        <f t="shared" si="111"/>
        <v>9.0359999999999996</v>
      </c>
      <c r="X395" s="8">
        <f t="shared" si="112"/>
        <v>-184.49199999999999</v>
      </c>
      <c r="Y395"/>
      <c r="Z395" t="e">
        <f>IF(D395="M",IF(AC395&lt;78,LMS!$D$5*AC395^3+LMS!$E$5*AC395^2+LMS!$F$5*AC395+LMS!$G$5,IF(AC395&lt;150,LMS!$D$6*AC395^3+LMS!$E$6*AC395^2+LMS!$F$6*AC395+LMS!$G$6,LMS!$D$7*AC395^3+LMS!$E$7*AC395^2+LMS!$F$7*AC395+LMS!$G$7)),IF(AC395&lt;69,LMS!$D$9*AC395^3+LMS!$E$9*AC395^2+LMS!$F$9*AC395+LMS!$G$9,IF(AC395&lt;150,LMS!$D$10*AC395^3+LMS!$E$10*AC395^2+LMS!$F$10*AC395+LMS!$G$10,LMS!$D$11*AC395^3+LMS!$E$11*AC395^2+LMS!$F$11*AC395+LMS!$G$11)))</f>
        <v>#VALUE!</v>
      </c>
      <c r="AA395" t="e">
        <f>IF(D395="M",(IF(AC395&lt;2.5,LMS!$D$21*AC395^3+LMS!$E$21*AC395^2+LMS!$F$21*AC395+LMS!$G$21,IF(AC395&lt;9.5,LMS!$D$22*AC395^3+LMS!$E$22*AC395^2+LMS!$F$22*AC395+LMS!$G$22,IF(AC395&lt;26.75,LMS!$D$23*AC395^3+LMS!$E$23*AC395^2+LMS!$F$23*AC395+LMS!$G$23,IF(AC395&lt;90,LMS!$D$24*AC395^3+LMS!$E$24*AC395^2+LMS!$F$24*AC395+LMS!$G$24,LMS!$D$25*AC395^3+LMS!$E$25*AC395^2+LMS!$F$25*AC395+LMS!$G$25))))),(IF(AC395&lt;2.5,LMS!$D$27*AC395^3+LMS!$E$27*AC395^2+LMS!$F$27*AC395+LMS!$G$27,IF(AC395&lt;9.5,LMS!$D$28*AC395^3+LMS!$E$28*AC395^2+LMS!$F$28*AC395+LMS!$G$28,IF(AC395&lt;26.75,LMS!$D$29*AC395^3+LMS!$E$29*AC395^2+LMS!$F$29*AC395+LMS!$G$29,IF(AC395&lt;90,LMS!$D$30*AC395^3+LMS!$E$30*AC395^2+LMS!$F$30*AC395+LMS!$G$30,IF(AC395&lt;150,LMS!$D$31*AC395^3+LMS!$E$31*AC395^2+LMS!$F$31*AC395+LMS!$G$31,LMS!$D$32*AC395^3+LMS!$E$32*AC395^2+LMS!$F$32*AC395+LMS!$G$32)))))))</f>
        <v>#VALUE!</v>
      </c>
      <c r="AB395" t="e">
        <f>IF(D395="M",(IF(AC395&lt;90,LMS!$D$14*AC395^3+LMS!$E$14*AC395^2+LMS!$F$14*AC395+LMS!$G$14,LMS!$D$15*AC395^3+LMS!$E$15*AC395^2+LMS!$F$15*AC395+LMS!$G$15)),(IF(AC395&lt;90,LMS!$D$17*AC395^3+LMS!$E$17*AC395^2+LMS!$F$17*AC395+LMS!$G$17,LMS!$D$18*AC395^3+LMS!$E$18*AC395^2+LMS!$F$18*AC395+LMS!$G$18)))</f>
        <v>#VALUE!</v>
      </c>
      <c r="AC395" s="7" t="e">
        <f t="shared" si="113"/>
        <v>#VALUE!</v>
      </c>
    </row>
    <row r="396" spans="2:29" s="7" customFormat="1">
      <c r="B396" s="119"/>
      <c r="C396" s="119"/>
      <c r="D396" s="119"/>
      <c r="E396" s="31"/>
      <c r="F396" s="31"/>
      <c r="G396" s="120"/>
      <c r="H396" s="120"/>
      <c r="I396" s="11" t="str">
        <f t="shared" si="100"/>
        <v/>
      </c>
      <c r="J396" s="2" t="str">
        <f t="shared" si="101"/>
        <v/>
      </c>
      <c r="K396" s="2" t="str">
        <f t="shared" si="102"/>
        <v/>
      </c>
      <c r="L396" s="2" t="str">
        <f t="shared" si="103"/>
        <v/>
      </c>
      <c r="M396" s="2" t="str">
        <f t="shared" si="104"/>
        <v/>
      </c>
      <c r="N396" s="2" t="str">
        <f t="shared" si="105"/>
        <v/>
      </c>
      <c r="O396" s="11" t="str">
        <f t="shared" si="106"/>
        <v/>
      </c>
      <c r="P396" s="11" t="str">
        <f t="shared" si="107"/>
        <v/>
      </c>
      <c r="Q396" s="11" t="str">
        <f t="shared" si="108"/>
        <v/>
      </c>
      <c r="R396" s="137"/>
      <c r="S396" s="137"/>
      <c r="T396" s="12" t="e">
        <f t="shared" si="109"/>
        <v>#VALUE!</v>
      </c>
      <c r="U396" s="13" t="e">
        <f t="shared" si="110"/>
        <v>#VALUE!</v>
      </c>
      <c r="V396" s="13"/>
      <c r="W396" s="8">
        <f t="shared" si="111"/>
        <v>9.0359999999999996</v>
      </c>
      <c r="X396" s="8">
        <f t="shared" si="112"/>
        <v>-184.49199999999999</v>
      </c>
      <c r="Y396"/>
      <c r="Z396" t="e">
        <f>IF(D396="M",IF(AC396&lt;78,LMS!$D$5*AC396^3+LMS!$E$5*AC396^2+LMS!$F$5*AC396+LMS!$G$5,IF(AC396&lt;150,LMS!$D$6*AC396^3+LMS!$E$6*AC396^2+LMS!$F$6*AC396+LMS!$G$6,LMS!$D$7*AC396^3+LMS!$E$7*AC396^2+LMS!$F$7*AC396+LMS!$G$7)),IF(AC396&lt;69,LMS!$D$9*AC396^3+LMS!$E$9*AC396^2+LMS!$F$9*AC396+LMS!$G$9,IF(AC396&lt;150,LMS!$D$10*AC396^3+LMS!$E$10*AC396^2+LMS!$F$10*AC396+LMS!$G$10,LMS!$D$11*AC396^3+LMS!$E$11*AC396^2+LMS!$F$11*AC396+LMS!$G$11)))</f>
        <v>#VALUE!</v>
      </c>
      <c r="AA396" t="e">
        <f>IF(D396="M",(IF(AC396&lt;2.5,LMS!$D$21*AC396^3+LMS!$E$21*AC396^2+LMS!$F$21*AC396+LMS!$G$21,IF(AC396&lt;9.5,LMS!$D$22*AC396^3+LMS!$E$22*AC396^2+LMS!$F$22*AC396+LMS!$G$22,IF(AC396&lt;26.75,LMS!$D$23*AC396^3+LMS!$E$23*AC396^2+LMS!$F$23*AC396+LMS!$G$23,IF(AC396&lt;90,LMS!$D$24*AC396^3+LMS!$E$24*AC396^2+LMS!$F$24*AC396+LMS!$G$24,LMS!$D$25*AC396^3+LMS!$E$25*AC396^2+LMS!$F$25*AC396+LMS!$G$25))))),(IF(AC396&lt;2.5,LMS!$D$27*AC396^3+LMS!$E$27*AC396^2+LMS!$F$27*AC396+LMS!$G$27,IF(AC396&lt;9.5,LMS!$D$28*AC396^3+LMS!$E$28*AC396^2+LMS!$F$28*AC396+LMS!$G$28,IF(AC396&lt;26.75,LMS!$D$29*AC396^3+LMS!$E$29*AC396^2+LMS!$F$29*AC396+LMS!$G$29,IF(AC396&lt;90,LMS!$D$30*AC396^3+LMS!$E$30*AC396^2+LMS!$F$30*AC396+LMS!$G$30,IF(AC396&lt;150,LMS!$D$31*AC396^3+LMS!$E$31*AC396^2+LMS!$F$31*AC396+LMS!$G$31,LMS!$D$32*AC396^3+LMS!$E$32*AC396^2+LMS!$F$32*AC396+LMS!$G$32)))))))</f>
        <v>#VALUE!</v>
      </c>
      <c r="AB396" t="e">
        <f>IF(D396="M",(IF(AC396&lt;90,LMS!$D$14*AC396^3+LMS!$E$14*AC396^2+LMS!$F$14*AC396+LMS!$G$14,LMS!$D$15*AC396^3+LMS!$E$15*AC396^2+LMS!$F$15*AC396+LMS!$G$15)),(IF(AC396&lt;90,LMS!$D$17*AC396^3+LMS!$E$17*AC396^2+LMS!$F$17*AC396+LMS!$G$17,LMS!$D$18*AC396^3+LMS!$E$18*AC396^2+LMS!$F$18*AC396+LMS!$G$18)))</f>
        <v>#VALUE!</v>
      </c>
      <c r="AC396" s="7" t="e">
        <f t="shared" si="113"/>
        <v>#VALUE!</v>
      </c>
    </row>
    <row r="397" spans="2:29" s="7" customFormat="1">
      <c r="B397" s="119"/>
      <c r="C397" s="119"/>
      <c r="D397" s="119"/>
      <c r="E397" s="31"/>
      <c r="F397" s="31"/>
      <c r="G397" s="120"/>
      <c r="H397" s="120"/>
      <c r="I397" s="11" t="str">
        <f t="shared" si="100"/>
        <v/>
      </c>
      <c r="J397" s="2" t="str">
        <f t="shared" si="101"/>
        <v/>
      </c>
      <c r="K397" s="2" t="str">
        <f t="shared" si="102"/>
        <v/>
      </c>
      <c r="L397" s="2" t="str">
        <f t="shared" si="103"/>
        <v/>
      </c>
      <c r="M397" s="2" t="str">
        <f t="shared" si="104"/>
        <v/>
      </c>
      <c r="N397" s="2" t="str">
        <f t="shared" si="105"/>
        <v/>
      </c>
      <c r="O397" s="11" t="str">
        <f t="shared" si="106"/>
        <v/>
      </c>
      <c r="P397" s="11" t="str">
        <f t="shared" si="107"/>
        <v/>
      </c>
      <c r="Q397" s="11" t="str">
        <f t="shared" si="108"/>
        <v/>
      </c>
      <c r="R397" s="137"/>
      <c r="S397" s="137"/>
      <c r="T397" s="12" t="e">
        <f t="shared" si="109"/>
        <v>#VALUE!</v>
      </c>
      <c r="U397" s="13" t="e">
        <f t="shared" si="110"/>
        <v>#VALUE!</v>
      </c>
      <c r="V397" s="13"/>
      <c r="W397" s="8">
        <f t="shared" si="111"/>
        <v>9.0359999999999996</v>
      </c>
      <c r="X397" s="8">
        <f t="shared" si="112"/>
        <v>-184.49199999999999</v>
      </c>
      <c r="Y397"/>
      <c r="Z397" t="e">
        <f>IF(D397="M",IF(AC397&lt;78,LMS!$D$5*AC397^3+LMS!$E$5*AC397^2+LMS!$F$5*AC397+LMS!$G$5,IF(AC397&lt;150,LMS!$D$6*AC397^3+LMS!$E$6*AC397^2+LMS!$F$6*AC397+LMS!$G$6,LMS!$D$7*AC397^3+LMS!$E$7*AC397^2+LMS!$F$7*AC397+LMS!$G$7)),IF(AC397&lt;69,LMS!$D$9*AC397^3+LMS!$E$9*AC397^2+LMS!$F$9*AC397+LMS!$G$9,IF(AC397&lt;150,LMS!$D$10*AC397^3+LMS!$E$10*AC397^2+LMS!$F$10*AC397+LMS!$G$10,LMS!$D$11*AC397^3+LMS!$E$11*AC397^2+LMS!$F$11*AC397+LMS!$G$11)))</f>
        <v>#VALUE!</v>
      </c>
      <c r="AA397" t="e">
        <f>IF(D397="M",(IF(AC397&lt;2.5,LMS!$D$21*AC397^3+LMS!$E$21*AC397^2+LMS!$F$21*AC397+LMS!$G$21,IF(AC397&lt;9.5,LMS!$D$22*AC397^3+LMS!$E$22*AC397^2+LMS!$F$22*AC397+LMS!$G$22,IF(AC397&lt;26.75,LMS!$D$23*AC397^3+LMS!$E$23*AC397^2+LMS!$F$23*AC397+LMS!$G$23,IF(AC397&lt;90,LMS!$D$24*AC397^3+LMS!$E$24*AC397^2+LMS!$F$24*AC397+LMS!$G$24,LMS!$D$25*AC397^3+LMS!$E$25*AC397^2+LMS!$F$25*AC397+LMS!$G$25))))),(IF(AC397&lt;2.5,LMS!$D$27*AC397^3+LMS!$E$27*AC397^2+LMS!$F$27*AC397+LMS!$G$27,IF(AC397&lt;9.5,LMS!$D$28*AC397^3+LMS!$E$28*AC397^2+LMS!$F$28*AC397+LMS!$G$28,IF(AC397&lt;26.75,LMS!$D$29*AC397^3+LMS!$E$29*AC397^2+LMS!$F$29*AC397+LMS!$G$29,IF(AC397&lt;90,LMS!$D$30*AC397^3+LMS!$E$30*AC397^2+LMS!$F$30*AC397+LMS!$G$30,IF(AC397&lt;150,LMS!$D$31*AC397^3+LMS!$E$31*AC397^2+LMS!$F$31*AC397+LMS!$G$31,LMS!$D$32*AC397^3+LMS!$E$32*AC397^2+LMS!$F$32*AC397+LMS!$G$32)))))))</f>
        <v>#VALUE!</v>
      </c>
      <c r="AB397" t="e">
        <f>IF(D397="M",(IF(AC397&lt;90,LMS!$D$14*AC397^3+LMS!$E$14*AC397^2+LMS!$F$14*AC397+LMS!$G$14,LMS!$D$15*AC397^3+LMS!$E$15*AC397^2+LMS!$F$15*AC397+LMS!$G$15)),(IF(AC397&lt;90,LMS!$D$17*AC397^3+LMS!$E$17*AC397^2+LMS!$F$17*AC397+LMS!$G$17,LMS!$D$18*AC397^3+LMS!$E$18*AC397^2+LMS!$F$18*AC397+LMS!$G$18)))</f>
        <v>#VALUE!</v>
      </c>
      <c r="AC397" s="7" t="e">
        <f t="shared" si="113"/>
        <v>#VALUE!</v>
      </c>
    </row>
    <row r="398" spans="2:29" s="7" customFormat="1">
      <c r="B398" s="119"/>
      <c r="C398" s="119"/>
      <c r="D398" s="119"/>
      <c r="E398" s="31"/>
      <c r="F398" s="31"/>
      <c r="G398" s="120"/>
      <c r="H398" s="120"/>
      <c r="I398" s="11" t="str">
        <f t="shared" si="100"/>
        <v/>
      </c>
      <c r="J398" s="2" t="str">
        <f t="shared" si="101"/>
        <v/>
      </c>
      <c r="K398" s="2" t="str">
        <f t="shared" si="102"/>
        <v/>
      </c>
      <c r="L398" s="2" t="str">
        <f t="shared" si="103"/>
        <v/>
      </c>
      <c r="M398" s="2" t="str">
        <f t="shared" si="104"/>
        <v/>
      </c>
      <c r="N398" s="2" t="str">
        <f t="shared" si="105"/>
        <v/>
      </c>
      <c r="O398" s="11" t="str">
        <f t="shared" si="106"/>
        <v/>
      </c>
      <c r="P398" s="11" t="str">
        <f t="shared" si="107"/>
        <v/>
      </c>
      <c r="Q398" s="11" t="str">
        <f t="shared" si="108"/>
        <v/>
      </c>
      <c r="R398" s="137"/>
      <c r="S398" s="137"/>
      <c r="T398" s="12" t="e">
        <f t="shared" si="109"/>
        <v>#VALUE!</v>
      </c>
      <c r="U398" s="13" t="e">
        <f t="shared" si="110"/>
        <v>#VALUE!</v>
      </c>
      <c r="V398" s="13"/>
      <c r="W398" s="8">
        <f t="shared" si="111"/>
        <v>9.0359999999999996</v>
      </c>
      <c r="X398" s="8">
        <f t="shared" si="112"/>
        <v>-184.49199999999999</v>
      </c>
      <c r="Y398"/>
      <c r="Z398" t="e">
        <f>IF(D398="M",IF(AC398&lt;78,LMS!$D$5*AC398^3+LMS!$E$5*AC398^2+LMS!$F$5*AC398+LMS!$G$5,IF(AC398&lt;150,LMS!$D$6*AC398^3+LMS!$E$6*AC398^2+LMS!$F$6*AC398+LMS!$G$6,LMS!$D$7*AC398^3+LMS!$E$7*AC398^2+LMS!$F$7*AC398+LMS!$G$7)),IF(AC398&lt;69,LMS!$D$9*AC398^3+LMS!$E$9*AC398^2+LMS!$F$9*AC398+LMS!$G$9,IF(AC398&lt;150,LMS!$D$10*AC398^3+LMS!$E$10*AC398^2+LMS!$F$10*AC398+LMS!$G$10,LMS!$D$11*AC398^3+LMS!$E$11*AC398^2+LMS!$F$11*AC398+LMS!$G$11)))</f>
        <v>#VALUE!</v>
      </c>
      <c r="AA398" t="e">
        <f>IF(D398="M",(IF(AC398&lt;2.5,LMS!$D$21*AC398^3+LMS!$E$21*AC398^2+LMS!$F$21*AC398+LMS!$G$21,IF(AC398&lt;9.5,LMS!$D$22*AC398^3+LMS!$E$22*AC398^2+LMS!$F$22*AC398+LMS!$G$22,IF(AC398&lt;26.75,LMS!$D$23*AC398^3+LMS!$E$23*AC398^2+LMS!$F$23*AC398+LMS!$G$23,IF(AC398&lt;90,LMS!$D$24*AC398^3+LMS!$E$24*AC398^2+LMS!$F$24*AC398+LMS!$G$24,LMS!$D$25*AC398^3+LMS!$E$25*AC398^2+LMS!$F$25*AC398+LMS!$G$25))))),(IF(AC398&lt;2.5,LMS!$D$27*AC398^3+LMS!$E$27*AC398^2+LMS!$F$27*AC398+LMS!$G$27,IF(AC398&lt;9.5,LMS!$D$28*AC398^3+LMS!$E$28*AC398^2+LMS!$F$28*AC398+LMS!$G$28,IF(AC398&lt;26.75,LMS!$D$29*AC398^3+LMS!$E$29*AC398^2+LMS!$F$29*AC398+LMS!$G$29,IF(AC398&lt;90,LMS!$D$30*AC398^3+LMS!$E$30*AC398^2+LMS!$F$30*AC398+LMS!$G$30,IF(AC398&lt;150,LMS!$D$31*AC398^3+LMS!$E$31*AC398^2+LMS!$F$31*AC398+LMS!$G$31,LMS!$D$32*AC398^3+LMS!$E$32*AC398^2+LMS!$F$32*AC398+LMS!$G$32)))))))</f>
        <v>#VALUE!</v>
      </c>
      <c r="AB398" t="e">
        <f>IF(D398="M",(IF(AC398&lt;90,LMS!$D$14*AC398^3+LMS!$E$14*AC398^2+LMS!$F$14*AC398+LMS!$G$14,LMS!$D$15*AC398^3+LMS!$E$15*AC398^2+LMS!$F$15*AC398+LMS!$G$15)),(IF(AC398&lt;90,LMS!$D$17*AC398^3+LMS!$E$17*AC398^2+LMS!$F$17*AC398+LMS!$G$17,LMS!$D$18*AC398^3+LMS!$E$18*AC398^2+LMS!$F$18*AC398+LMS!$G$18)))</f>
        <v>#VALUE!</v>
      </c>
      <c r="AC398" s="7" t="e">
        <f t="shared" si="113"/>
        <v>#VALUE!</v>
      </c>
    </row>
    <row r="399" spans="2:29" s="7" customFormat="1">
      <c r="B399" s="119"/>
      <c r="C399" s="119"/>
      <c r="D399" s="119"/>
      <c r="E399" s="31"/>
      <c r="F399" s="31"/>
      <c r="G399" s="120"/>
      <c r="H399" s="120"/>
      <c r="I399" s="11" t="str">
        <f t="shared" si="100"/>
        <v/>
      </c>
      <c r="J399" s="2" t="str">
        <f t="shared" si="101"/>
        <v/>
      </c>
      <c r="K399" s="2" t="str">
        <f t="shared" si="102"/>
        <v/>
      </c>
      <c r="L399" s="2" t="str">
        <f t="shared" si="103"/>
        <v/>
      </c>
      <c r="M399" s="2" t="str">
        <f t="shared" si="104"/>
        <v/>
      </c>
      <c r="N399" s="2" t="str">
        <f t="shared" si="105"/>
        <v/>
      </c>
      <c r="O399" s="11" t="str">
        <f t="shared" si="106"/>
        <v/>
      </c>
      <c r="P399" s="11" t="str">
        <f t="shared" si="107"/>
        <v/>
      </c>
      <c r="Q399" s="11" t="str">
        <f t="shared" si="108"/>
        <v/>
      </c>
      <c r="R399" s="137"/>
      <c r="S399" s="137"/>
      <c r="T399" s="12" t="e">
        <f t="shared" si="109"/>
        <v>#VALUE!</v>
      </c>
      <c r="U399" s="13" t="e">
        <f t="shared" si="110"/>
        <v>#VALUE!</v>
      </c>
      <c r="V399" s="13"/>
      <c r="W399" s="8">
        <f t="shared" si="111"/>
        <v>9.0359999999999996</v>
      </c>
      <c r="X399" s="8">
        <f t="shared" si="112"/>
        <v>-184.49199999999999</v>
      </c>
      <c r="Y399"/>
      <c r="Z399" t="e">
        <f>IF(D399="M",IF(AC399&lt;78,LMS!$D$5*AC399^3+LMS!$E$5*AC399^2+LMS!$F$5*AC399+LMS!$G$5,IF(AC399&lt;150,LMS!$D$6*AC399^3+LMS!$E$6*AC399^2+LMS!$F$6*AC399+LMS!$G$6,LMS!$D$7*AC399^3+LMS!$E$7*AC399^2+LMS!$F$7*AC399+LMS!$G$7)),IF(AC399&lt;69,LMS!$D$9*AC399^3+LMS!$E$9*AC399^2+LMS!$F$9*AC399+LMS!$G$9,IF(AC399&lt;150,LMS!$D$10*AC399^3+LMS!$E$10*AC399^2+LMS!$F$10*AC399+LMS!$G$10,LMS!$D$11*AC399^3+LMS!$E$11*AC399^2+LMS!$F$11*AC399+LMS!$G$11)))</f>
        <v>#VALUE!</v>
      </c>
      <c r="AA399" t="e">
        <f>IF(D399="M",(IF(AC399&lt;2.5,LMS!$D$21*AC399^3+LMS!$E$21*AC399^2+LMS!$F$21*AC399+LMS!$G$21,IF(AC399&lt;9.5,LMS!$D$22*AC399^3+LMS!$E$22*AC399^2+LMS!$F$22*AC399+LMS!$G$22,IF(AC399&lt;26.75,LMS!$D$23*AC399^3+LMS!$E$23*AC399^2+LMS!$F$23*AC399+LMS!$G$23,IF(AC399&lt;90,LMS!$D$24*AC399^3+LMS!$E$24*AC399^2+LMS!$F$24*AC399+LMS!$G$24,LMS!$D$25*AC399^3+LMS!$E$25*AC399^2+LMS!$F$25*AC399+LMS!$G$25))))),(IF(AC399&lt;2.5,LMS!$D$27*AC399^3+LMS!$E$27*AC399^2+LMS!$F$27*AC399+LMS!$G$27,IF(AC399&lt;9.5,LMS!$D$28*AC399^3+LMS!$E$28*AC399^2+LMS!$F$28*AC399+LMS!$G$28,IF(AC399&lt;26.75,LMS!$D$29*AC399^3+LMS!$E$29*AC399^2+LMS!$F$29*AC399+LMS!$G$29,IF(AC399&lt;90,LMS!$D$30*AC399^3+LMS!$E$30*AC399^2+LMS!$F$30*AC399+LMS!$G$30,IF(AC399&lt;150,LMS!$D$31*AC399^3+LMS!$E$31*AC399^2+LMS!$F$31*AC399+LMS!$G$31,LMS!$D$32*AC399^3+LMS!$E$32*AC399^2+LMS!$F$32*AC399+LMS!$G$32)))))))</f>
        <v>#VALUE!</v>
      </c>
      <c r="AB399" t="e">
        <f>IF(D399="M",(IF(AC399&lt;90,LMS!$D$14*AC399^3+LMS!$E$14*AC399^2+LMS!$F$14*AC399+LMS!$G$14,LMS!$D$15*AC399^3+LMS!$E$15*AC399^2+LMS!$F$15*AC399+LMS!$G$15)),(IF(AC399&lt;90,LMS!$D$17*AC399^3+LMS!$E$17*AC399^2+LMS!$F$17*AC399+LMS!$G$17,LMS!$D$18*AC399^3+LMS!$E$18*AC399^2+LMS!$F$18*AC399+LMS!$G$18)))</f>
        <v>#VALUE!</v>
      </c>
      <c r="AC399" s="7" t="e">
        <f t="shared" si="113"/>
        <v>#VALUE!</v>
      </c>
    </row>
    <row r="400" spans="2:29" s="7" customFormat="1">
      <c r="B400" s="119"/>
      <c r="C400" s="119"/>
      <c r="D400" s="119"/>
      <c r="E400" s="31"/>
      <c r="F400" s="31"/>
      <c r="G400" s="120"/>
      <c r="H400" s="120"/>
      <c r="I400" s="11" t="str">
        <f t="shared" si="100"/>
        <v/>
      </c>
      <c r="J400" s="2" t="str">
        <f t="shared" si="101"/>
        <v/>
      </c>
      <c r="K400" s="2" t="str">
        <f t="shared" si="102"/>
        <v/>
      </c>
      <c r="L400" s="2" t="str">
        <f t="shared" si="103"/>
        <v/>
      </c>
      <c r="M400" s="2" t="str">
        <f t="shared" si="104"/>
        <v/>
      </c>
      <c r="N400" s="2" t="str">
        <f t="shared" si="105"/>
        <v/>
      </c>
      <c r="O400" s="11" t="str">
        <f t="shared" si="106"/>
        <v/>
      </c>
      <c r="P400" s="11" t="str">
        <f t="shared" si="107"/>
        <v/>
      </c>
      <c r="Q400" s="11" t="str">
        <f t="shared" si="108"/>
        <v/>
      </c>
      <c r="R400" s="137"/>
      <c r="S400" s="137"/>
      <c r="T400" s="12" t="e">
        <f t="shared" si="109"/>
        <v>#VALUE!</v>
      </c>
      <c r="U400" s="13" t="e">
        <f t="shared" si="110"/>
        <v>#VALUE!</v>
      </c>
      <c r="V400" s="13"/>
      <c r="W400" s="8">
        <f t="shared" si="111"/>
        <v>9.0359999999999996</v>
      </c>
      <c r="X400" s="8">
        <f t="shared" si="112"/>
        <v>-184.49199999999999</v>
      </c>
      <c r="Y400"/>
      <c r="Z400" t="e">
        <f>IF(D400="M",IF(AC400&lt;78,LMS!$D$5*AC400^3+LMS!$E$5*AC400^2+LMS!$F$5*AC400+LMS!$G$5,IF(AC400&lt;150,LMS!$D$6*AC400^3+LMS!$E$6*AC400^2+LMS!$F$6*AC400+LMS!$G$6,LMS!$D$7*AC400^3+LMS!$E$7*AC400^2+LMS!$F$7*AC400+LMS!$G$7)),IF(AC400&lt;69,LMS!$D$9*AC400^3+LMS!$E$9*AC400^2+LMS!$F$9*AC400+LMS!$G$9,IF(AC400&lt;150,LMS!$D$10*AC400^3+LMS!$E$10*AC400^2+LMS!$F$10*AC400+LMS!$G$10,LMS!$D$11*AC400^3+LMS!$E$11*AC400^2+LMS!$F$11*AC400+LMS!$G$11)))</f>
        <v>#VALUE!</v>
      </c>
      <c r="AA400" t="e">
        <f>IF(D400="M",(IF(AC400&lt;2.5,LMS!$D$21*AC400^3+LMS!$E$21*AC400^2+LMS!$F$21*AC400+LMS!$G$21,IF(AC400&lt;9.5,LMS!$D$22*AC400^3+LMS!$E$22*AC400^2+LMS!$F$22*AC400+LMS!$G$22,IF(AC400&lt;26.75,LMS!$D$23*AC400^3+LMS!$E$23*AC400^2+LMS!$F$23*AC400+LMS!$G$23,IF(AC400&lt;90,LMS!$D$24*AC400^3+LMS!$E$24*AC400^2+LMS!$F$24*AC400+LMS!$G$24,LMS!$D$25*AC400^3+LMS!$E$25*AC400^2+LMS!$F$25*AC400+LMS!$G$25))))),(IF(AC400&lt;2.5,LMS!$D$27*AC400^3+LMS!$E$27*AC400^2+LMS!$F$27*AC400+LMS!$G$27,IF(AC400&lt;9.5,LMS!$D$28*AC400^3+LMS!$E$28*AC400^2+LMS!$F$28*AC400+LMS!$G$28,IF(AC400&lt;26.75,LMS!$D$29*AC400^3+LMS!$E$29*AC400^2+LMS!$F$29*AC400+LMS!$G$29,IF(AC400&lt;90,LMS!$D$30*AC400^3+LMS!$E$30*AC400^2+LMS!$F$30*AC400+LMS!$G$30,IF(AC400&lt;150,LMS!$D$31*AC400^3+LMS!$E$31*AC400^2+LMS!$F$31*AC400+LMS!$G$31,LMS!$D$32*AC400^3+LMS!$E$32*AC400^2+LMS!$F$32*AC400+LMS!$G$32)))))))</f>
        <v>#VALUE!</v>
      </c>
      <c r="AB400" t="e">
        <f>IF(D400="M",(IF(AC400&lt;90,LMS!$D$14*AC400^3+LMS!$E$14*AC400^2+LMS!$F$14*AC400+LMS!$G$14,LMS!$D$15*AC400^3+LMS!$E$15*AC400^2+LMS!$F$15*AC400+LMS!$G$15)),(IF(AC400&lt;90,LMS!$D$17*AC400^3+LMS!$E$17*AC400^2+LMS!$F$17*AC400+LMS!$G$17,LMS!$D$18*AC400^3+LMS!$E$18*AC400^2+LMS!$F$18*AC400+LMS!$G$18)))</f>
        <v>#VALUE!</v>
      </c>
      <c r="AC400" s="7" t="e">
        <f t="shared" si="113"/>
        <v>#VALUE!</v>
      </c>
    </row>
    <row r="401" spans="2:29" s="7" customFormat="1">
      <c r="B401" s="119"/>
      <c r="C401" s="119"/>
      <c r="D401" s="119"/>
      <c r="E401" s="31"/>
      <c r="F401" s="31"/>
      <c r="G401" s="120"/>
      <c r="H401" s="120"/>
      <c r="I401" s="11" t="str">
        <f t="shared" si="100"/>
        <v/>
      </c>
      <c r="J401" s="2" t="str">
        <f t="shared" si="101"/>
        <v/>
      </c>
      <c r="K401" s="2" t="str">
        <f t="shared" si="102"/>
        <v/>
      </c>
      <c r="L401" s="2" t="str">
        <f t="shared" si="103"/>
        <v/>
      </c>
      <c r="M401" s="2" t="str">
        <f t="shared" si="104"/>
        <v/>
      </c>
      <c r="N401" s="2" t="str">
        <f t="shared" si="105"/>
        <v/>
      </c>
      <c r="O401" s="11" t="str">
        <f t="shared" si="106"/>
        <v/>
      </c>
      <c r="P401" s="11" t="str">
        <f t="shared" si="107"/>
        <v/>
      </c>
      <c r="Q401" s="11" t="str">
        <f t="shared" si="108"/>
        <v/>
      </c>
      <c r="R401" s="137"/>
      <c r="S401" s="137"/>
      <c r="T401" s="12" t="e">
        <f t="shared" si="109"/>
        <v>#VALUE!</v>
      </c>
      <c r="U401" s="13" t="e">
        <f t="shared" si="110"/>
        <v>#VALUE!</v>
      </c>
      <c r="V401" s="13"/>
      <c r="W401" s="8">
        <f t="shared" si="111"/>
        <v>9.0359999999999996</v>
      </c>
      <c r="X401" s="8">
        <f t="shared" si="112"/>
        <v>-184.49199999999999</v>
      </c>
      <c r="Y401"/>
      <c r="Z401" t="e">
        <f>IF(D401="M",IF(AC401&lt;78,LMS!$D$5*AC401^3+LMS!$E$5*AC401^2+LMS!$F$5*AC401+LMS!$G$5,IF(AC401&lt;150,LMS!$D$6*AC401^3+LMS!$E$6*AC401^2+LMS!$F$6*AC401+LMS!$G$6,LMS!$D$7*AC401^3+LMS!$E$7*AC401^2+LMS!$F$7*AC401+LMS!$G$7)),IF(AC401&lt;69,LMS!$D$9*AC401^3+LMS!$E$9*AC401^2+LMS!$F$9*AC401+LMS!$G$9,IF(AC401&lt;150,LMS!$D$10*AC401^3+LMS!$E$10*AC401^2+LMS!$F$10*AC401+LMS!$G$10,LMS!$D$11*AC401^3+LMS!$E$11*AC401^2+LMS!$F$11*AC401+LMS!$G$11)))</f>
        <v>#VALUE!</v>
      </c>
      <c r="AA401" t="e">
        <f>IF(D401="M",(IF(AC401&lt;2.5,LMS!$D$21*AC401^3+LMS!$E$21*AC401^2+LMS!$F$21*AC401+LMS!$G$21,IF(AC401&lt;9.5,LMS!$D$22*AC401^3+LMS!$E$22*AC401^2+LMS!$F$22*AC401+LMS!$G$22,IF(AC401&lt;26.75,LMS!$D$23*AC401^3+LMS!$E$23*AC401^2+LMS!$F$23*AC401+LMS!$G$23,IF(AC401&lt;90,LMS!$D$24*AC401^3+LMS!$E$24*AC401^2+LMS!$F$24*AC401+LMS!$G$24,LMS!$D$25*AC401^3+LMS!$E$25*AC401^2+LMS!$F$25*AC401+LMS!$G$25))))),(IF(AC401&lt;2.5,LMS!$D$27*AC401^3+LMS!$E$27*AC401^2+LMS!$F$27*AC401+LMS!$G$27,IF(AC401&lt;9.5,LMS!$D$28*AC401^3+LMS!$E$28*AC401^2+LMS!$F$28*AC401+LMS!$G$28,IF(AC401&lt;26.75,LMS!$D$29*AC401^3+LMS!$E$29*AC401^2+LMS!$F$29*AC401+LMS!$G$29,IF(AC401&lt;90,LMS!$D$30*AC401^3+LMS!$E$30*AC401^2+LMS!$F$30*AC401+LMS!$G$30,IF(AC401&lt;150,LMS!$D$31*AC401^3+LMS!$E$31*AC401^2+LMS!$F$31*AC401+LMS!$G$31,LMS!$D$32*AC401^3+LMS!$E$32*AC401^2+LMS!$F$32*AC401+LMS!$G$32)))))))</f>
        <v>#VALUE!</v>
      </c>
      <c r="AB401" t="e">
        <f>IF(D401="M",(IF(AC401&lt;90,LMS!$D$14*AC401^3+LMS!$E$14*AC401^2+LMS!$F$14*AC401+LMS!$G$14,LMS!$D$15*AC401^3+LMS!$E$15*AC401^2+LMS!$F$15*AC401+LMS!$G$15)),(IF(AC401&lt;90,LMS!$D$17*AC401^3+LMS!$E$17*AC401^2+LMS!$F$17*AC401+LMS!$G$17,LMS!$D$18*AC401^3+LMS!$E$18*AC401^2+LMS!$F$18*AC401+LMS!$G$18)))</f>
        <v>#VALUE!</v>
      </c>
      <c r="AC401" s="7" t="e">
        <f t="shared" si="113"/>
        <v>#VALUE!</v>
      </c>
    </row>
    <row r="402" spans="2:29" s="7" customFormat="1">
      <c r="B402" s="119"/>
      <c r="C402" s="119"/>
      <c r="D402" s="119"/>
      <c r="E402" s="31"/>
      <c r="F402" s="31"/>
      <c r="G402" s="120"/>
      <c r="H402" s="120"/>
      <c r="I402" s="11" t="str">
        <f t="shared" si="100"/>
        <v/>
      </c>
      <c r="J402" s="2" t="str">
        <f t="shared" si="101"/>
        <v/>
      </c>
      <c r="K402" s="2" t="str">
        <f t="shared" si="102"/>
        <v/>
      </c>
      <c r="L402" s="2" t="str">
        <f t="shared" si="103"/>
        <v/>
      </c>
      <c r="M402" s="2" t="str">
        <f t="shared" si="104"/>
        <v/>
      </c>
      <c r="N402" s="2" t="str">
        <f t="shared" si="105"/>
        <v/>
      </c>
      <c r="O402" s="11" t="str">
        <f t="shared" si="106"/>
        <v/>
      </c>
      <c r="P402" s="11" t="str">
        <f t="shared" si="107"/>
        <v/>
      </c>
      <c r="Q402" s="11" t="str">
        <f t="shared" si="108"/>
        <v/>
      </c>
      <c r="R402" s="137"/>
      <c r="S402" s="137"/>
      <c r="T402" s="12" t="e">
        <f t="shared" si="109"/>
        <v>#VALUE!</v>
      </c>
      <c r="U402" s="13" t="e">
        <f t="shared" si="110"/>
        <v>#VALUE!</v>
      </c>
      <c r="V402" s="13"/>
      <c r="W402" s="8">
        <f t="shared" si="111"/>
        <v>9.0359999999999996</v>
      </c>
      <c r="X402" s="8">
        <f t="shared" si="112"/>
        <v>-184.49199999999999</v>
      </c>
      <c r="Y402"/>
      <c r="Z402" t="e">
        <f>IF(D402="M",IF(AC402&lt;78,LMS!$D$5*AC402^3+LMS!$E$5*AC402^2+LMS!$F$5*AC402+LMS!$G$5,IF(AC402&lt;150,LMS!$D$6*AC402^3+LMS!$E$6*AC402^2+LMS!$F$6*AC402+LMS!$G$6,LMS!$D$7*AC402^3+LMS!$E$7*AC402^2+LMS!$F$7*AC402+LMS!$G$7)),IF(AC402&lt;69,LMS!$D$9*AC402^3+LMS!$E$9*AC402^2+LMS!$F$9*AC402+LMS!$G$9,IF(AC402&lt;150,LMS!$D$10*AC402^3+LMS!$E$10*AC402^2+LMS!$F$10*AC402+LMS!$G$10,LMS!$D$11*AC402^3+LMS!$E$11*AC402^2+LMS!$F$11*AC402+LMS!$G$11)))</f>
        <v>#VALUE!</v>
      </c>
      <c r="AA402" t="e">
        <f>IF(D402="M",(IF(AC402&lt;2.5,LMS!$D$21*AC402^3+LMS!$E$21*AC402^2+LMS!$F$21*AC402+LMS!$G$21,IF(AC402&lt;9.5,LMS!$D$22*AC402^3+LMS!$E$22*AC402^2+LMS!$F$22*AC402+LMS!$G$22,IF(AC402&lt;26.75,LMS!$D$23*AC402^3+LMS!$E$23*AC402^2+LMS!$F$23*AC402+LMS!$G$23,IF(AC402&lt;90,LMS!$D$24*AC402^3+LMS!$E$24*AC402^2+LMS!$F$24*AC402+LMS!$G$24,LMS!$D$25*AC402^3+LMS!$E$25*AC402^2+LMS!$F$25*AC402+LMS!$G$25))))),(IF(AC402&lt;2.5,LMS!$D$27*AC402^3+LMS!$E$27*AC402^2+LMS!$F$27*AC402+LMS!$G$27,IF(AC402&lt;9.5,LMS!$D$28*AC402^3+LMS!$E$28*AC402^2+LMS!$F$28*AC402+LMS!$G$28,IF(AC402&lt;26.75,LMS!$D$29*AC402^3+LMS!$E$29*AC402^2+LMS!$F$29*AC402+LMS!$G$29,IF(AC402&lt;90,LMS!$D$30*AC402^3+LMS!$E$30*AC402^2+LMS!$F$30*AC402+LMS!$G$30,IF(AC402&lt;150,LMS!$D$31*AC402^3+LMS!$E$31*AC402^2+LMS!$F$31*AC402+LMS!$G$31,LMS!$D$32*AC402^3+LMS!$E$32*AC402^2+LMS!$F$32*AC402+LMS!$G$32)))))))</f>
        <v>#VALUE!</v>
      </c>
      <c r="AB402" t="e">
        <f>IF(D402="M",(IF(AC402&lt;90,LMS!$D$14*AC402^3+LMS!$E$14*AC402^2+LMS!$F$14*AC402+LMS!$G$14,LMS!$D$15*AC402^3+LMS!$E$15*AC402^2+LMS!$F$15*AC402+LMS!$G$15)),(IF(AC402&lt;90,LMS!$D$17*AC402^3+LMS!$E$17*AC402^2+LMS!$F$17*AC402+LMS!$G$17,LMS!$D$18*AC402^3+LMS!$E$18*AC402^2+LMS!$F$18*AC402+LMS!$G$18)))</f>
        <v>#VALUE!</v>
      </c>
      <c r="AC402" s="7" t="e">
        <f t="shared" si="113"/>
        <v>#VALUE!</v>
      </c>
    </row>
    <row r="403" spans="2:29" s="7" customFormat="1">
      <c r="B403" s="119"/>
      <c r="C403" s="119"/>
      <c r="D403" s="119"/>
      <c r="E403" s="31"/>
      <c r="F403" s="31"/>
      <c r="G403" s="120"/>
      <c r="H403" s="120"/>
      <c r="I403" s="11" t="str">
        <f t="shared" si="100"/>
        <v/>
      </c>
      <c r="J403" s="2" t="str">
        <f t="shared" si="101"/>
        <v/>
      </c>
      <c r="K403" s="2" t="str">
        <f t="shared" si="102"/>
        <v/>
      </c>
      <c r="L403" s="2" t="str">
        <f t="shared" si="103"/>
        <v/>
      </c>
      <c r="M403" s="2" t="str">
        <f t="shared" si="104"/>
        <v/>
      </c>
      <c r="N403" s="2" t="str">
        <f t="shared" si="105"/>
        <v/>
      </c>
      <c r="O403" s="11" t="str">
        <f t="shared" si="106"/>
        <v/>
      </c>
      <c r="P403" s="11" t="str">
        <f t="shared" si="107"/>
        <v/>
      </c>
      <c r="Q403" s="11" t="str">
        <f t="shared" si="108"/>
        <v/>
      </c>
      <c r="R403" s="137"/>
      <c r="S403" s="137"/>
      <c r="T403" s="12" t="e">
        <f t="shared" si="109"/>
        <v>#VALUE!</v>
      </c>
      <c r="U403" s="13" t="e">
        <f t="shared" si="110"/>
        <v>#VALUE!</v>
      </c>
      <c r="V403" s="13"/>
      <c r="W403" s="8">
        <f t="shared" si="111"/>
        <v>9.0359999999999996</v>
      </c>
      <c r="X403" s="8">
        <f t="shared" si="112"/>
        <v>-184.49199999999999</v>
      </c>
      <c r="Y403"/>
      <c r="Z403" t="e">
        <f>IF(D403="M",IF(AC403&lt;78,LMS!$D$5*AC403^3+LMS!$E$5*AC403^2+LMS!$F$5*AC403+LMS!$G$5,IF(AC403&lt;150,LMS!$D$6*AC403^3+LMS!$E$6*AC403^2+LMS!$F$6*AC403+LMS!$G$6,LMS!$D$7*AC403^3+LMS!$E$7*AC403^2+LMS!$F$7*AC403+LMS!$G$7)),IF(AC403&lt;69,LMS!$D$9*AC403^3+LMS!$E$9*AC403^2+LMS!$F$9*AC403+LMS!$G$9,IF(AC403&lt;150,LMS!$D$10*AC403^3+LMS!$E$10*AC403^2+LMS!$F$10*AC403+LMS!$G$10,LMS!$D$11*AC403^3+LMS!$E$11*AC403^2+LMS!$F$11*AC403+LMS!$G$11)))</f>
        <v>#VALUE!</v>
      </c>
      <c r="AA403" t="e">
        <f>IF(D403="M",(IF(AC403&lt;2.5,LMS!$D$21*AC403^3+LMS!$E$21*AC403^2+LMS!$F$21*AC403+LMS!$G$21,IF(AC403&lt;9.5,LMS!$D$22*AC403^3+LMS!$E$22*AC403^2+LMS!$F$22*AC403+LMS!$G$22,IF(AC403&lt;26.75,LMS!$D$23*AC403^3+LMS!$E$23*AC403^2+LMS!$F$23*AC403+LMS!$G$23,IF(AC403&lt;90,LMS!$D$24*AC403^3+LMS!$E$24*AC403^2+LMS!$F$24*AC403+LMS!$G$24,LMS!$D$25*AC403^3+LMS!$E$25*AC403^2+LMS!$F$25*AC403+LMS!$G$25))))),(IF(AC403&lt;2.5,LMS!$D$27*AC403^3+LMS!$E$27*AC403^2+LMS!$F$27*AC403+LMS!$G$27,IF(AC403&lt;9.5,LMS!$D$28*AC403^3+LMS!$E$28*AC403^2+LMS!$F$28*AC403+LMS!$G$28,IF(AC403&lt;26.75,LMS!$D$29*AC403^3+LMS!$E$29*AC403^2+LMS!$F$29*AC403+LMS!$G$29,IF(AC403&lt;90,LMS!$D$30*AC403^3+LMS!$E$30*AC403^2+LMS!$F$30*AC403+LMS!$G$30,IF(AC403&lt;150,LMS!$D$31*AC403^3+LMS!$E$31*AC403^2+LMS!$F$31*AC403+LMS!$G$31,LMS!$D$32*AC403^3+LMS!$E$32*AC403^2+LMS!$F$32*AC403+LMS!$G$32)))))))</f>
        <v>#VALUE!</v>
      </c>
      <c r="AB403" t="e">
        <f>IF(D403="M",(IF(AC403&lt;90,LMS!$D$14*AC403^3+LMS!$E$14*AC403^2+LMS!$F$14*AC403+LMS!$G$14,LMS!$D$15*AC403^3+LMS!$E$15*AC403^2+LMS!$F$15*AC403+LMS!$G$15)),(IF(AC403&lt;90,LMS!$D$17*AC403^3+LMS!$E$17*AC403^2+LMS!$F$17*AC403+LMS!$G$17,LMS!$D$18*AC403^3+LMS!$E$18*AC403^2+LMS!$F$18*AC403+LMS!$G$18)))</f>
        <v>#VALUE!</v>
      </c>
      <c r="AC403" s="7" t="e">
        <f t="shared" si="113"/>
        <v>#VALUE!</v>
      </c>
    </row>
    <row r="404" spans="2:29" s="7" customFormat="1">
      <c r="B404" s="119"/>
      <c r="C404" s="119"/>
      <c r="D404" s="119"/>
      <c r="E404" s="31"/>
      <c r="F404" s="31"/>
      <c r="G404" s="120"/>
      <c r="H404" s="120"/>
      <c r="I404" s="11" t="str">
        <f t="shared" si="100"/>
        <v/>
      </c>
      <c r="J404" s="2" t="str">
        <f t="shared" si="101"/>
        <v/>
      </c>
      <c r="K404" s="2" t="str">
        <f t="shared" si="102"/>
        <v/>
      </c>
      <c r="L404" s="2" t="str">
        <f t="shared" si="103"/>
        <v/>
      </c>
      <c r="M404" s="2" t="str">
        <f t="shared" si="104"/>
        <v/>
      </c>
      <c r="N404" s="2" t="str">
        <f t="shared" si="105"/>
        <v/>
      </c>
      <c r="O404" s="11" t="str">
        <f t="shared" si="106"/>
        <v/>
      </c>
      <c r="P404" s="11" t="str">
        <f t="shared" si="107"/>
        <v/>
      </c>
      <c r="Q404" s="11" t="str">
        <f t="shared" si="108"/>
        <v/>
      </c>
      <c r="R404" s="137"/>
      <c r="S404" s="137"/>
      <c r="T404" s="12" t="e">
        <f t="shared" si="109"/>
        <v>#VALUE!</v>
      </c>
      <c r="U404" s="13" t="e">
        <f t="shared" si="110"/>
        <v>#VALUE!</v>
      </c>
      <c r="V404" s="13"/>
      <c r="W404" s="8">
        <f t="shared" si="111"/>
        <v>9.0359999999999996</v>
      </c>
      <c r="X404" s="8">
        <f t="shared" si="112"/>
        <v>-184.49199999999999</v>
      </c>
      <c r="Y404"/>
      <c r="Z404" t="e">
        <f>IF(D404="M",IF(AC404&lt;78,LMS!$D$5*AC404^3+LMS!$E$5*AC404^2+LMS!$F$5*AC404+LMS!$G$5,IF(AC404&lt;150,LMS!$D$6*AC404^3+LMS!$E$6*AC404^2+LMS!$F$6*AC404+LMS!$G$6,LMS!$D$7*AC404^3+LMS!$E$7*AC404^2+LMS!$F$7*AC404+LMS!$G$7)),IF(AC404&lt;69,LMS!$D$9*AC404^3+LMS!$E$9*AC404^2+LMS!$F$9*AC404+LMS!$G$9,IF(AC404&lt;150,LMS!$D$10*AC404^3+LMS!$E$10*AC404^2+LMS!$F$10*AC404+LMS!$G$10,LMS!$D$11*AC404^3+LMS!$E$11*AC404^2+LMS!$F$11*AC404+LMS!$G$11)))</f>
        <v>#VALUE!</v>
      </c>
      <c r="AA404" t="e">
        <f>IF(D404="M",(IF(AC404&lt;2.5,LMS!$D$21*AC404^3+LMS!$E$21*AC404^2+LMS!$F$21*AC404+LMS!$G$21,IF(AC404&lt;9.5,LMS!$D$22*AC404^3+LMS!$E$22*AC404^2+LMS!$F$22*AC404+LMS!$G$22,IF(AC404&lt;26.75,LMS!$D$23*AC404^3+LMS!$E$23*AC404^2+LMS!$F$23*AC404+LMS!$G$23,IF(AC404&lt;90,LMS!$D$24*AC404^3+LMS!$E$24*AC404^2+LMS!$F$24*AC404+LMS!$G$24,LMS!$D$25*AC404^3+LMS!$E$25*AC404^2+LMS!$F$25*AC404+LMS!$G$25))))),(IF(AC404&lt;2.5,LMS!$D$27*AC404^3+LMS!$E$27*AC404^2+LMS!$F$27*AC404+LMS!$G$27,IF(AC404&lt;9.5,LMS!$D$28*AC404^3+LMS!$E$28*AC404^2+LMS!$F$28*AC404+LMS!$G$28,IF(AC404&lt;26.75,LMS!$D$29*AC404^3+LMS!$E$29*AC404^2+LMS!$F$29*AC404+LMS!$G$29,IF(AC404&lt;90,LMS!$D$30*AC404^3+LMS!$E$30*AC404^2+LMS!$F$30*AC404+LMS!$G$30,IF(AC404&lt;150,LMS!$D$31*AC404^3+LMS!$E$31*AC404^2+LMS!$F$31*AC404+LMS!$G$31,LMS!$D$32*AC404^3+LMS!$E$32*AC404^2+LMS!$F$32*AC404+LMS!$G$32)))))))</f>
        <v>#VALUE!</v>
      </c>
      <c r="AB404" t="e">
        <f>IF(D404="M",(IF(AC404&lt;90,LMS!$D$14*AC404^3+LMS!$E$14*AC404^2+LMS!$F$14*AC404+LMS!$G$14,LMS!$D$15*AC404^3+LMS!$E$15*AC404^2+LMS!$F$15*AC404+LMS!$G$15)),(IF(AC404&lt;90,LMS!$D$17*AC404^3+LMS!$E$17*AC404^2+LMS!$F$17*AC404+LMS!$G$17,LMS!$D$18*AC404^3+LMS!$E$18*AC404^2+LMS!$F$18*AC404+LMS!$G$18)))</f>
        <v>#VALUE!</v>
      </c>
      <c r="AC404" s="7" t="e">
        <f t="shared" si="113"/>
        <v>#VALUE!</v>
      </c>
    </row>
    <row r="405" spans="2:29" s="7" customFormat="1">
      <c r="B405" s="119"/>
      <c r="C405" s="119"/>
      <c r="D405" s="119"/>
      <c r="E405" s="31"/>
      <c r="F405" s="31"/>
      <c r="G405" s="120"/>
      <c r="H405" s="120"/>
      <c r="I405" s="11" t="str">
        <f t="shared" si="100"/>
        <v/>
      </c>
      <c r="J405" s="2" t="str">
        <f t="shared" si="101"/>
        <v/>
      </c>
      <c r="K405" s="2" t="str">
        <f t="shared" si="102"/>
        <v/>
      </c>
      <c r="L405" s="2" t="str">
        <f t="shared" si="103"/>
        <v/>
      </c>
      <c r="M405" s="2" t="str">
        <f t="shared" si="104"/>
        <v/>
      </c>
      <c r="N405" s="2" t="str">
        <f t="shared" si="105"/>
        <v/>
      </c>
      <c r="O405" s="11" t="str">
        <f t="shared" si="106"/>
        <v/>
      </c>
      <c r="P405" s="11" t="str">
        <f t="shared" si="107"/>
        <v/>
      </c>
      <c r="Q405" s="11" t="str">
        <f t="shared" si="108"/>
        <v/>
      </c>
      <c r="R405" s="137"/>
      <c r="S405" s="137"/>
      <c r="T405" s="12" t="e">
        <f t="shared" si="109"/>
        <v>#VALUE!</v>
      </c>
      <c r="U405" s="13" t="e">
        <f t="shared" si="110"/>
        <v>#VALUE!</v>
      </c>
      <c r="V405" s="13"/>
      <c r="W405" s="8">
        <f t="shared" si="111"/>
        <v>9.0359999999999996</v>
      </c>
      <c r="X405" s="8">
        <f t="shared" si="112"/>
        <v>-184.49199999999999</v>
      </c>
      <c r="Y405"/>
      <c r="Z405" t="e">
        <f>IF(D405="M",IF(AC405&lt;78,LMS!$D$5*AC405^3+LMS!$E$5*AC405^2+LMS!$F$5*AC405+LMS!$G$5,IF(AC405&lt;150,LMS!$D$6*AC405^3+LMS!$E$6*AC405^2+LMS!$F$6*AC405+LMS!$G$6,LMS!$D$7*AC405^3+LMS!$E$7*AC405^2+LMS!$F$7*AC405+LMS!$G$7)),IF(AC405&lt;69,LMS!$D$9*AC405^3+LMS!$E$9*AC405^2+LMS!$F$9*AC405+LMS!$G$9,IF(AC405&lt;150,LMS!$D$10*AC405^3+LMS!$E$10*AC405^2+LMS!$F$10*AC405+LMS!$G$10,LMS!$D$11*AC405^3+LMS!$E$11*AC405^2+LMS!$F$11*AC405+LMS!$G$11)))</f>
        <v>#VALUE!</v>
      </c>
      <c r="AA405" t="e">
        <f>IF(D405="M",(IF(AC405&lt;2.5,LMS!$D$21*AC405^3+LMS!$E$21*AC405^2+LMS!$F$21*AC405+LMS!$G$21,IF(AC405&lt;9.5,LMS!$D$22*AC405^3+LMS!$E$22*AC405^2+LMS!$F$22*AC405+LMS!$G$22,IF(AC405&lt;26.75,LMS!$D$23*AC405^3+LMS!$E$23*AC405^2+LMS!$F$23*AC405+LMS!$G$23,IF(AC405&lt;90,LMS!$D$24*AC405^3+LMS!$E$24*AC405^2+LMS!$F$24*AC405+LMS!$G$24,LMS!$D$25*AC405^3+LMS!$E$25*AC405^2+LMS!$F$25*AC405+LMS!$G$25))))),(IF(AC405&lt;2.5,LMS!$D$27*AC405^3+LMS!$E$27*AC405^2+LMS!$F$27*AC405+LMS!$G$27,IF(AC405&lt;9.5,LMS!$D$28*AC405^3+LMS!$E$28*AC405^2+LMS!$F$28*AC405+LMS!$G$28,IF(AC405&lt;26.75,LMS!$D$29*AC405^3+LMS!$E$29*AC405^2+LMS!$F$29*AC405+LMS!$G$29,IF(AC405&lt;90,LMS!$D$30*AC405^3+LMS!$E$30*AC405^2+LMS!$F$30*AC405+LMS!$G$30,IF(AC405&lt;150,LMS!$D$31*AC405^3+LMS!$E$31*AC405^2+LMS!$F$31*AC405+LMS!$G$31,LMS!$D$32*AC405^3+LMS!$E$32*AC405^2+LMS!$F$32*AC405+LMS!$G$32)))))))</f>
        <v>#VALUE!</v>
      </c>
      <c r="AB405" t="e">
        <f>IF(D405="M",(IF(AC405&lt;90,LMS!$D$14*AC405^3+LMS!$E$14*AC405^2+LMS!$F$14*AC405+LMS!$G$14,LMS!$D$15*AC405^3+LMS!$E$15*AC405^2+LMS!$F$15*AC405+LMS!$G$15)),(IF(AC405&lt;90,LMS!$D$17*AC405^3+LMS!$E$17*AC405^2+LMS!$F$17*AC405+LMS!$G$17,LMS!$D$18*AC405^3+LMS!$E$18*AC405^2+LMS!$F$18*AC405+LMS!$G$18)))</f>
        <v>#VALUE!</v>
      </c>
      <c r="AC405" s="7" t="e">
        <f t="shared" si="113"/>
        <v>#VALUE!</v>
      </c>
    </row>
    <row r="406" spans="2:29" s="7" customFormat="1">
      <c r="B406" s="119"/>
      <c r="C406" s="119"/>
      <c r="D406" s="119"/>
      <c r="E406" s="31"/>
      <c r="F406" s="31"/>
      <c r="G406" s="120"/>
      <c r="H406" s="120"/>
      <c r="I406" s="11" t="str">
        <f t="shared" si="100"/>
        <v/>
      </c>
      <c r="J406" s="2" t="str">
        <f t="shared" si="101"/>
        <v/>
      </c>
      <c r="K406" s="2" t="str">
        <f t="shared" si="102"/>
        <v/>
      </c>
      <c r="L406" s="2" t="str">
        <f t="shared" si="103"/>
        <v/>
      </c>
      <c r="M406" s="2" t="str">
        <f t="shared" si="104"/>
        <v/>
      </c>
      <c r="N406" s="2" t="str">
        <f t="shared" si="105"/>
        <v/>
      </c>
      <c r="O406" s="11" t="str">
        <f t="shared" si="106"/>
        <v/>
      </c>
      <c r="P406" s="11" t="str">
        <f t="shared" si="107"/>
        <v/>
      </c>
      <c r="Q406" s="11" t="str">
        <f t="shared" si="108"/>
        <v/>
      </c>
      <c r="R406" s="137"/>
      <c r="S406" s="137"/>
      <c r="T406" s="12" t="e">
        <f t="shared" si="109"/>
        <v>#VALUE!</v>
      </c>
      <c r="U406" s="13" t="e">
        <f t="shared" si="110"/>
        <v>#VALUE!</v>
      </c>
      <c r="V406" s="13"/>
      <c r="W406" s="8">
        <f t="shared" si="111"/>
        <v>9.0359999999999996</v>
      </c>
      <c r="X406" s="8">
        <f t="shared" si="112"/>
        <v>-184.49199999999999</v>
      </c>
      <c r="Y406"/>
      <c r="Z406" t="e">
        <f>IF(D406="M",IF(AC406&lt;78,LMS!$D$5*AC406^3+LMS!$E$5*AC406^2+LMS!$F$5*AC406+LMS!$G$5,IF(AC406&lt;150,LMS!$D$6*AC406^3+LMS!$E$6*AC406^2+LMS!$F$6*AC406+LMS!$G$6,LMS!$D$7*AC406^3+LMS!$E$7*AC406^2+LMS!$F$7*AC406+LMS!$G$7)),IF(AC406&lt;69,LMS!$D$9*AC406^3+LMS!$E$9*AC406^2+LMS!$F$9*AC406+LMS!$G$9,IF(AC406&lt;150,LMS!$D$10*AC406^3+LMS!$E$10*AC406^2+LMS!$F$10*AC406+LMS!$G$10,LMS!$D$11*AC406^3+LMS!$E$11*AC406^2+LMS!$F$11*AC406+LMS!$G$11)))</f>
        <v>#VALUE!</v>
      </c>
      <c r="AA406" t="e">
        <f>IF(D406="M",(IF(AC406&lt;2.5,LMS!$D$21*AC406^3+LMS!$E$21*AC406^2+LMS!$F$21*AC406+LMS!$G$21,IF(AC406&lt;9.5,LMS!$D$22*AC406^3+LMS!$E$22*AC406^2+LMS!$F$22*AC406+LMS!$G$22,IF(AC406&lt;26.75,LMS!$D$23*AC406^3+LMS!$E$23*AC406^2+LMS!$F$23*AC406+LMS!$G$23,IF(AC406&lt;90,LMS!$D$24*AC406^3+LMS!$E$24*AC406^2+LMS!$F$24*AC406+LMS!$G$24,LMS!$D$25*AC406^3+LMS!$E$25*AC406^2+LMS!$F$25*AC406+LMS!$G$25))))),(IF(AC406&lt;2.5,LMS!$D$27*AC406^3+LMS!$E$27*AC406^2+LMS!$F$27*AC406+LMS!$G$27,IF(AC406&lt;9.5,LMS!$D$28*AC406^3+LMS!$E$28*AC406^2+LMS!$F$28*AC406+LMS!$G$28,IF(AC406&lt;26.75,LMS!$D$29*AC406^3+LMS!$E$29*AC406^2+LMS!$F$29*AC406+LMS!$G$29,IF(AC406&lt;90,LMS!$D$30*AC406^3+LMS!$E$30*AC406^2+LMS!$F$30*AC406+LMS!$G$30,IF(AC406&lt;150,LMS!$D$31*AC406^3+LMS!$E$31*AC406^2+LMS!$F$31*AC406+LMS!$G$31,LMS!$D$32*AC406^3+LMS!$E$32*AC406^2+LMS!$F$32*AC406+LMS!$G$32)))))))</f>
        <v>#VALUE!</v>
      </c>
      <c r="AB406" t="e">
        <f>IF(D406="M",(IF(AC406&lt;90,LMS!$D$14*AC406^3+LMS!$E$14*AC406^2+LMS!$F$14*AC406+LMS!$G$14,LMS!$D$15*AC406^3+LMS!$E$15*AC406^2+LMS!$F$15*AC406+LMS!$G$15)),(IF(AC406&lt;90,LMS!$D$17*AC406^3+LMS!$E$17*AC406^2+LMS!$F$17*AC406+LMS!$G$17,LMS!$D$18*AC406^3+LMS!$E$18*AC406^2+LMS!$F$18*AC406+LMS!$G$18)))</f>
        <v>#VALUE!</v>
      </c>
      <c r="AC406" s="7" t="e">
        <f t="shared" si="113"/>
        <v>#VALUE!</v>
      </c>
    </row>
    <row r="407" spans="2:29" s="7" customFormat="1">
      <c r="B407" s="119"/>
      <c r="C407" s="119"/>
      <c r="D407" s="119"/>
      <c r="E407" s="31"/>
      <c r="F407" s="31"/>
      <c r="G407" s="120"/>
      <c r="H407" s="120"/>
      <c r="I407" s="11" t="str">
        <f t="shared" si="100"/>
        <v/>
      </c>
      <c r="J407" s="2" t="str">
        <f t="shared" si="101"/>
        <v/>
      </c>
      <c r="K407" s="2" t="str">
        <f t="shared" si="102"/>
        <v/>
      </c>
      <c r="L407" s="2" t="str">
        <f t="shared" si="103"/>
        <v/>
      </c>
      <c r="M407" s="2" t="str">
        <f t="shared" si="104"/>
        <v/>
      </c>
      <c r="N407" s="2" t="str">
        <f t="shared" si="105"/>
        <v/>
      </c>
      <c r="O407" s="11" t="str">
        <f t="shared" si="106"/>
        <v/>
      </c>
      <c r="P407" s="11" t="str">
        <f t="shared" si="107"/>
        <v/>
      </c>
      <c r="Q407" s="11" t="str">
        <f t="shared" si="108"/>
        <v/>
      </c>
      <c r="R407" s="137"/>
      <c r="S407" s="137"/>
      <c r="T407" s="12" t="e">
        <f t="shared" si="109"/>
        <v>#VALUE!</v>
      </c>
      <c r="U407" s="13" t="e">
        <f t="shared" si="110"/>
        <v>#VALUE!</v>
      </c>
      <c r="V407" s="13"/>
      <c r="W407" s="8">
        <f t="shared" si="111"/>
        <v>9.0359999999999996</v>
      </c>
      <c r="X407" s="8">
        <f t="shared" si="112"/>
        <v>-184.49199999999999</v>
      </c>
      <c r="Y407"/>
      <c r="Z407" t="e">
        <f>IF(D407="M",IF(AC407&lt;78,LMS!$D$5*AC407^3+LMS!$E$5*AC407^2+LMS!$F$5*AC407+LMS!$G$5,IF(AC407&lt;150,LMS!$D$6*AC407^3+LMS!$E$6*AC407^2+LMS!$F$6*AC407+LMS!$G$6,LMS!$D$7*AC407^3+LMS!$E$7*AC407^2+LMS!$F$7*AC407+LMS!$G$7)),IF(AC407&lt;69,LMS!$D$9*AC407^3+LMS!$E$9*AC407^2+LMS!$F$9*AC407+LMS!$G$9,IF(AC407&lt;150,LMS!$D$10*AC407^3+LMS!$E$10*AC407^2+LMS!$F$10*AC407+LMS!$G$10,LMS!$D$11*AC407^3+LMS!$E$11*AC407^2+LMS!$F$11*AC407+LMS!$G$11)))</f>
        <v>#VALUE!</v>
      </c>
      <c r="AA407" t="e">
        <f>IF(D407="M",(IF(AC407&lt;2.5,LMS!$D$21*AC407^3+LMS!$E$21*AC407^2+LMS!$F$21*AC407+LMS!$G$21,IF(AC407&lt;9.5,LMS!$D$22*AC407^3+LMS!$E$22*AC407^2+LMS!$F$22*AC407+LMS!$G$22,IF(AC407&lt;26.75,LMS!$D$23*AC407^3+LMS!$E$23*AC407^2+LMS!$F$23*AC407+LMS!$G$23,IF(AC407&lt;90,LMS!$D$24*AC407^3+LMS!$E$24*AC407^2+LMS!$F$24*AC407+LMS!$G$24,LMS!$D$25*AC407^3+LMS!$E$25*AC407^2+LMS!$F$25*AC407+LMS!$G$25))))),(IF(AC407&lt;2.5,LMS!$D$27*AC407^3+LMS!$E$27*AC407^2+LMS!$F$27*AC407+LMS!$G$27,IF(AC407&lt;9.5,LMS!$D$28*AC407^3+LMS!$E$28*AC407^2+LMS!$F$28*AC407+LMS!$G$28,IF(AC407&lt;26.75,LMS!$D$29*AC407^3+LMS!$E$29*AC407^2+LMS!$F$29*AC407+LMS!$G$29,IF(AC407&lt;90,LMS!$D$30*AC407^3+LMS!$E$30*AC407^2+LMS!$F$30*AC407+LMS!$G$30,IF(AC407&lt;150,LMS!$D$31*AC407^3+LMS!$E$31*AC407^2+LMS!$F$31*AC407+LMS!$G$31,LMS!$D$32*AC407^3+LMS!$E$32*AC407^2+LMS!$F$32*AC407+LMS!$G$32)))))))</f>
        <v>#VALUE!</v>
      </c>
      <c r="AB407" t="e">
        <f>IF(D407="M",(IF(AC407&lt;90,LMS!$D$14*AC407^3+LMS!$E$14*AC407^2+LMS!$F$14*AC407+LMS!$G$14,LMS!$D$15*AC407^3+LMS!$E$15*AC407^2+LMS!$F$15*AC407+LMS!$G$15)),(IF(AC407&lt;90,LMS!$D$17*AC407^3+LMS!$E$17*AC407^2+LMS!$F$17*AC407+LMS!$G$17,LMS!$D$18*AC407^3+LMS!$E$18*AC407^2+LMS!$F$18*AC407+LMS!$G$18)))</f>
        <v>#VALUE!</v>
      </c>
      <c r="AC407" s="7" t="e">
        <f t="shared" si="113"/>
        <v>#VALUE!</v>
      </c>
    </row>
    <row r="408" spans="2:29" s="7" customFormat="1">
      <c r="B408" s="119"/>
      <c r="C408" s="119"/>
      <c r="D408" s="119"/>
      <c r="E408" s="31"/>
      <c r="F408" s="31"/>
      <c r="G408" s="120"/>
      <c r="H408" s="120"/>
      <c r="I408" s="11" t="str">
        <f t="shared" si="100"/>
        <v/>
      </c>
      <c r="J408" s="2" t="str">
        <f t="shared" si="101"/>
        <v/>
      </c>
      <c r="K408" s="2" t="str">
        <f t="shared" si="102"/>
        <v/>
      </c>
      <c r="L408" s="2" t="str">
        <f t="shared" si="103"/>
        <v/>
      </c>
      <c r="M408" s="2" t="str">
        <f t="shared" si="104"/>
        <v/>
      </c>
      <c r="N408" s="2" t="str">
        <f t="shared" si="105"/>
        <v/>
      </c>
      <c r="O408" s="11" t="str">
        <f t="shared" si="106"/>
        <v/>
      </c>
      <c r="P408" s="11" t="str">
        <f t="shared" si="107"/>
        <v/>
      </c>
      <c r="Q408" s="11" t="str">
        <f t="shared" si="108"/>
        <v/>
      </c>
      <c r="R408" s="137"/>
      <c r="S408" s="137"/>
      <c r="T408" s="12" t="e">
        <f t="shared" si="109"/>
        <v>#VALUE!</v>
      </c>
      <c r="U408" s="13" t="e">
        <f t="shared" si="110"/>
        <v>#VALUE!</v>
      </c>
      <c r="V408" s="13"/>
      <c r="W408" s="8">
        <f t="shared" si="111"/>
        <v>9.0359999999999996</v>
      </c>
      <c r="X408" s="8">
        <f t="shared" si="112"/>
        <v>-184.49199999999999</v>
      </c>
      <c r="Y408"/>
      <c r="Z408" t="e">
        <f>IF(D408="M",IF(AC408&lt;78,LMS!$D$5*AC408^3+LMS!$E$5*AC408^2+LMS!$F$5*AC408+LMS!$G$5,IF(AC408&lt;150,LMS!$D$6*AC408^3+LMS!$E$6*AC408^2+LMS!$F$6*AC408+LMS!$G$6,LMS!$D$7*AC408^3+LMS!$E$7*AC408^2+LMS!$F$7*AC408+LMS!$G$7)),IF(AC408&lt;69,LMS!$D$9*AC408^3+LMS!$E$9*AC408^2+LMS!$F$9*AC408+LMS!$G$9,IF(AC408&lt;150,LMS!$D$10*AC408^3+LMS!$E$10*AC408^2+LMS!$F$10*AC408+LMS!$G$10,LMS!$D$11*AC408^3+LMS!$E$11*AC408^2+LMS!$F$11*AC408+LMS!$G$11)))</f>
        <v>#VALUE!</v>
      </c>
      <c r="AA408" t="e">
        <f>IF(D408="M",(IF(AC408&lt;2.5,LMS!$D$21*AC408^3+LMS!$E$21*AC408^2+LMS!$F$21*AC408+LMS!$G$21,IF(AC408&lt;9.5,LMS!$D$22*AC408^3+LMS!$E$22*AC408^2+LMS!$F$22*AC408+LMS!$G$22,IF(AC408&lt;26.75,LMS!$D$23*AC408^3+LMS!$E$23*AC408^2+LMS!$F$23*AC408+LMS!$G$23,IF(AC408&lt;90,LMS!$D$24*AC408^3+LMS!$E$24*AC408^2+LMS!$F$24*AC408+LMS!$G$24,LMS!$D$25*AC408^3+LMS!$E$25*AC408^2+LMS!$F$25*AC408+LMS!$G$25))))),(IF(AC408&lt;2.5,LMS!$D$27*AC408^3+LMS!$E$27*AC408^2+LMS!$F$27*AC408+LMS!$G$27,IF(AC408&lt;9.5,LMS!$D$28*AC408^3+LMS!$E$28*AC408^2+LMS!$F$28*AC408+LMS!$G$28,IF(AC408&lt;26.75,LMS!$D$29*AC408^3+LMS!$E$29*AC408^2+LMS!$F$29*AC408+LMS!$G$29,IF(AC408&lt;90,LMS!$D$30*AC408^3+LMS!$E$30*AC408^2+LMS!$F$30*AC408+LMS!$G$30,IF(AC408&lt;150,LMS!$D$31*AC408^3+LMS!$E$31*AC408^2+LMS!$F$31*AC408+LMS!$G$31,LMS!$D$32*AC408^3+LMS!$E$32*AC408^2+LMS!$F$32*AC408+LMS!$G$32)))))))</f>
        <v>#VALUE!</v>
      </c>
      <c r="AB408" t="e">
        <f>IF(D408="M",(IF(AC408&lt;90,LMS!$D$14*AC408^3+LMS!$E$14*AC408^2+LMS!$F$14*AC408+LMS!$G$14,LMS!$D$15*AC408^3+LMS!$E$15*AC408^2+LMS!$F$15*AC408+LMS!$G$15)),(IF(AC408&lt;90,LMS!$D$17*AC408^3+LMS!$E$17*AC408^2+LMS!$F$17*AC408+LMS!$G$17,LMS!$D$18*AC408^3+LMS!$E$18*AC408^2+LMS!$F$18*AC408+LMS!$G$18)))</f>
        <v>#VALUE!</v>
      </c>
      <c r="AC408" s="7" t="e">
        <f t="shared" si="113"/>
        <v>#VALUE!</v>
      </c>
    </row>
    <row r="409" spans="2:29" s="7" customFormat="1">
      <c r="B409" s="119"/>
      <c r="C409" s="119"/>
      <c r="D409" s="119"/>
      <c r="E409" s="31"/>
      <c r="F409" s="31"/>
      <c r="G409" s="120"/>
      <c r="H409" s="120"/>
      <c r="I409" s="11" t="str">
        <f t="shared" si="100"/>
        <v/>
      </c>
      <c r="J409" s="2" t="str">
        <f t="shared" si="101"/>
        <v/>
      </c>
      <c r="K409" s="2" t="str">
        <f t="shared" si="102"/>
        <v/>
      </c>
      <c r="L409" s="2" t="str">
        <f t="shared" si="103"/>
        <v/>
      </c>
      <c r="M409" s="2" t="str">
        <f t="shared" si="104"/>
        <v/>
      </c>
      <c r="N409" s="2" t="str">
        <f t="shared" si="105"/>
        <v/>
      </c>
      <c r="O409" s="11" t="str">
        <f t="shared" si="106"/>
        <v/>
      </c>
      <c r="P409" s="11" t="str">
        <f t="shared" si="107"/>
        <v/>
      </c>
      <c r="Q409" s="11" t="str">
        <f t="shared" si="108"/>
        <v/>
      </c>
      <c r="R409" s="137"/>
      <c r="S409" s="137"/>
      <c r="T409" s="12" t="e">
        <f t="shared" si="109"/>
        <v>#VALUE!</v>
      </c>
      <c r="U409" s="13" t="e">
        <f t="shared" si="110"/>
        <v>#VALUE!</v>
      </c>
      <c r="V409" s="13"/>
      <c r="W409" s="8">
        <f t="shared" si="111"/>
        <v>9.0359999999999996</v>
      </c>
      <c r="X409" s="8">
        <f t="shared" si="112"/>
        <v>-184.49199999999999</v>
      </c>
      <c r="Y409"/>
      <c r="Z409" t="e">
        <f>IF(D409="M",IF(AC409&lt;78,LMS!$D$5*AC409^3+LMS!$E$5*AC409^2+LMS!$F$5*AC409+LMS!$G$5,IF(AC409&lt;150,LMS!$D$6*AC409^3+LMS!$E$6*AC409^2+LMS!$F$6*AC409+LMS!$G$6,LMS!$D$7*AC409^3+LMS!$E$7*AC409^2+LMS!$F$7*AC409+LMS!$G$7)),IF(AC409&lt;69,LMS!$D$9*AC409^3+LMS!$E$9*AC409^2+LMS!$F$9*AC409+LMS!$G$9,IF(AC409&lt;150,LMS!$D$10*AC409^3+LMS!$E$10*AC409^2+LMS!$F$10*AC409+LMS!$G$10,LMS!$D$11*AC409^3+LMS!$E$11*AC409^2+LMS!$F$11*AC409+LMS!$G$11)))</f>
        <v>#VALUE!</v>
      </c>
      <c r="AA409" t="e">
        <f>IF(D409="M",(IF(AC409&lt;2.5,LMS!$D$21*AC409^3+LMS!$E$21*AC409^2+LMS!$F$21*AC409+LMS!$G$21,IF(AC409&lt;9.5,LMS!$D$22*AC409^3+LMS!$E$22*AC409^2+LMS!$F$22*AC409+LMS!$G$22,IF(AC409&lt;26.75,LMS!$D$23*AC409^3+LMS!$E$23*AC409^2+LMS!$F$23*AC409+LMS!$G$23,IF(AC409&lt;90,LMS!$D$24*AC409^3+LMS!$E$24*AC409^2+LMS!$F$24*AC409+LMS!$G$24,LMS!$D$25*AC409^3+LMS!$E$25*AC409^2+LMS!$F$25*AC409+LMS!$G$25))))),(IF(AC409&lt;2.5,LMS!$D$27*AC409^3+LMS!$E$27*AC409^2+LMS!$F$27*AC409+LMS!$G$27,IF(AC409&lt;9.5,LMS!$D$28*AC409^3+LMS!$E$28*AC409^2+LMS!$F$28*AC409+LMS!$G$28,IF(AC409&lt;26.75,LMS!$D$29*AC409^3+LMS!$E$29*AC409^2+LMS!$F$29*AC409+LMS!$G$29,IF(AC409&lt;90,LMS!$D$30*AC409^3+LMS!$E$30*AC409^2+LMS!$F$30*AC409+LMS!$G$30,IF(AC409&lt;150,LMS!$D$31*AC409^3+LMS!$E$31*AC409^2+LMS!$F$31*AC409+LMS!$G$31,LMS!$D$32*AC409^3+LMS!$E$32*AC409^2+LMS!$F$32*AC409+LMS!$G$32)))))))</f>
        <v>#VALUE!</v>
      </c>
      <c r="AB409" t="e">
        <f>IF(D409="M",(IF(AC409&lt;90,LMS!$D$14*AC409^3+LMS!$E$14*AC409^2+LMS!$F$14*AC409+LMS!$G$14,LMS!$D$15*AC409^3+LMS!$E$15*AC409^2+LMS!$F$15*AC409+LMS!$G$15)),(IF(AC409&lt;90,LMS!$D$17*AC409^3+LMS!$E$17*AC409^2+LMS!$F$17*AC409+LMS!$G$17,LMS!$D$18*AC409^3+LMS!$E$18*AC409^2+LMS!$F$18*AC409+LMS!$G$18)))</f>
        <v>#VALUE!</v>
      </c>
      <c r="AC409" s="7" t="e">
        <f t="shared" si="113"/>
        <v>#VALUE!</v>
      </c>
    </row>
    <row r="410" spans="2:29" s="7" customFormat="1">
      <c r="B410" s="119"/>
      <c r="C410" s="119"/>
      <c r="D410" s="119"/>
      <c r="E410" s="31"/>
      <c r="F410" s="31"/>
      <c r="G410" s="120"/>
      <c r="H410" s="120"/>
      <c r="I410" s="11" t="str">
        <f t="shared" si="100"/>
        <v/>
      </c>
      <c r="J410" s="2" t="str">
        <f t="shared" si="101"/>
        <v/>
      </c>
      <c r="K410" s="2" t="str">
        <f t="shared" si="102"/>
        <v/>
      </c>
      <c r="L410" s="2" t="str">
        <f t="shared" si="103"/>
        <v/>
      </c>
      <c r="M410" s="2" t="str">
        <f t="shared" si="104"/>
        <v/>
      </c>
      <c r="N410" s="2" t="str">
        <f t="shared" si="105"/>
        <v/>
      </c>
      <c r="O410" s="11" t="str">
        <f t="shared" si="106"/>
        <v/>
      </c>
      <c r="P410" s="11" t="str">
        <f t="shared" si="107"/>
        <v/>
      </c>
      <c r="Q410" s="11" t="str">
        <f t="shared" si="108"/>
        <v/>
      </c>
      <c r="R410" s="137"/>
      <c r="S410" s="137"/>
      <c r="T410" s="12" t="e">
        <f t="shared" si="109"/>
        <v>#VALUE!</v>
      </c>
      <c r="U410" s="13" t="e">
        <f t="shared" si="110"/>
        <v>#VALUE!</v>
      </c>
      <c r="V410" s="13"/>
      <c r="W410" s="8">
        <f t="shared" si="111"/>
        <v>9.0359999999999996</v>
      </c>
      <c r="X410" s="8">
        <f t="shared" si="112"/>
        <v>-184.49199999999999</v>
      </c>
      <c r="Y410"/>
      <c r="Z410" t="e">
        <f>IF(D410="M",IF(AC410&lt;78,LMS!$D$5*AC410^3+LMS!$E$5*AC410^2+LMS!$F$5*AC410+LMS!$G$5,IF(AC410&lt;150,LMS!$D$6*AC410^3+LMS!$E$6*AC410^2+LMS!$F$6*AC410+LMS!$G$6,LMS!$D$7*AC410^3+LMS!$E$7*AC410^2+LMS!$F$7*AC410+LMS!$G$7)),IF(AC410&lt;69,LMS!$D$9*AC410^3+LMS!$E$9*AC410^2+LMS!$F$9*AC410+LMS!$G$9,IF(AC410&lt;150,LMS!$D$10*AC410^3+LMS!$E$10*AC410^2+LMS!$F$10*AC410+LMS!$G$10,LMS!$D$11*AC410^3+LMS!$E$11*AC410^2+LMS!$F$11*AC410+LMS!$G$11)))</f>
        <v>#VALUE!</v>
      </c>
      <c r="AA410" t="e">
        <f>IF(D410="M",(IF(AC410&lt;2.5,LMS!$D$21*AC410^3+LMS!$E$21*AC410^2+LMS!$F$21*AC410+LMS!$G$21,IF(AC410&lt;9.5,LMS!$D$22*AC410^3+LMS!$E$22*AC410^2+LMS!$F$22*AC410+LMS!$G$22,IF(AC410&lt;26.75,LMS!$D$23*AC410^3+LMS!$E$23*AC410^2+LMS!$F$23*AC410+LMS!$G$23,IF(AC410&lt;90,LMS!$D$24*AC410^3+LMS!$E$24*AC410^2+LMS!$F$24*AC410+LMS!$G$24,LMS!$D$25*AC410^3+LMS!$E$25*AC410^2+LMS!$F$25*AC410+LMS!$G$25))))),(IF(AC410&lt;2.5,LMS!$D$27*AC410^3+LMS!$E$27*AC410^2+LMS!$F$27*AC410+LMS!$G$27,IF(AC410&lt;9.5,LMS!$D$28*AC410^3+LMS!$E$28*AC410^2+LMS!$F$28*AC410+LMS!$G$28,IF(AC410&lt;26.75,LMS!$D$29*AC410^3+LMS!$E$29*AC410^2+LMS!$F$29*AC410+LMS!$G$29,IF(AC410&lt;90,LMS!$D$30*AC410^3+LMS!$E$30*AC410^2+LMS!$F$30*AC410+LMS!$G$30,IF(AC410&lt;150,LMS!$D$31*AC410^3+LMS!$E$31*AC410^2+LMS!$F$31*AC410+LMS!$G$31,LMS!$D$32*AC410^3+LMS!$E$32*AC410^2+LMS!$F$32*AC410+LMS!$G$32)))))))</f>
        <v>#VALUE!</v>
      </c>
      <c r="AB410" t="e">
        <f>IF(D410="M",(IF(AC410&lt;90,LMS!$D$14*AC410^3+LMS!$E$14*AC410^2+LMS!$F$14*AC410+LMS!$G$14,LMS!$D$15*AC410^3+LMS!$E$15*AC410^2+LMS!$F$15*AC410+LMS!$G$15)),(IF(AC410&lt;90,LMS!$D$17*AC410^3+LMS!$E$17*AC410^2+LMS!$F$17*AC410+LMS!$G$17,LMS!$D$18*AC410^3+LMS!$E$18*AC410^2+LMS!$F$18*AC410+LMS!$G$18)))</f>
        <v>#VALUE!</v>
      </c>
      <c r="AC410" s="7" t="e">
        <f t="shared" si="113"/>
        <v>#VALUE!</v>
      </c>
    </row>
    <row r="411" spans="2:29" s="7" customFormat="1">
      <c r="B411" s="119"/>
      <c r="C411" s="119"/>
      <c r="D411" s="119"/>
      <c r="E411" s="31"/>
      <c r="F411" s="31"/>
      <c r="G411" s="120"/>
      <c r="H411" s="120"/>
      <c r="I411" s="11" t="str">
        <f t="shared" si="100"/>
        <v/>
      </c>
      <c r="J411" s="2" t="str">
        <f t="shared" si="101"/>
        <v/>
      </c>
      <c r="K411" s="2" t="str">
        <f t="shared" si="102"/>
        <v/>
      </c>
      <c r="L411" s="2" t="str">
        <f t="shared" si="103"/>
        <v/>
      </c>
      <c r="M411" s="2" t="str">
        <f t="shared" si="104"/>
        <v/>
      </c>
      <c r="N411" s="2" t="str">
        <f t="shared" si="105"/>
        <v/>
      </c>
      <c r="O411" s="11" t="str">
        <f t="shared" si="106"/>
        <v/>
      </c>
      <c r="P411" s="11" t="str">
        <f t="shared" si="107"/>
        <v/>
      </c>
      <c r="Q411" s="11" t="str">
        <f t="shared" si="108"/>
        <v/>
      </c>
      <c r="R411" s="137"/>
      <c r="S411" s="137"/>
      <c r="T411" s="12" t="e">
        <f t="shared" si="109"/>
        <v>#VALUE!</v>
      </c>
      <c r="U411" s="13" t="e">
        <f t="shared" si="110"/>
        <v>#VALUE!</v>
      </c>
      <c r="V411" s="13"/>
      <c r="W411" s="8">
        <f t="shared" si="111"/>
        <v>9.0359999999999996</v>
      </c>
      <c r="X411" s="8">
        <f t="shared" si="112"/>
        <v>-184.49199999999999</v>
      </c>
      <c r="Y411"/>
      <c r="Z411" t="e">
        <f>IF(D411="M",IF(AC411&lt;78,LMS!$D$5*AC411^3+LMS!$E$5*AC411^2+LMS!$F$5*AC411+LMS!$G$5,IF(AC411&lt;150,LMS!$D$6*AC411^3+LMS!$E$6*AC411^2+LMS!$F$6*AC411+LMS!$G$6,LMS!$D$7*AC411^3+LMS!$E$7*AC411^2+LMS!$F$7*AC411+LMS!$G$7)),IF(AC411&lt;69,LMS!$D$9*AC411^3+LMS!$E$9*AC411^2+LMS!$F$9*AC411+LMS!$G$9,IF(AC411&lt;150,LMS!$D$10*AC411^3+LMS!$E$10*AC411^2+LMS!$F$10*AC411+LMS!$G$10,LMS!$D$11*AC411^3+LMS!$E$11*AC411^2+LMS!$F$11*AC411+LMS!$G$11)))</f>
        <v>#VALUE!</v>
      </c>
      <c r="AA411" t="e">
        <f>IF(D411="M",(IF(AC411&lt;2.5,LMS!$D$21*AC411^3+LMS!$E$21*AC411^2+LMS!$F$21*AC411+LMS!$G$21,IF(AC411&lt;9.5,LMS!$D$22*AC411^3+LMS!$E$22*AC411^2+LMS!$F$22*AC411+LMS!$G$22,IF(AC411&lt;26.75,LMS!$D$23*AC411^3+LMS!$E$23*AC411^2+LMS!$F$23*AC411+LMS!$G$23,IF(AC411&lt;90,LMS!$D$24*AC411^3+LMS!$E$24*AC411^2+LMS!$F$24*AC411+LMS!$G$24,LMS!$D$25*AC411^3+LMS!$E$25*AC411^2+LMS!$F$25*AC411+LMS!$G$25))))),(IF(AC411&lt;2.5,LMS!$D$27*AC411^3+LMS!$E$27*AC411^2+LMS!$F$27*AC411+LMS!$G$27,IF(AC411&lt;9.5,LMS!$D$28*AC411^3+LMS!$E$28*AC411^2+LMS!$F$28*AC411+LMS!$G$28,IF(AC411&lt;26.75,LMS!$D$29*AC411^3+LMS!$E$29*AC411^2+LMS!$F$29*AC411+LMS!$G$29,IF(AC411&lt;90,LMS!$D$30*AC411^3+LMS!$E$30*AC411^2+LMS!$F$30*AC411+LMS!$G$30,IF(AC411&lt;150,LMS!$D$31*AC411^3+LMS!$E$31*AC411^2+LMS!$F$31*AC411+LMS!$G$31,LMS!$D$32*AC411^3+LMS!$E$32*AC411^2+LMS!$F$32*AC411+LMS!$G$32)))))))</f>
        <v>#VALUE!</v>
      </c>
      <c r="AB411" t="e">
        <f>IF(D411="M",(IF(AC411&lt;90,LMS!$D$14*AC411^3+LMS!$E$14*AC411^2+LMS!$F$14*AC411+LMS!$G$14,LMS!$D$15*AC411^3+LMS!$E$15*AC411^2+LMS!$F$15*AC411+LMS!$G$15)),(IF(AC411&lt;90,LMS!$D$17*AC411^3+LMS!$E$17*AC411^2+LMS!$F$17*AC411+LMS!$G$17,LMS!$D$18*AC411^3+LMS!$E$18*AC411^2+LMS!$F$18*AC411+LMS!$G$18)))</f>
        <v>#VALUE!</v>
      </c>
      <c r="AC411" s="7" t="e">
        <f t="shared" si="113"/>
        <v>#VALUE!</v>
      </c>
    </row>
    <row r="412" spans="2:29" s="7" customFormat="1">
      <c r="B412" s="119"/>
      <c r="C412" s="119"/>
      <c r="D412" s="119"/>
      <c r="E412" s="31"/>
      <c r="F412" s="31"/>
      <c r="G412" s="120"/>
      <c r="H412" s="120"/>
      <c r="I412" s="11" t="str">
        <f t="shared" si="100"/>
        <v/>
      </c>
      <c r="J412" s="2" t="str">
        <f t="shared" si="101"/>
        <v/>
      </c>
      <c r="K412" s="2" t="str">
        <f t="shared" si="102"/>
        <v/>
      </c>
      <c r="L412" s="2" t="str">
        <f t="shared" si="103"/>
        <v/>
      </c>
      <c r="M412" s="2" t="str">
        <f t="shared" si="104"/>
        <v/>
      </c>
      <c r="N412" s="2" t="str">
        <f t="shared" si="105"/>
        <v/>
      </c>
      <c r="O412" s="11" t="str">
        <f t="shared" si="106"/>
        <v/>
      </c>
      <c r="P412" s="11" t="str">
        <f t="shared" si="107"/>
        <v/>
      </c>
      <c r="Q412" s="11" t="str">
        <f t="shared" si="108"/>
        <v/>
      </c>
      <c r="R412" s="137"/>
      <c r="S412" s="137"/>
      <c r="T412" s="12" t="e">
        <f t="shared" si="109"/>
        <v>#VALUE!</v>
      </c>
      <c r="U412" s="13" t="e">
        <f t="shared" si="110"/>
        <v>#VALUE!</v>
      </c>
      <c r="V412" s="13"/>
      <c r="W412" s="8">
        <f t="shared" si="111"/>
        <v>9.0359999999999996</v>
      </c>
      <c r="X412" s="8">
        <f t="shared" si="112"/>
        <v>-184.49199999999999</v>
      </c>
      <c r="Y412"/>
      <c r="Z412" t="e">
        <f>IF(D412="M",IF(AC412&lt;78,LMS!$D$5*AC412^3+LMS!$E$5*AC412^2+LMS!$F$5*AC412+LMS!$G$5,IF(AC412&lt;150,LMS!$D$6*AC412^3+LMS!$E$6*AC412^2+LMS!$F$6*AC412+LMS!$G$6,LMS!$D$7*AC412^3+LMS!$E$7*AC412^2+LMS!$F$7*AC412+LMS!$G$7)),IF(AC412&lt;69,LMS!$D$9*AC412^3+LMS!$E$9*AC412^2+LMS!$F$9*AC412+LMS!$G$9,IF(AC412&lt;150,LMS!$D$10*AC412^3+LMS!$E$10*AC412^2+LMS!$F$10*AC412+LMS!$G$10,LMS!$D$11*AC412^3+LMS!$E$11*AC412^2+LMS!$F$11*AC412+LMS!$G$11)))</f>
        <v>#VALUE!</v>
      </c>
      <c r="AA412" t="e">
        <f>IF(D412="M",(IF(AC412&lt;2.5,LMS!$D$21*AC412^3+LMS!$E$21*AC412^2+LMS!$F$21*AC412+LMS!$G$21,IF(AC412&lt;9.5,LMS!$D$22*AC412^3+LMS!$E$22*AC412^2+LMS!$F$22*AC412+LMS!$G$22,IF(AC412&lt;26.75,LMS!$D$23*AC412^3+LMS!$E$23*AC412^2+LMS!$F$23*AC412+LMS!$G$23,IF(AC412&lt;90,LMS!$D$24*AC412^3+LMS!$E$24*AC412^2+LMS!$F$24*AC412+LMS!$G$24,LMS!$D$25*AC412^3+LMS!$E$25*AC412^2+LMS!$F$25*AC412+LMS!$G$25))))),(IF(AC412&lt;2.5,LMS!$D$27*AC412^3+LMS!$E$27*AC412^2+LMS!$F$27*AC412+LMS!$G$27,IF(AC412&lt;9.5,LMS!$D$28*AC412^3+LMS!$E$28*AC412^2+LMS!$F$28*AC412+LMS!$G$28,IF(AC412&lt;26.75,LMS!$D$29*AC412^3+LMS!$E$29*AC412^2+LMS!$F$29*AC412+LMS!$G$29,IF(AC412&lt;90,LMS!$D$30*AC412^3+LMS!$E$30*AC412^2+LMS!$F$30*AC412+LMS!$G$30,IF(AC412&lt;150,LMS!$D$31*AC412^3+LMS!$E$31*AC412^2+LMS!$F$31*AC412+LMS!$G$31,LMS!$D$32*AC412^3+LMS!$E$32*AC412^2+LMS!$F$32*AC412+LMS!$G$32)))))))</f>
        <v>#VALUE!</v>
      </c>
      <c r="AB412" t="e">
        <f>IF(D412="M",(IF(AC412&lt;90,LMS!$D$14*AC412^3+LMS!$E$14*AC412^2+LMS!$F$14*AC412+LMS!$G$14,LMS!$D$15*AC412^3+LMS!$E$15*AC412^2+LMS!$F$15*AC412+LMS!$G$15)),(IF(AC412&lt;90,LMS!$D$17*AC412^3+LMS!$E$17*AC412^2+LMS!$F$17*AC412+LMS!$G$17,LMS!$D$18*AC412^3+LMS!$E$18*AC412^2+LMS!$F$18*AC412+LMS!$G$18)))</f>
        <v>#VALUE!</v>
      </c>
      <c r="AC412" s="7" t="e">
        <f t="shared" si="113"/>
        <v>#VALUE!</v>
      </c>
    </row>
    <row r="413" spans="2:29" s="7" customFormat="1">
      <c r="B413" s="119"/>
      <c r="C413" s="119"/>
      <c r="D413" s="119"/>
      <c r="E413" s="31"/>
      <c r="F413" s="31"/>
      <c r="G413" s="120"/>
      <c r="H413" s="120"/>
      <c r="I413" s="11" t="str">
        <f t="shared" si="100"/>
        <v/>
      </c>
      <c r="J413" s="2" t="str">
        <f t="shared" si="101"/>
        <v/>
      </c>
      <c r="K413" s="2" t="str">
        <f t="shared" si="102"/>
        <v/>
      </c>
      <c r="L413" s="2" t="str">
        <f t="shared" si="103"/>
        <v/>
      </c>
      <c r="M413" s="2" t="str">
        <f t="shared" si="104"/>
        <v/>
      </c>
      <c r="N413" s="2" t="str">
        <f t="shared" si="105"/>
        <v/>
      </c>
      <c r="O413" s="11" t="str">
        <f t="shared" si="106"/>
        <v/>
      </c>
      <c r="P413" s="11" t="str">
        <f t="shared" si="107"/>
        <v/>
      </c>
      <c r="Q413" s="11" t="str">
        <f t="shared" si="108"/>
        <v/>
      </c>
      <c r="R413" s="137"/>
      <c r="S413" s="137"/>
      <c r="T413" s="12" t="e">
        <f t="shared" si="109"/>
        <v>#VALUE!</v>
      </c>
      <c r="U413" s="13" t="e">
        <f t="shared" si="110"/>
        <v>#VALUE!</v>
      </c>
      <c r="V413" s="13"/>
      <c r="W413" s="8">
        <f t="shared" si="111"/>
        <v>9.0359999999999996</v>
      </c>
      <c r="X413" s="8">
        <f t="shared" si="112"/>
        <v>-184.49199999999999</v>
      </c>
      <c r="Y413"/>
      <c r="Z413" t="e">
        <f>IF(D413="M",IF(AC413&lt;78,LMS!$D$5*AC413^3+LMS!$E$5*AC413^2+LMS!$F$5*AC413+LMS!$G$5,IF(AC413&lt;150,LMS!$D$6*AC413^3+LMS!$E$6*AC413^2+LMS!$F$6*AC413+LMS!$G$6,LMS!$D$7*AC413^3+LMS!$E$7*AC413^2+LMS!$F$7*AC413+LMS!$G$7)),IF(AC413&lt;69,LMS!$D$9*AC413^3+LMS!$E$9*AC413^2+LMS!$F$9*AC413+LMS!$G$9,IF(AC413&lt;150,LMS!$D$10*AC413^3+LMS!$E$10*AC413^2+LMS!$F$10*AC413+LMS!$G$10,LMS!$D$11*AC413^3+LMS!$E$11*AC413^2+LMS!$F$11*AC413+LMS!$G$11)))</f>
        <v>#VALUE!</v>
      </c>
      <c r="AA413" t="e">
        <f>IF(D413="M",(IF(AC413&lt;2.5,LMS!$D$21*AC413^3+LMS!$E$21*AC413^2+LMS!$F$21*AC413+LMS!$G$21,IF(AC413&lt;9.5,LMS!$D$22*AC413^3+LMS!$E$22*AC413^2+LMS!$F$22*AC413+LMS!$G$22,IF(AC413&lt;26.75,LMS!$D$23*AC413^3+LMS!$E$23*AC413^2+LMS!$F$23*AC413+LMS!$G$23,IF(AC413&lt;90,LMS!$D$24*AC413^3+LMS!$E$24*AC413^2+LMS!$F$24*AC413+LMS!$G$24,LMS!$D$25*AC413^3+LMS!$E$25*AC413^2+LMS!$F$25*AC413+LMS!$G$25))))),(IF(AC413&lt;2.5,LMS!$D$27*AC413^3+LMS!$E$27*AC413^2+LMS!$F$27*AC413+LMS!$G$27,IF(AC413&lt;9.5,LMS!$D$28*AC413^3+LMS!$E$28*AC413^2+LMS!$F$28*AC413+LMS!$G$28,IF(AC413&lt;26.75,LMS!$D$29*AC413^3+LMS!$E$29*AC413^2+LMS!$F$29*AC413+LMS!$G$29,IF(AC413&lt;90,LMS!$D$30*AC413^3+LMS!$E$30*AC413^2+LMS!$F$30*AC413+LMS!$G$30,IF(AC413&lt;150,LMS!$D$31*AC413^3+LMS!$E$31*AC413^2+LMS!$F$31*AC413+LMS!$G$31,LMS!$D$32*AC413^3+LMS!$E$32*AC413^2+LMS!$F$32*AC413+LMS!$G$32)))))))</f>
        <v>#VALUE!</v>
      </c>
      <c r="AB413" t="e">
        <f>IF(D413="M",(IF(AC413&lt;90,LMS!$D$14*AC413^3+LMS!$E$14*AC413^2+LMS!$F$14*AC413+LMS!$G$14,LMS!$D$15*AC413^3+LMS!$E$15*AC413^2+LMS!$F$15*AC413+LMS!$G$15)),(IF(AC413&lt;90,LMS!$D$17*AC413^3+LMS!$E$17*AC413^2+LMS!$F$17*AC413+LMS!$G$17,LMS!$D$18*AC413^3+LMS!$E$18*AC413^2+LMS!$F$18*AC413+LMS!$G$18)))</f>
        <v>#VALUE!</v>
      </c>
      <c r="AC413" s="7" t="e">
        <f t="shared" si="113"/>
        <v>#VALUE!</v>
      </c>
    </row>
    <row r="414" spans="2:29" s="7" customFormat="1">
      <c r="B414" s="119"/>
      <c r="C414" s="119"/>
      <c r="D414" s="119"/>
      <c r="E414" s="31"/>
      <c r="F414" s="31"/>
      <c r="G414" s="120"/>
      <c r="H414" s="120"/>
      <c r="I414" s="11" t="str">
        <f t="shared" si="100"/>
        <v/>
      </c>
      <c r="J414" s="2" t="str">
        <f t="shared" si="101"/>
        <v/>
      </c>
      <c r="K414" s="2" t="str">
        <f t="shared" si="102"/>
        <v/>
      </c>
      <c r="L414" s="2" t="str">
        <f t="shared" si="103"/>
        <v/>
      </c>
      <c r="M414" s="2" t="str">
        <f t="shared" si="104"/>
        <v/>
      </c>
      <c r="N414" s="2" t="str">
        <f t="shared" si="105"/>
        <v/>
      </c>
      <c r="O414" s="11" t="str">
        <f t="shared" si="106"/>
        <v/>
      </c>
      <c r="P414" s="11" t="str">
        <f t="shared" si="107"/>
        <v/>
      </c>
      <c r="Q414" s="11" t="str">
        <f t="shared" si="108"/>
        <v/>
      </c>
      <c r="R414" s="137"/>
      <c r="S414" s="137"/>
      <c r="T414" s="12" t="e">
        <f t="shared" si="109"/>
        <v>#VALUE!</v>
      </c>
      <c r="U414" s="13" t="e">
        <f t="shared" si="110"/>
        <v>#VALUE!</v>
      </c>
      <c r="V414" s="13"/>
      <c r="W414" s="8">
        <f t="shared" si="111"/>
        <v>9.0359999999999996</v>
      </c>
      <c r="X414" s="8">
        <f t="shared" si="112"/>
        <v>-184.49199999999999</v>
      </c>
      <c r="Y414"/>
      <c r="Z414" t="e">
        <f>IF(D414="M",IF(AC414&lt;78,LMS!$D$5*AC414^3+LMS!$E$5*AC414^2+LMS!$F$5*AC414+LMS!$G$5,IF(AC414&lt;150,LMS!$D$6*AC414^3+LMS!$E$6*AC414^2+LMS!$F$6*AC414+LMS!$G$6,LMS!$D$7*AC414^3+LMS!$E$7*AC414^2+LMS!$F$7*AC414+LMS!$G$7)),IF(AC414&lt;69,LMS!$D$9*AC414^3+LMS!$E$9*AC414^2+LMS!$F$9*AC414+LMS!$G$9,IF(AC414&lt;150,LMS!$D$10*AC414^3+LMS!$E$10*AC414^2+LMS!$F$10*AC414+LMS!$G$10,LMS!$D$11*AC414^3+LMS!$E$11*AC414^2+LMS!$F$11*AC414+LMS!$G$11)))</f>
        <v>#VALUE!</v>
      </c>
      <c r="AA414" t="e">
        <f>IF(D414="M",(IF(AC414&lt;2.5,LMS!$D$21*AC414^3+LMS!$E$21*AC414^2+LMS!$F$21*AC414+LMS!$G$21,IF(AC414&lt;9.5,LMS!$D$22*AC414^3+LMS!$E$22*AC414^2+LMS!$F$22*AC414+LMS!$G$22,IF(AC414&lt;26.75,LMS!$D$23*AC414^3+LMS!$E$23*AC414^2+LMS!$F$23*AC414+LMS!$G$23,IF(AC414&lt;90,LMS!$D$24*AC414^3+LMS!$E$24*AC414^2+LMS!$F$24*AC414+LMS!$G$24,LMS!$D$25*AC414^3+LMS!$E$25*AC414^2+LMS!$F$25*AC414+LMS!$G$25))))),(IF(AC414&lt;2.5,LMS!$D$27*AC414^3+LMS!$E$27*AC414^2+LMS!$F$27*AC414+LMS!$G$27,IF(AC414&lt;9.5,LMS!$D$28*AC414^3+LMS!$E$28*AC414^2+LMS!$F$28*AC414+LMS!$G$28,IF(AC414&lt;26.75,LMS!$D$29*AC414^3+LMS!$E$29*AC414^2+LMS!$F$29*AC414+LMS!$G$29,IF(AC414&lt;90,LMS!$D$30*AC414^3+LMS!$E$30*AC414^2+LMS!$F$30*AC414+LMS!$G$30,IF(AC414&lt;150,LMS!$D$31*AC414^3+LMS!$E$31*AC414^2+LMS!$F$31*AC414+LMS!$G$31,LMS!$D$32*AC414^3+LMS!$E$32*AC414^2+LMS!$F$32*AC414+LMS!$G$32)))))))</f>
        <v>#VALUE!</v>
      </c>
      <c r="AB414" t="e">
        <f>IF(D414="M",(IF(AC414&lt;90,LMS!$D$14*AC414^3+LMS!$E$14*AC414^2+LMS!$F$14*AC414+LMS!$G$14,LMS!$D$15*AC414^3+LMS!$E$15*AC414^2+LMS!$F$15*AC414+LMS!$G$15)),(IF(AC414&lt;90,LMS!$D$17*AC414^3+LMS!$E$17*AC414^2+LMS!$F$17*AC414+LMS!$G$17,LMS!$D$18*AC414^3+LMS!$E$18*AC414^2+LMS!$F$18*AC414+LMS!$G$18)))</f>
        <v>#VALUE!</v>
      </c>
      <c r="AC414" s="7" t="e">
        <f t="shared" si="113"/>
        <v>#VALUE!</v>
      </c>
    </row>
    <row r="415" spans="2:29" s="7" customFormat="1">
      <c r="B415" s="119"/>
      <c r="C415" s="119"/>
      <c r="D415" s="119"/>
      <c r="E415" s="31"/>
      <c r="F415" s="31"/>
      <c r="G415" s="120"/>
      <c r="H415" s="120"/>
      <c r="I415" s="11" t="str">
        <f t="shared" si="100"/>
        <v/>
      </c>
      <c r="J415" s="2" t="str">
        <f t="shared" si="101"/>
        <v/>
      </c>
      <c r="K415" s="2" t="str">
        <f t="shared" si="102"/>
        <v/>
      </c>
      <c r="L415" s="2" t="str">
        <f t="shared" si="103"/>
        <v/>
      </c>
      <c r="M415" s="2" t="str">
        <f t="shared" si="104"/>
        <v/>
      </c>
      <c r="N415" s="2" t="str">
        <f t="shared" si="105"/>
        <v/>
      </c>
      <c r="O415" s="11" t="str">
        <f t="shared" si="106"/>
        <v/>
      </c>
      <c r="P415" s="11" t="str">
        <f t="shared" si="107"/>
        <v/>
      </c>
      <c r="Q415" s="11" t="str">
        <f t="shared" si="108"/>
        <v/>
      </c>
      <c r="R415" s="137"/>
      <c r="S415" s="137"/>
      <c r="T415" s="12" t="e">
        <f t="shared" si="109"/>
        <v>#VALUE!</v>
      </c>
      <c r="U415" s="13" t="e">
        <f t="shared" si="110"/>
        <v>#VALUE!</v>
      </c>
      <c r="V415" s="13"/>
      <c r="W415" s="8">
        <f t="shared" si="111"/>
        <v>9.0359999999999996</v>
      </c>
      <c r="X415" s="8">
        <f t="shared" si="112"/>
        <v>-184.49199999999999</v>
      </c>
      <c r="Y415"/>
      <c r="Z415" t="e">
        <f>IF(D415="M",IF(AC415&lt;78,LMS!$D$5*AC415^3+LMS!$E$5*AC415^2+LMS!$F$5*AC415+LMS!$G$5,IF(AC415&lt;150,LMS!$D$6*AC415^3+LMS!$E$6*AC415^2+LMS!$F$6*AC415+LMS!$G$6,LMS!$D$7*AC415^3+LMS!$E$7*AC415^2+LMS!$F$7*AC415+LMS!$G$7)),IF(AC415&lt;69,LMS!$D$9*AC415^3+LMS!$E$9*AC415^2+LMS!$F$9*AC415+LMS!$G$9,IF(AC415&lt;150,LMS!$D$10*AC415^3+LMS!$E$10*AC415^2+LMS!$F$10*AC415+LMS!$G$10,LMS!$D$11*AC415^3+LMS!$E$11*AC415^2+LMS!$F$11*AC415+LMS!$G$11)))</f>
        <v>#VALUE!</v>
      </c>
      <c r="AA415" t="e">
        <f>IF(D415="M",(IF(AC415&lt;2.5,LMS!$D$21*AC415^3+LMS!$E$21*AC415^2+LMS!$F$21*AC415+LMS!$G$21,IF(AC415&lt;9.5,LMS!$D$22*AC415^3+LMS!$E$22*AC415^2+LMS!$F$22*AC415+LMS!$G$22,IF(AC415&lt;26.75,LMS!$D$23*AC415^3+LMS!$E$23*AC415^2+LMS!$F$23*AC415+LMS!$G$23,IF(AC415&lt;90,LMS!$D$24*AC415^3+LMS!$E$24*AC415^2+LMS!$F$24*AC415+LMS!$G$24,LMS!$D$25*AC415^3+LMS!$E$25*AC415^2+LMS!$F$25*AC415+LMS!$G$25))))),(IF(AC415&lt;2.5,LMS!$D$27*AC415^3+LMS!$E$27*AC415^2+LMS!$F$27*AC415+LMS!$G$27,IF(AC415&lt;9.5,LMS!$D$28*AC415^3+LMS!$E$28*AC415^2+LMS!$F$28*AC415+LMS!$G$28,IF(AC415&lt;26.75,LMS!$D$29*AC415^3+LMS!$E$29*AC415^2+LMS!$F$29*AC415+LMS!$G$29,IF(AC415&lt;90,LMS!$D$30*AC415^3+LMS!$E$30*AC415^2+LMS!$F$30*AC415+LMS!$G$30,IF(AC415&lt;150,LMS!$D$31*AC415^3+LMS!$E$31*AC415^2+LMS!$F$31*AC415+LMS!$G$31,LMS!$D$32*AC415^3+LMS!$E$32*AC415^2+LMS!$F$32*AC415+LMS!$G$32)))))))</f>
        <v>#VALUE!</v>
      </c>
      <c r="AB415" t="e">
        <f>IF(D415="M",(IF(AC415&lt;90,LMS!$D$14*AC415^3+LMS!$E$14*AC415^2+LMS!$F$14*AC415+LMS!$G$14,LMS!$D$15*AC415^3+LMS!$E$15*AC415^2+LMS!$F$15*AC415+LMS!$G$15)),(IF(AC415&lt;90,LMS!$D$17*AC415^3+LMS!$E$17*AC415^2+LMS!$F$17*AC415+LMS!$G$17,LMS!$D$18*AC415^3+LMS!$E$18*AC415^2+LMS!$F$18*AC415+LMS!$G$18)))</f>
        <v>#VALUE!</v>
      </c>
      <c r="AC415" s="7" t="e">
        <f t="shared" si="113"/>
        <v>#VALUE!</v>
      </c>
    </row>
    <row r="416" spans="2:29" s="7" customFormat="1">
      <c r="B416" s="119"/>
      <c r="C416" s="119"/>
      <c r="D416" s="119"/>
      <c r="E416" s="31"/>
      <c r="F416" s="31"/>
      <c r="G416" s="120"/>
      <c r="H416" s="120"/>
      <c r="I416" s="11" t="str">
        <f t="shared" si="100"/>
        <v/>
      </c>
      <c r="J416" s="2" t="str">
        <f t="shared" si="101"/>
        <v/>
      </c>
      <c r="K416" s="2" t="str">
        <f t="shared" si="102"/>
        <v/>
      </c>
      <c r="L416" s="2" t="str">
        <f t="shared" si="103"/>
        <v/>
      </c>
      <c r="M416" s="2" t="str">
        <f t="shared" si="104"/>
        <v/>
      </c>
      <c r="N416" s="2" t="str">
        <f t="shared" si="105"/>
        <v/>
      </c>
      <c r="O416" s="11" t="str">
        <f t="shared" si="106"/>
        <v/>
      </c>
      <c r="P416" s="11" t="str">
        <f t="shared" si="107"/>
        <v/>
      </c>
      <c r="Q416" s="11" t="str">
        <f t="shared" si="108"/>
        <v/>
      </c>
      <c r="R416" s="137"/>
      <c r="S416" s="137"/>
      <c r="T416" s="12" t="e">
        <f t="shared" si="109"/>
        <v>#VALUE!</v>
      </c>
      <c r="U416" s="13" t="e">
        <f t="shared" si="110"/>
        <v>#VALUE!</v>
      </c>
      <c r="V416" s="13"/>
      <c r="W416" s="8">
        <f t="shared" si="111"/>
        <v>9.0359999999999996</v>
      </c>
      <c r="X416" s="8">
        <f t="shared" si="112"/>
        <v>-184.49199999999999</v>
      </c>
      <c r="Y416"/>
      <c r="Z416" t="e">
        <f>IF(D416="M",IF(AC416&lt;78,LMS!$D$5*AC416^3+LMS!$E$5*AC416^2+LMS!$F$5*AC416+LMS!$G$5,IF(AC416&lt;150,LMS!$D$6*AC416^3+LMS!$E$6*AC416^2+LMS!$F$6*AC416+LMS!$G$6,LMS!$D$7*AC416^3+LMS!$E$7*AC416^2+LMS!$F$7*AC416+LMS!$G$7)),IF(AC416&lt;69,LMS!$D$9*AC416^3+LMS!$E$9*AC416^2+LMS!$F$9*AC416+LMS!$G$9,IF(AC416&lt;150,LMS!$D$10*AC416^3+LMS!$E$10*AC416^2+LMS!$F$10*AC416+LMS!$G$10,LMS!$D$11*AC416^3+LMS!$E$11*AC416^2+LMS!$F$11*AC416+LMS!$G$11)))</f>
        <v>#VALUE!</v>
      </c>
      <c r="AA416" t="e">
        <f>IF(D416="M",(IF(AC416&lt;2.5,LMS!$D$21*AC416^3+LMS!$E$21*AC416^2+LMS!$F$21*AC416+LMS!$G$21,IF(AC416&lt;9.5,LMS!$D$22*AC416^3+LMS!$E$22*AC416^2+LMS!$F$22*AC416+LMS!$G$22,IF(AC416&lt;26.75,LMS!$D$23*AC416^3+LMS!$E$23*AC416^2+LMS!$F$23*AC416+LMS!$G$23,IF(AC416&lt;90,LMS!$D$24*AC416^3+LMS!$E$24*AC416^2+LMS!$F$24*AC416+LMS!$G$24,LMS!$D$25*AC416^3+LMS!$E$25*AC416^2+LMS!$F$25*AC416+LMS!$G$25))))),(IF(AC416&lt;2.5,LMS!$D$27*AC416^3+LMS!$E$27*AC416^2+LMS!$F$27*AC416+LMS!$G$27,IF(AC416&lt;9.5,LMS!$D$28*AC416^3+LMS!$E$28*AC416^2+LMS!$F$28*AC416+LMS!$G$28,IF(AC416&lt;26.75,LMS!$D$29*AC416^3+LMS!$E$29*AC416^2+LMS!$F$29*AC416+LMS!$G$29,IF(AC416&lt;90,LMS!$D$30*AC416^3+LMS!$E$30*AC416^2+LMS!$F$30*AC416+LMS!$G$30,IF(AC416&lt;150,LMS!$D$31*AC416^3+LMS!$E$31*AC416^2+LMS!$F$31*AC416+LMS!$G$31,LMS!$D$32*AC416^3+LMS!$E$32*AC416^2+LMS!$F$32*AC416+LMS!$G$32)))))))</f>
        <v>#VALUE!</v>
      </c>
      <c r="AB416" t="e">
        <f>IF(D416="M",(IF(AC416&lt;90,LMS!$D$14*AC416^3+LMS!$E$14*AC416^2+LMS!$F$14*AC416+LMS!$G$14,LMS!$D$15*AC416^3+LMS!$E$15*AC416^2+LMS!$F$15*AC416+LMS!$G$15)),(IF(AC416&lt;90,LMS!$D$17*AC416^3+LMS!$E$17*AC416^2+LMS!$F$17*AC416+LMS!$G$17,LMS!$D$18*AC416^3+LMS!$E$18*AC416^2+LMS!$F$18*AC416+LMS!$G$18)))</f>
        <v>#VALUE!</v>
      </c>
      <c r="AC416" s="7" t="e">
        <f t="shared" si="113"/>
        <v>#VALUE!</v>
      </c>
    </row>
    <row r="417" spans="2:29" s="7" customFormat="1">
      <c r="B417" s="119"/>
      <c r="C417" s="119"/>
      <c r="D417" s="119"/>
      <c r="E417" s="31"/>
      <c r="F417" s="31"/>
      <c r="G417" s="120"/>
      <c r="H417" s="120"/>
      <c r="I417" s="11" t="str">
        <f t="shared" si="100"/>
        <v/>
      </c>
      <c r="J417" s="2" t="str">
        <f t="shared" si="101"/>
        <v/>
      </c>
      <c r="K417" s="2" t="str">
        <f t="shared" si="102"/>
        <v/>
      </c>
      <c r="L417" s="2" t="str">
        <f t="shared" si="103"/>
        <v/>
      </c>
      <c r="M417" s="2" t="str">
        <f t="shared" si="104"/>
        <v/>
      </c>
      <c r="N417" s="2" t="str">
        <f t="shared" si="105"/>
        <v/>
      </c>
      <c r="O417" s="11" t="str">
        <f t="shared" si="106"/>
        <v/>
      </c>
      <c r="P417" s="11" t="str">
        <f t="shared" si="107"/>
        <v/>
      </c>
      <c r="Q417" s="11" t="str">
        <f t="shared" si="108"/>
        <v/>
      </c>
      <c r="R417" s="137"/>
      <c r="S417" s="137"/>
      <c r="T417" s="12" t="e">
        <f t="shared" si="109"/>
        <v>#VALUE!</v>
      </c>
      <c r="U417" s="13" t="e">
        <f t="shared" si="110"/>
        <v>#VALUE!</v>
      </c>
      <c r="V417" s="13"/>
      <c r="W417" s="8">
        <f t="shared" si="111"/>
        <v>9.0359999999999996</v>
      </c>
      <c r="X417" s="8">
        <f t="shared" si="112"/>
        <v>-184.49199999999999</v>
      </c>
      <c r="Y417"/>
      <c r="Z417" t="e">
        <f>IF(D417="M",IF(AC417&lt;78,LMS!$D$5*AC417^3+LMS!$E$5*AC417^2+LMS!$F$5*AC417+LMS!$G$5,IF(AC417&lt;150,LMS!$D$6*AC417^3+LMS!$E$6*AC417^2+LMS!$F$6*AC417+LMS!$G$6,LMS!$D$7*AC417^3+LMS!$E$7*AC417^2+LMS!$F$7*AC417+LMS!$G$7)),IF(AC417&lt;69,LMS!$D$9*AC417^3+LMS!$E$9*AC417^2+LMS!$F$9*AC417+LMS!$G$9,IF(AC417&lt;150,LMS!$D$10*AC417^3+LMS!$E$10*AC417^2+LMS!$F$10*AC417+LMS!$G$10,LMS!$D$11*AC417^3+LMS!$E$11*AC417^2+LMS!$F$11*AC417+LMS!$G$11)))</f>
        <v>#VALUE!</v>
      </c>
      <c r="AA417" t="e">
        <f>IF(D417="M",(IF(AC417&lt;2.5,LMS!$D$21*AC417^3+LMS!$E$21*AC417^2+LMS!$F$21*AC417+LMS!$G$21,IF(AC417&lt;9.5,LMS!$D$22*AC417^3+LMS!$E$22*AC417^2+LMS!$F$22*AC417+LMS!$G$22,IF(AC417&lt;26.75,LMS!$D$23*AC417^3+LMS!$E$23*AC417^2+LMS!$F$23*AC417+LMS!$G$23,IF(AC417&lt;90,LMS!$D$24*AC417^3+LMS!$E$24*AC417^2+LMS!$F$24*AC417+LMS!$G$24,LMS!$D$25*AC417^3+LMS!$E$25*AC417^2+LMS!$F$25*AC417+LMS!$G$25))))),(IF(AC417&lt;2.5,LMS!$D$27*AC417^3+LMS!$E$27*AC417^2+LMS!$F$27*AC417+LMS!$G$27,IF(AC417&lt;9.5,LMS!$D$28*AC417^3+LMS!$E$28*AC417^2+LMS!$F$28*AC417+LMS!$G$28,IF(AC417&lt;26.75,LMS!$D$29*AC417^3+LMS!$E$29*AC417^2+LMS!$F$29*AC417+LMS!$G$29,IF(AC417&lt;90,LMS!$D$30*AC417^3+LMS!$E$30*AC417^2+LMS!$F$30*AC417+LMS!$G$30,IF(AC417&lt;150,LMS!$D$31*AC417^3+LMS!$E$31*AC417^2+LMS!$F$31*AC417+LMS!$G$31,LMS!$D$32*AC417^3+LMS!$E$32*AC417^2+LMS!$F$32*AC417+LMS!$G$32)))))))</f>
        <v>#VALUE!</v>
      </c>
      <c r="AB417" t="e">
        <f>IF(D417="M",(IF(AC417&lt;90,LMS!$D$14*AC417^3+LMS!$E$14*AC417^2+LMS!$F$14*AC417+LMS!$G$14,LMS!$D$15*AC417^3+LMS!$E$15*AC417^2+LMS!$F$15*AC417+LMS!$G$15)),(IF(AC417&lt;90,LMS!$D$17*AC417^3+LMS!$E$17*AC417^2+LMS!$F$17*AC417+LMS!$G$17,LMS!$D$18*AC417^3+LMS!$E$18*AC417^2+LMS!$F$18*AC417+LMS!$G$18)))</f>
        <v>#VALUE!</v>
      </c>
      <c r="AC417" s="7" t="e">
        <f t="shared" si="113"/>
        <v>#VALUE!</v>
      </c>
    </row>
    <row r="418" spans="2:29" s="7" customFormat="1">
      <c r="B418" s="119"/>
      <c r="C418" s="119"/>
      <c r="D418" s="119"/>
      <c r="E418" s="31"/>
      <c r="F418" s="31"/>
      <c r="G418" s="120"/>
      <c r="H418" s="120"/>
      <c r="I418" s="11" t="str">
        <f t="shared" si="100"/>
        <v/>
      </c>
      <c r="J418" s="2" t="str">
        <f t="shared" si="101"/>
        <v/>
      </c>
      <c r="K418" s="2" t="str">
        <f t="shared" si="102"/>
        <v/>
      </c>
      <c r="L418" s="2" t="str">
        <f t="shared" si="103"/>
        <v/>
      </c>
      <c r="M418" s="2" t="str">
        <f t="shared" si="104"/>
        <v/>
      </c>
      <c r="N418" s="2" t="str">
        <f t="shared" si="105"/>
        <v/>
      </c>
      <c r="O418" s="11" t="str">
        <f t="shared" si="106"/>
        <v/>
      </c>
      <c r="P418" s="11" t="str">
        <f t="shared" si="107"/>
        <v/>
      </c>
      <c r="Q418" s="11" t="str">
        <f t="shared" si="108"/>
        <v/>
      </c>
      <c r="R418" s="137"/>
      <c r="S418" s="137"/>
      <c r="T418" s="12" t="e">
        <f t="shared" si="109"/>
        <v>#VALUE!</v>
      </c>
      <c r="U418" s="13" t="e">
        <f t="shared" si="110"/>
        <v>#VALUE!</v>
      </c>
      <c r="V418" s="13"/>
      <c r="W418" s="8">
        <f t="shared" si="111"/>
        <v>9.0359999999999996</v>
      </c>
      <c r="X418" s="8">
        <f t="shared" si="112"/>
        <v>-184.49199999999999</v>
      </c>
      <c r="Y418"/>
      <c r="Z418" t="e">
        <f>IF(D418="M",IF(AC418&lt;78,LMS!$D$5*AC418^3+LMS!$E$5*AC418^2+LMS!$F$5*AC418+LMS!$G$5,IF(AC418&lt;150,LMS!$D$6*AC418^3+LMS!$E$6*AC418^2+LMS!$F$6*AC418+LMS!$G$6,LMS!$D$7*AC418^3+LMS!$E$7*AC418^2+LMS!$F$7*AC418+LMS!$G$7)),IF(AC418&lt;69,LMS!$D$9*AC418^3+LMS!$E$9*AC418^2+LMS!$F$9*AC418+LMS!$G$9,IF(AC418&lt;150,LMS!$D$10*AC418^3+LMS!$E$10*AC418^2+LMS!$F$10*AC418+LMS!$G$10,LMS!$D$11*AC418^3+LMS!$E$11*AC418^2+LMS!$F$11*AC418+LMS!$G$11)))</f>
        <v>#VALUE!</v>
      </c>
      <c r="AA418" t="e">
        <f>IF(D418="M",(IF(AC418&lt;2.5,LMS!$D$21*AC418^3+LMS!$E$21*AC418^2+LMS!$F$21*AC418+LMS!$G$21,IF(AC418&lt;9.5,LMS!$D$22*AC418^3+LMS!$E$22*AC418^2+LMS!$F$22*AC418+LMS!$G$22,IF(AC418&lt;26.75,LMS!$D$23*AC418^3+LMS!$E$23*AC418^2+LMS!$F$23*AC418+LMS!$G$23,IF(AC418&lt;90,LMS!$D$24*AC418^3+LMS!$E$24*AC418^2+LMS!$F$24*AC418+LMS!$G$24,LMS!$D$25*AC418^3+LMS!$E$25*AC418^2+LMS!$F$25*AC418+LMS!$G$25))))),(IF(AC418&lt;2.5,LMS!$D$27*AC418^3+LMS!$E$27*AC418^2+LMS!$F$27*AC418+LMS!$G$27,IF(AC418&lt;9.5,LMS!$D$28*AC418^3+LMS!$E$28*AC418^2+LMS!$F$28*AC418+LMS!$G$28,IF(AC418&lt;26.75,LMS!$D$29*AC418^3+LMS!$E$29*AC418^2+LMS!$F$29*AC418+LMS!$G$29,IF(AC418&lt;90,LMS!$D$30*AC418^3+LMS!$E$30*AC418^2+LMS!$F$30*AC418+LMS!$G$30,IF(AC418&lt;150,LMS!$D$31*AC418^3+LMS!$E$31*AC418^2+LMS!$F$31*AC418+LMS!$G$31,LMS!$D$32*AC418^3+LMS!$E$32*AC418^2+LMS!$F$32*AC418+LMS!$G$32)))))))</f>
        <v>#VALUE!</v>
      </c>
      <c r="AB418" t="e">
        <f>IF(D418="M",(IF(AC418&lt;90,LMS!$D$14*AC418^3+LMS!$E$14*AC418^2+LMS!$F$14*AC418+LMS!$G$14,LMS!$D$15*AC418^3+LMS!$E$15*AC418^2+LMS!$F$15*AC418+LMS!$G$15)),(IF(AC418&lt;90,LMS!$D$17*AC418^3+LMS!$E$17*AC418^2+LMS!$F$17*AC418+LMS!$G$17,LMS!$D$18*AC418^3+LMS!$E$18*AC418^2+LMS!$F$18*AC418+LMS!$G$18)))</f>
        <v>#VALUE!</v>
      </c>
      <c r="AC418" s="7" t="e">
        <f t="shared" si="113"/>
        <v>#VALUE!</v>
      </c>
    </row>
    <row r="419" spans="2:29" s="7" customFormat="1">
      <c r="B419" s="119"/>
      <c r="C419" s="119"/>
      <c r="D419" s="119"/>
      <c r="E419" s="31"/>
      <c r="F419" s="31"/>
      <c r="G419" s="120"/>
      <c r="H419" s="120"/>
      <c r="I419" s="11" t="str">
        <f t="shared" si="100"/>
        <v/>
      </c>
      <c r="J419" s="2" t="str">
        <f t="shared" si="101"/>
        <v/>
      </c>
      <c r="K419" s="2" t="str">
        <f t="shared" si="102"/>
        <v/>
      </c>
      <c r="L419" s="2" t="str">
        <f t="shared" si="103"/>
        <v/>
      </c>
      <c r="M419" s="2" t="str">
        <f t="shared" si="104"/>
        <v/>
      </c>
      <c r="N419" s="2" t="str">
        <f t="shared" si="105"/>
        <v/>
      </c>
      <c r="O419" s="11" t="str">
        <f t="shared" si="106"/>
        <v/>
      </c>
      <c r="P419" s="11" t="str">
        <f t="shared" si="107"/>
        <v/>
      </c>
      <c r="Q419" s="11" t="str">
        <f t="shared" si="108"/>
        <v/>
      </c>
      <c r="R419" s="137"/>
      <c r="S419" s="137"/>
      <c r="T419" s="12" t="e">
        <f t="shared" si="109"/>
        <v>#VALUE!</v>
      </c>
      <c r="U419" s="13" t="e">
        <f t="shared" si="110"/>
        <v>#VALUE!</v>
      </c>
      <c r="V419" s="13"/>
      <c r="W419" s="8">
        <f t="shared" si="111"/>
        <v>9.0359999999999996</v>
      </c>
      <c r="X419" s="8">
        <f t="shared" si="112"/>
        <v>-184.49199999999999</v>
      </c>
      <c r="Y419"/>
      <c r="Z419" t="e">
        <f>IF(D419="M",IF(AC419&lt;78,LMS!$D$5*AC419^3+LMS!$E$5*AC419^2+LMS!$F$5*AC419+LMS!$G$5,IF(AC419&lt;150,LMS!$D$6*AC419^3+LMS!$E$6*AC419^2+LMS!$F$6*AC419+LMS!$G$6,LMS!$D$7*AC419^3+LMS!$E$7*AC419^2+LMS!$F$7*AC419+LMS!$G$7)),IF(AC419&lt;69,LMS!$D$9*AC419^3+LMS!$E$9*AC419^2+LMS!$F$9*AC419+LMS!$G$9,IF(AC419&lt;150,LMS!$D$10*AC419^3+LMS!$E$10*AC419^2+LMS!$F$10*AC419+LMS!$G$10,LMS!$D$11*AC419^3+LMS!$E$11*AC419^2+LMS!$F$11*AC419+LMS!$G$11)))</f>
        <v>#VALUE!</v>
      </c>
      <c r="AA419" t="e">
        <f>IF(D419="M",(IF(AC419&lt;2.5,LMS!$D$21*AC419^3+LMS!$E$21*AC419^2+LMS!$F$21*AC419+LMS!$G$21,IF(AC419&lt;9.5,LMS!$D$22*AC419^3+LMS!$E$22*AC419^2+LMS!$F$22*AC419+LMS!$G$22,IF(AC419&lt;26.75,LMS!$D$23*AC419^3+LMS!$E$23*AC419^2+LMS!$F$23*AC419+LMS!$G$23,IF(AC419&lt;90,LMS!$D$24*AC419^3+LMS!$E$24*AC419^2+LMS!$F$24*AC419+LMS!$G$24,LMS!$D$25*AC419^3+LMS!$E$25*AC419^2+LMS!$F$25*AC419+LMS!$G$25))))),(IF(AC419&lt;2.5,LMS!$D$27*AC419^3+LMS!$E$27*AC419^2+LMS!$F$27*AC419+LMS!$G$27,IF(AC419&lt;9.5,LMS!$D$28*AC419^3+LMS!$E$28*AC419^2+LMS!$F$28*AC419+LMS!$G$28,IF(AC419&lt;26.75,LMS!$D$29*AC419^3+LMS!$E$29*AC419^2+LMS!$F$29*AC419+LMS!$G$29,IF(AC419&lt;90,LMS!$D$30*AC419^3+LMS!$E$30*AC419^2+LMS!$F$30*AC419+LMS!$G$30,IF(AC419&lt;150,LMS!$D$31*AC419^3+LMS!$E$31*AC419^2+LMS!$F$31*AC419+LMS!$G$31,LMS!$D$32*AC419^3+LMS!$E$32*AC419^2+LMS!$F$32*AC419+LMS!$G$32)))))))</f>
        <v>#VALUE!</v>
      </c>
      <c r="AB419" t="e">
        <f>IF(D419="M",(IF(AC419&lt;90,LMS!$D$14*AC419^3+LMS!$E$14*AC419^2+LMS!$F$14*AC419+LMS!$G$14,LMS!$D$15*AC419^3+LMS!$E$15*AC419^2+LMS!$F$15*AC419+LMS!$G$15)),(IF(AC419&lt;90,LMS!$D$17*AC419^3+LMS!$E$17*AC419^2+LMS!$F$17*AC419+LMS!$G$17,LMS!$D$18*AC419^3+LMS!$E$18*AC419^2+LMS!$F$18*AC419+LMS!$G$18)))</f>
        <v>#VALUE!</v>
      </c>
      <c r="AC419" s="7" t="e">
        <f t="shared" si="113"/>
        <v>#VALUE!</v>
      </c>
    </row>
    <row r="420" spans="2:29" s="7" customFormat="1">
      <c r="B420" s="119"/>
      <c r="C420" s="119"/>
      <c r="D420" s="119"/>
      <c r="E420" s="31"/>
      <c r="F420" s="31"/>
      <c r="G420" s="120"/>
      <c r="H420" s="120"/>
      <c r="I420" s="11" t="str">
        <f t="shared" si="100"/>
        <v/>
      </c>
      <c r="J420" s="2" t="str">
        <f t="shared" si="101"/>
        <v/>
      </c>
      <c r="K420" s="2" t="str">
        <f t="shared" si="102"/>
        <v/>
      </c>
      <c r="L420" s="2" t="str">
        <f t="shared" si="103"/>
        <v/>
      </c>
      <c r="M420" s="2" t="str">
        <f t="shared" si="104"/>
        <v/>
      </c>
      <c r="N420" s="2" t="str">
        <f t="shared" si="105"/>
        <v/>
      </c>
      <c r="O420" s="11" t="str">
        <f t="shared" si="106"/>
        <v/>
      </c>
      <c r="P420" s="11" t="str">
        <f t="shared" si="107"/>
        <v/>
      </c>
      <c r="Q420" s="11" t="str">
        <f t="shared" si="108"/>
        <v/>
      </c>
      <c r="R420" s="137"/>
      <c r="S420" s="137"/>
      <c r="T420" s="12" t="e">
        <f t="shared" si="109"/>
        <v>#VALUE!</v>
      </c>
      <c r="U420" s="13" t="e">
        <f t="shared" si="110"/>
        <v>#VALUE!</v>
      </c>
      <c r="V420" s="13"/>
      <c r="W420" s="8">
        <f t="shared" si="111"/>
        <v>9.0359999999999996</v>
      </c>
      <c r="X420" s="8">
        <f t="shared" si="112"/>
        <v>-184.49199999999999</v>
      </c>
      <c r="Y420"/>
      <c r="Z420" t="e">
        <f>IF(D420="M",IF(AC420&lt;78,LMS!$D$5*AC420^3+LMS!$E$5*AC420^2+LMS!$F$5*AC420+LMS!$G$5,IF(AC420&lt;150,LMS!$D$6*AC420^3+LMS!$E$6*AC420^2+LMS!$F$6*AC420+LMS!$G$6,LMS!$D$7*AC420^3+LMS!$E$7*AC420^2+LMS!$F$7*AC420+LMS!$G$7)),IF(AC420&lt;69,LMS!$D$9*AC420^3+LMS!$E$9*AC420^2+LMS!$F$9*AC420+LMS!$G$9,IF(AC420&lt;150,LMS!$D$10*AC420^3+LMS!$E$10*AC420^2+LMS!$F$10*AC420+LMS!$G$10,LMS!$D$11*AC420^3+LMS!$E$11*AC420^2+LMS!$F$11*AC420+LMS!$G$11)))</f>
        <v>#VALUE!</v>
      </c>
      <c r="AA420" t="e">
        <f>IF(D420="M",(IF(AC420&lt;2.5,LMS!$D$21*AC420^3+LMS!$E$21*AC420^2+LMS!$F$21*AC420+LMS!$G$21,IF(AC420&lt;9.5,LMS!$D$22*AC420^3+LMS!$E$22*AC420^2+LMS!$F$22*AC420+LMS!$G$22,IF(AC420&lt;26.75,LMS!$D$23*AC420^3+LMS!$E$23*AC420^2+LMS!$F$23*AC420+LMS!$G$23,IF(AC420&lt;90,LMS!$D$24*AC420^3+LMS!$E$24*AC420^2+LMS!$F$24*AC420+LMS!$G$24,LMS!$D$25*AC420^3+LMS!$E$25*AC420^2+LMS!$F$25*AC420+LMS!$G$25))))),(IF(AC420&lt;2.5,LMS!$D$27*AC420^3+LMS!$E$27*AC420^2+LMS!$F$27*AC420+LMS!$G$27,IF(AC420&lt;9.5,LMS!$D$28*AC420^3+LMS!$E$28*AC420^2+LMS!$F$28*AC420+LMS!$G$28,IF(AC420&lt;26.75,LMS!$D$29*AC420^3+LMS!$E$29*AC420^2+LMS!$F$29*AC420+LMS!$G$29,IF(AC420&lt;90,LMS!$D$30*AC420^3+LMS!$E$30*AC420^2+LMS!$F$30*AC420+LMS!$G$30,IF(AC420&lt;150,LMS!$D$31*AC420^3+LMS!$E$31*AC420^2+LMS!$F$31*AC420+LMS!$G$31,LMS!$D$32*AC420^3+LMS!$E$32*AC420^2+LMS!$F$32*AC420+LMS!$G$32)))))))</f>
        <v>#VALUE!</v>
      </c>
      <c r="AB420" t="e">
        <f>IF(D420="M",(IF(AC420&lt;90,LMS!$D$14*AC420^3+LMS!$E$14*AC420^2+LMS!$F$14*AC420+LMS!$G$14,LMS!$D$15*AC420^3+LMS!$E$15*AC420^2+LMS!$F$15*AC420+LMS!$G$15)),(IF(AC420&lt;90,LMS!$D$17*AC420^3+LMS!$E$17*AC420^2+LMS!$F$17*AC420+LMS!$G$17,LMS!$D$18*AC420^3+LMS!$E$18*AC420^2+LMS!$F$18*AC420+LMS!$G$18)))</f>
        <v>#VALUE!</v>
      </c>
      <c r="AC420" s="7" t="e">
        <f t="shared" si="113"/>
        <v>#VALUE!</v>
      </c>
    </row>
    <row r="421" spans="2:29" s="7" customFormat="1">
      <c r="B421" s="119"/>
      <c r="C421" s="119"/>
      <c r="D421" s="119"/>
      <c r="E421" s="31"/>
      <c r="F421" s="31"/>
      <c r="G421" s="120"/>
      <c r="H421" s="120"/>
      <c r="I421" s="11" t="str">
        <f t="shared" si="100"/>
        <v/>
      </c>
      <c r="J421" s="2" t="str">
        <f t="shared" si="101"/>
        <v/>
      </c>
      <c r="K421" s="2" t="str">
        <f t="shared" si="102"/>
        <v/>
      </c>
      <c r="L421" s="2" t="str">
        <f t="shared" si="103"/>
        <v/>
      </c>
      <c r="M421" s="2" t="str">
        <f t="shared" si="104"/>
        <v/>
      </c>
      <c r="N421" s="2" t="str">
        <f t="shared" si="105"/>
        <v/>
      </c>
      <c r="O421" s="11" t="str">
        <f t="shared" si="106"/>
        <v/>
      </c>
      <c r="P421" s="11" t="str">
        <f t="shared" si="107"/>
        <v/>
      </c>
      <c r="Q421" s="11" t="str">
        <f t="shared" si="108"/>
        <v/>
      </c>
      <c r="R421" s="137"/>
      <c r="S421" s="137"/>
      <c r="T421" s="12" t="e">
        <f t="shared" si="109"/>
        <v>#VALUE!</v>
      </c>
      <c r="U421" s="13" t="e">
        <f t="shared" si="110"/>
        <v>#VALUE!</v>
      </c>
      <c r="V421" s="13"/>
      <c r="W421" s="8">
        <f t="shared" si="111"/>
        <v>9.0359999999999996</v>
      </c>
      <c r="X421" s="8">
        <f t="shared" si="112"/>
        <v>-184.49199999999999</v>
      </c>
      <c r="Y421"/>
      <c r="Z421" t="e">
        <f>IF(D421="M",IF(AC421&lt;78,LMS!$D$5*AC421^3+LMS!$E$5*AC421^2+LMS!$F$5*AC421+LMS!$G$5,IF(AC421&lt;150,LMS!$D$6*AC421^3+LMS!$E$6*AC421^2+LMS!$F$6*AC421+LMS!$G$6,LMS!$D$7*AC421^3+LMS!$E$7*AC421^2+LMS!$F$7*AC421+LMS!$G$7)),IF(AC421&lt;69,LMS!$D$9*AC421^3+LMS!$E$9*AC421^2+LMS!$F$9*AC421+LMS!$G$9,IF(AC421&lt;150,LMS!$D$10*AC421^3+LMS!$E$10*AC421^2+LMS!$F$10*AC421+LMS!$G$10,LMS!$D$11*AC421^3+LMS!$E$11*AC421^2+LMS!$F$11*AC421+LMS!$G$11)))</f>
        <v>#VALUE!</v>
      </c>
      <c r="AA421" t="e">
        <f>IF(D421="M",(IF(AC421&lt;2.5,LMS!$D$21*AC421^3+LMS!$E$21*AC421^2+LMS!$F$21*AC421+LMS!$G$21,IF(AC421&lt;9.5,LMS!$D$22*AC421^3+LMS!$E$22*AC421^2+LMS!$F$22*AC421+LMS!$G$22,IF(AC421&lt;26.75,LMS!$D$23*AC421^3+LMS!$E$23*AC421^2+LMS!$F$23*AC421+LMS!$G$23,IF(AC421&lt;90,LMS!$D$24*AC421^3+LMS!$E$24*AC421^2+LMS!$F$24*AC421+LMS!$G$24,LMS!$D$25*AC421^3+LMS!$E$25*AC421^2+LMS!$F$25*AC421+LMS!$G$25))))),(IF(AC421&lt;2.5,LMS!$D$27*AC421^3+LMS!$E$27*AC421^2+LMS!$F$27*AC421+LMS!$G$27,IF(AC421&lt;9.5,LMS!$D$28*AC421^3+LMS!$E$28*AC421^2+LMS!$F$28*AC421+LMS!$G$28,IF(AC421&lt;26.75,LMS!$D$29*AC421^3+LMS!$E$29*AC421^2+LMS!$F$29*AC421+LMS!$G$29,IF(AC421&lt;90,LMS!$D$30*AC421^3+LMS!$E$30*AC421^2+LMS!$F$30*AC421+LMS!$G$30,IF(AC421&lt;150,LMS!$D$31*AC421^3+LMS!$E$31*AC421^2+LMS!$F$31*AC421+LMS!$G$31,LMS!$D$32*AC421^3+LMS!$E$32*AC421^2+LMS!$F$32*AC421+LMS!$G$32)))))))</f>
        <v>#VALUE!</v>
      </c>
      <c r="AB421" t="e">
        <f>IF(D421="M",(IF(AC421&lt;90,LMS!$D$14*AC421^3+LMS!$E$14*AC421^2+LMS!$F$14*AC421+LMS!$G$14,LMS!$D$15*AC421^3+LMS!$E$15*AC421^2+LMS!$F$15*AC421+LMS!$G$15)),(IF(AC421&lt;90,LMS!$D$17*AC421^3+LMS!$E$17*AC421^2+LMS!$F$17*AC421+LMS!$G$17,LMS!$D$18*AC421^3+LMS!$E$18*AC421^2+LMS!$F$18*AC421+LMS!$G$18)))</f>
        <v>#VALUE!</v>
      </c>
      <c r="AC421" s="7" t="e">
        <f t="shared" si="113"/>
        <v>#VALUE!</v>
      </c>
    </row>
    <row r="422" spans="2:29" s="7" customFormat="1">
      <c r="B422" s="119"/>
      <c r="C422" s="119"/>
      <c r="D422" s="119"/>
      <c r="E422" s="31"/>
      <c r="F422" s="31"/>
      <c r="G422" s="120"/>
      <c r="H422" s="120"/>
      <c r="I422" s="11" t="str">
        <f t="shared" si="100"/>
        <v/>
      </c>
      <c r="J422" s="2" t="str">
        <f t="shared" si="101"/>
        <v/>
      </c>
      <c r="K422" s="2" t="str">
        <f t="shared" si="102"/>
        <v/>
      </c>
      <c r="L422" s="2" t="str">
        <f t="shared" si="103"/>
        <v/>
      </c>
      <c r="M422" s="2" t="str">
        <f t="shared" si="104"/>
        <v/>
      </c>
      <c r="N422" s="2" t="str">
        <f t="shared" si="105"/>
        <v/>
      </c>
      <c r="O422" s="11" t="str">
        <f t="shared" si="106"/>
        <v/>
      </c>
      <c r="P422" s="11" t="str">
        <f t="shared" si="107"/>
        <v/>
      </c>
      <c r="Q422" s="11" t="str">
        <f t="shared" si="108"/>
        <v/>
      </c>
      <c r="R422" s="137"/>
      <c r="S422" s="137"/>
      <c r="T422" s="12" t="e">
        <f t="shared" si="109"/>
        <v>#VALUE!</v>
      </c>
      <c r="U422" s="13" t="e">
        <f t="shared" si="110"/>
        <v>#VALUE!</v>
      </c>
      <c r="V422" s="13"/>
      <c r="W422" s="8">
        <f t="shared" si="111"/>
        <v>9.0359999999999996</v>
      </c>
      <c r="X422" s="8">
        <f t="shared" si="112"/>
        <v>-184.49199999999999</v>
      </c>
      <c r="Y422"/>
      <c r="Z422" t="e">
        <f>IF(D422="M",IF(AC422&lt;78,LMS!$D$5*AC422^3+LMS!$E$5*AC422^2+LMS!$F$5*AC422+LMS!$G$5,IF(AC422&lt;150,LMS!$D$6*AC422^3+LMS!$E$6*AC422^2+LMS!$F$6*AC422+LMS!$G$6,LMS!$D$7*AC422^3+LMS!$E$7*AC422^2+LMS!$F$7*AC422+LMS!$G$7)),IF(AC422&lt;69,LMS!$D$9*AC422^3+LMS!$E$9*AC422^2+LMS!$F$9*AC422+LMS!$G$9,IF(AC422&lt;150,LMS!$D$10*AC422^3+LMS!$E$10*AC422^2+LMS!$F$10*AC422+LMS!$G$10,LMS!$D$11*AC422^3+LMS!$E$11*AC422^2+LMS!$F$11*AC422+LMS!$G$11)))</f>
        <v>#VALUE!</v>
      </c>
      <c r="AA422" t="e">
        <f>IF(D422="M",(IF(AC422&lt;2.5,LMS!$D$21*AC422^3+LMS!$E$21*AC422^2+LMS!$F$21*AC422+LMS!$G$21,IF(AC422&lt;9.5,LMS!$D$22*AC422^3+LMS!$E$22*AC422^2+LMS!$F$22*AC422+LMS!$G$22,IF(AC422&lt;26.75,LMS!$D$23*AC422^3+LMS!$E$23*AC422^2+LMS!$F$23*AC422+LMS!$G$23,IF(AC422&lt;90,LMS!$D$24*AC422^3+LMS!$E$24*AC422^2+LMS!$F$24*AC422+LMS!$G$24,LMS!$D$25*AC422^3+LMS!$E$25*AC422^2+LMS!$F$25*AC422+LMS!$G$25))))),(IF(AC422&lt;2.5,LMS!$D$27*AC422^3+LMS!$E$27*AC422^2+LMS!$F$27*AC422+LMS!$G$27,IF(AC422&lt;9.5,LMS!$D$28*AC422^3+LMS!$E$28*AC422^2+LMS!$F$28*AC422+LMS!$G$28,IF(AC422&lt;26.75,LMS!$D$29*AC422^3+LMS!$E$29*AC422^2+LMS!$F$29*AC422+LMS!$G$29,IF(AC422&lt;90,LMS!$D$30*AC422^3+LMS!$E$30*AC422^2+LMS!$F$30*AC422+LMS!$G$30,IF(AC422&lt;150,LMS!$D$31*AC422^3+LMS!$E$31*AC422^2+LMS!$F$31*AC422+LMS!$G$31,LMS!$D$32*AC422^3+LMS!$E$32*AC422^2+LMS!$F$32*AC422+LMS!$G$32)))))))</f>
        <v>#VALUE!</v>
      </c>
      <c r="AB422" t="e">
        <f>IF(D422="M",(IF(AC422&lt;90,LMS!$D$14*AC422^3+LMS!$E$14*AC422^2+LMS!$F$14*AC422+LMS!$G$14,LMS!$D$15*AC422^3+LMS!$E$15*AC422^2+LMS!$F$15*AC422+LMS!$G$15)),(IF(AC422&lt;90,LMS!$D$17*AC422^3+LMS!$E$17*AC422^2+LMS!$F$17*AC422+LMS!$G$17,LMS!$D$18*AC422^3+LMS!$E$18*AC422^2+LMS!$F$18*AC422+LMS!$G$18)))</f>
        <v>#VALUE!</v>
      </c>
      <c r="AC422" s="7" t="e">
        <f t="shared" si="113"/>
        <v>#VALUE!</v>
      </c>
    </row>
    <row r="423" spans="2:29" s="7" customFormat="1">
      <c r="B423" s="119"/>
      <c r="C423" s="119"/>
      <c r="D423" s="119"/>
      <c r="E423" s="31"/>
      <c r="F423" s="31"/>
      <c r="G423" s="120"/>
      <c r="H423" s="120"/>
      <c r="I423" s="11" t="str">
        <f t="shared" si="100"/>
        <v/>
      </c>
      <c r="J423" s="2" t="str">
        <f t="shared" si="101"/>
        <v/>
      </c>
      <c r="K423" s="2" t="str">
        <f t="shared" si="102"/>
        <v/>
      </c>
      <c r="L423" s="2" t="str">
        <f t="shared" si="103"/>
        <v/>
      </c>
      <c r="M423" s="2" t="str">
        <f t="shared" si="104"/>
        <v/>
      </c>
      <c r="N423" s="2" t="str">
        <f t="shared" si="105"/>
        <v/>
      </c>
      <c r="O423" s="11" t="str">
        <f t="shared" si="106"/>
        <v/>
      </c>
      <c r="P423" s="11" t="str">
        <f t="shared" si="107"/>
        <v/>
      </c>
      <c r="Q423" s="11" t="str">
        <f t="shared" si="108"/>
        <v/>
      </c>
      <c r="R423" s="137"/>
      <c r="S423" s="137"/>
      <c r="T423" s="12" t="e">
        <f t="shared" si="109"/>
        <v>#VALUE!</v>
      </c>
      <c r="U423" s="13" t="e">
        <f t="shared" si="110"/>
        <v>#VALUE!</v>
      </c>
      <c r="V423" s="13"/>
      <c r="W423" s="8">
        <f t="shared" si="111"/>
        <v>9.0359999999999996</v>
      </c>
      <c r="X423" s="8">
        <f t="shared" si="112"/>
        <v>-184.49199999999999</v>
      </c>
      <c r="Y423"/>
      <c r="Z423" t="e">
        <f>IF(D423="M",IF(AC423&lt;78,LMS!$D$5*AC423^3+LMS!$E$5*AC423^2+LMS!$F$5*AC423+LMS!$G$5,IF(AC423&lt;150,LMS!$D$6*AC423^3+LMS!$E$6*AC423^2+LMS!$F$6*AC423+LMS!$G$6,LMS!$D$7*AC423^3+LMS!$E$7*AC423^2+LMS!$F$7*AC423+LMS!$G$7)),IF(AC423&lt;69,LMS!$D$9*AC423^3+LMS!$E$9*AC423^2+LMS!$F$9*AC423+LMS!$G$9,IF(AC423&lt;150,LMS!$D$10*AC423^3+LMS!$E$10*AC423^2+LMS!$F$10*AC423+LMS!$G$10,LMS!$D$11*AC423^3+LMS!$E$11*AC423^2+LMS!$F$11*AC423+LMS!$G$11)))</f>
        <v>#VALUE!</v>
      </c>
      <c r="AA423" t="e">
        <f>IF(D423="M",(IF(AC423&lt;2.5,LMS!$D$21*AC423^3+LMS!$E$21*AC423^2+LMS!$F$21*AC423+LMS!$G$21,IF(AC423&lt;9.5,LMS!$D$22*AC423^3+LMS!$E$22*AC423^2+LMS!$F$22*AC423+LMS!$G$22,IF(AC423&lt;26.75,LMS!$D$23*AC423^3+LMS!$E$23*AC423^2+LMS!$F$23*AC423+LMS!$G$23,IF(AC423&lt;90,LMS!$D$24*AC423^3+LMS!$E$24*AC423^2+LMS!$F$24*AC423+LMS!$G$24,LMS!$D$25*AC423^3+LMS!$E$25*AC423^2+LMS!$F$25*AC423+LMS!$G$25))))),(IF(AC423&lt;2.5,LMS!$D$27*AC423^3+LMS!$E$27*AC423^2+LMS!$F$27*AC423+LMS!$G$27,IF(AC423&lt;9.5,LMS!$D$28*AC423^3+LMS!$E$28*AC423^2+LMS!$F$28*AC423+LMS!$G$28,IF(AC423&lt;26.75,LMS!$D$29*AC423^3+LMS!$E$29*AC423^2+LMS!$F$29*AC423+LMS!$G$29,IF(AC423&lt;90,LMS!$D$30*AC423^3+LMS!$E$30*AC423^2+LMS!$F$30*AC423+LMS!$G$30,IF(AC423&lt;150,LMS!$D$31*AC423^3+LMS!$E$31*AC423^2+LMS!$F$31*AC423+LMS!$G$31,LMS!$D$32*AC423^3+LMS!$E$32*AC423^2+LMS!$F$32*AC423+LMS!$G$32)))))))</f>
        <v>#VALUE!</v>
      </c>
      <c r="AB423" t="e">
        <f>IF(D423="M",(IF(AC423&lt;90,LMS!$D$14*AC423^3+LMS!$E$14*AC423^2+LMS!$F$14*AC423+LMS!$G$14,LMS!$D$15*AC423^3+LMS!$E$15*AC423^2+LMS!$F$15*AC423+LMS!$G$15)),(IF(AC423&lt;90,LMS!$D$17*AC423^3+LMS!$E$17*AC423^2+LMS!$F$17*AC423+LMS!$G$17,LMS!$D$18*AC423^3+LMS!$E$18*AC423^2+LMS!$F$18*AC423+LMS!$G$18)))</f>
        <v>#VALUE!</v>
      </c>
      <c r="AC423" s="7" t="e">
        <f t="shared" si="113"/>
        <v>#VALUE!</v>
      </c>
    </row>
    <row r="424" spans="2:29" s="7" customFormat="1">
      <c r="B424" s="119"/>
      <c r="C424" s="119"/>
      <c r="D424" s="119"/>
      <c r="E424" s="31"/>
      <c r="F424" s="31"/>
      <c r="G424" s="120"/>
      <c r="H424" s="120"/>
      <c r="I424" s="11" t="str">
        <f t="shared" si="100"/>
        <v/>
      </c>
      <c r="J424" s="2" t="str">
        <f t="shared" si="101"/>
        <v/>
      </c>
      <c r="K424" s="2" t="str">
        <f t="shared" si="102"/>
        <v/>
      </c>
      <c r="L424" s="2" t="str">
        <f t="shared" si="103"/>
        <v/>
      </c>
      <c r="M424" s="2" t="str">
        <f t="shared" si="104"/>
        <v/>
      </c>
      <c r="N424" s="2" t="str">
        <f t="shared" si="105"/>
        <v/>
      </c>
      <c r="O424" s="11" t="str">
        <f t="shared" si="106"/>
        <v/>
      </c>
      <c r="P424" s="11" t="str">
        <f t="shared" si="107"/>
        <v/>
      </c>
      <c r="Q424" s="11" t="str">
        <f t="shared" si="108"/>
        <v/>
      </c>
      <c r="R424" s="137"/>
      <c r="S424" s="137"/>
      <c r="T424" s="12" t="e">
        <f t="shared" si="109"/>
        <v>#VALUE!</v>
      </c>
      <c r="U424" s="13" t="e">
        <f t="shared" si="110"/>
        <v>#VALUE!</v>
      </c>
      <c r="V424" s="13"/>
      <c r="W424" s="8">
        <f t="shared" si="111"/>
        <v>9.0359999999999996</v>
      </c>
      <c r="X424" s="8">
        <f t="shared" si="112"/>
        <v>-184.49199999999999</v>
      </c>
      <c r="Y424"/>
      <c r="Z424" t="e">
        <f>IF(D424="M",IF(AC424&lt;78,LMS!$D$5*AC424^3+LMS!$E$5*AC424^2+LMS!$F$5*AC424+LMS!$G$5,IF(AC424&lt;150,LMS!$D$6*AC424^3+LMS!$E$6*AC424^2+LMS!$F$6*AC424+LMS!$G$6,LMS!$D$7*AC424^3+LMS!$E$7*AC424^2+LMS!$F$7*AC424+LMS!$G$7)),IF(AC424&lt;69,LMS!$D$9*AC424^3+LMS!$E$9*AC424^2+LMS!$F$9*AC424+LMS!$G$9,IF(AC424&lt;150,LMS!$D$10*AC424^3+LMS!$E$10*AC424^2+LMS!$F$10*AC424+LMS!$G$10,LMS!$D$11*AC424^3+LMS!$E$11*AC424^2+LMS!$F$11*AC424+LMS!$G$11)))</f>
        <v>#VALUE!</v>
      </c>
      <c r="AA424" t="e">
        <f>IF(D424="M",(IF(AC424&lt;2.5,LMS!$D$21*AC424^3+LMS!$E$21*AC424^2+LMS!$F$21*AC424+LMS!$G$21,IF(AC424&lt;9.5,LMS!$D$22*AC424^3+LMS!$E$22*AC424^2+LMS!$F$22*AC424+LMS!$G$22,IF(AC424&lt;26.75,LMS!$D$23*AC424^3+LMS!$E$23*AC424^2+LMS!$F$23*AC424+LMS!$G$23,IF(AC424&lt;90,LMS!$D$24*AC424^3+LMS!$E$24*AC424^2+LMS!$F$24*AC424+LMS!$G$24,LMS!$D$25*AC424^3+LMS!$E$25*AC424^2+LMS!$F$25*AC424+LMS!$G$25))))),(IF(AC424&lt;2.5,LMS!$D$27*AC424^3+LMS!$E$27*AC424^2+LMS!$F$27*AC424+LMS!$G$27,IF(AC424&lt;9.5,LMS!$D$28*AC424^3+LMS!$E$28*AC424^2+LMS!$F$28*AC424+LMS!$G$28,IF(AC424&lt;26.75,LMS!$D$29*AC424^3+LMS!$E$29*AC424^2+LMS!$F$29*AC424+LMS!$G$29,IF(AC424&lt;90,LMS!$D$30*AC424^3+LMS!$E$30*AC424^2+LMS!$F$30*AC424+LMS!$G$30,IF(AC424&lt;150,LMS!$D$31*AC424^3+LMS!$E$31*AC424^2+LMS!$F$31*AC424+LMS!$G$31,LMS!$D$32*AC424^3+LMS!$E$32*AC424^2+LMS!$F$32*AC424+LMS!$G$32)))))))</f>
        <v>#VALUE!</v>
      </c>
      <c r="AB424" t="e">
        <f>IF(D424="M",(IF(AC424&lt;90,LMS!$D$14*AC424^3+LMS!$E$14*AC424^2+LMS!$F$14*AC424+LMS!$G$14,LMS!$D$15*AC424^3+LMS!$E$15*AC424^2+LMS!$F$15*AC424+LMS!$G$15)),(IF(AC424&lt;90,LMS!$D$17*AC424^3+LMS!$E$17*AC424^2+LMS!$F$17*AC424+LMS!$G$17,LMS!$D$18*AC424^3+LMS!$E$18*AC424^2+LMS!$F$18*AC424+LMS!$G$18)))</f>
        <v>#VALUE!</v>
      </c>
      <c r="AC424" s="7" t="e">
        <f t="shared" si="113"/>
        <v>#VALUE!</v>
      </c>
    </row>
    <row r="425" spans="2:29" s="7" customFormat="1">
      <c r="B425" s="119"/>
      <c r="C425" s="119"/>
      <c r="D425" s="119"/>
      <c r="E425" s="31"/>
      <c r="F425" s="31"/>
      <c r="G425" s="120"/>
      <c r="H425" s="120"/>
      <c r="I425" s="11" t="str">
        <f t="shared" si="100"/>
        <v/>
      </c>
      <c r="J425" s="2" t="str">
        <f t="shared" si="101"/>
        <v/>
      </c>
      <c r="K425" s="2" t="str">
        <f t="shared" si="102"/>
        <v/>
      </c>
      <c r="L425" s="2" t="str">
        <f t="shared" si="103"/>
        <v/>
      </c>
      <c r="M425" s="2" t="str">
        <f t="shared" si="104"/>
        <v/>
      </c>
      <c r="N425" s="2" t="str">
        <f t="shared" si="105"/>
        <v/>
      </c>
      <c r="O425" s="11" t="str">
        <f t="shared" si="106"/>
        <v/>
      </c>
      <c r="P425" s="11" t="str">
        <f t="shared" si="107"/>
        <v/>
      </c>
      <c r="Q425" s="11" t="str">
        <f t="shared" si="108"/>
        <v/>
      </c>
      <c r="R425" s="137"/>
      <c r="S425" s="137"/>
      <c r="T425" s="12" t="e">
        <f t="shared" si="109"/>
        <v>#VALUE!</v>
      </c>
      <c r="U425" s="13" t="e">
        <f t="shared" si="110"/>
        <v>#VALUE!</v>
      </c>
      <c r="V425" s="13"/>
      <c r="W425" s="8">
        <f t="shared" si="111"/>
        <v>9.0359999999999996</v>
      </c>
      <c r="X425" s="8">
        <f t="shared" si="112"/>
        <v>-184.49199999999999</v>
      </c>
      <c r="Y425"/>
      <c r="Z425" t="e">
        <f>IF(D425="M",IF(AC425&lt;78,LMS!$D$5*AC425^3+LMS!$E$5*AC425^2+LMS!$F$5*AC425+LMS!$G$5,IF(AC425&lt;150,LMS!$D$6*AC425^3+LMS!$E$6*AC425^2+LMS!$F$6*AC425+LMS!$G$6,LMS!$D$7*AC425^3+LMS!$E$7*AC425^2+LMS!$F$7*AC425+LMS!$G$7)),IF(AC425&lt;69,LMS!$D$9*AC425^3+LMS!$E$9*AC425^2+LMS!$F$9*AC425+LMS!$G$9,IF(AC425&lt;150,LMS!$D$10*AC425^3+LMS!$E$10*AC425^2+LMS!$F$10*AC425+LMS!$G$10,LMS!$D$11*AC425^3+LMS!$E$11*AC425^2+LMS!$F$11*AC425+LMS!$G$11)))</f>
        <v>#VALUE!</v>
      </c>
      <c r="AA425" t="e">
        <f>IF(D425="M",(IF(AC425&lt;2.5,LMS!$D$21*AC425^3+LMS!$E$21*AC425^2+LMS!$F$21*AC425+LMS!$G$21,IF(AC425&lt;9.5,LMS!$D$22*AC425^3+LMS!$E$22*AC425^2+LMS!$F$22*AC425+LMS!$G$22,IF(AC425&lt;26.75,LMS!$D$23*AC425^3+LMS!$E$23*AC425^2+LMS!$F$23*AC425+LMS!$G$23,IF(AC425&lt;90,LMS!$D$24*AC425^3+LMS!$E$24*AC425^2+LMS!$F$24*AC425+LMS!$G$24,LMS!$D$25*AC425^3+LMS!$E$25*AC425^2+LMS!$F$25*AC425+LMS!$G$25))))),(IF(AC425&lt;2.5,LMS!$D$27*AC425^3+LMS!$E$27*AC425^2+LMS!$F$27*AC425+LMS!$G$27,IF(AC425&lt;9.5,LMS!$D$28*AC425^3+LMS!$E$28*AC425^2+LMS!$F$28*AC425+LMS!$G$28,IF(AC425&lt;26.75,LMS!$D$29*AC425^3+LMS!$E$29*AC425^2+LMS!$F$29*AC425+LMS!$G$29,IF(AC425&lt;90,LMS!$D$30*AC425^3+LMS!$E$30*AC425^2+LMS!$F$30*AC425+LMS!$G$30,IF(AC425&lt;150,LMS!$D$31*AC425^3+LMS!$E$31*AC425^2+LMS!$F$31*AC425+LMS!$G$31,LMS!$D$32*AC425^3+LMS!$E$32*AC425^2+LMS!$F$32*AC425+LMS!$G$32)))))))</f>
        <v>#VALUE!</v>
      </c>
      <c r="AB425" t="e">
        <f>IF(D425="M",(IF(AC425&lt;90,LMS!$D$14*AC425^3+LMS!$E$14*AC425^2+LMS!$F$14*AC425+LMS!$G$14,LMS!$D$15*AC425^3+LMS!$E$15*AC425^2+LMS!$F$15*AC425+LMS!$G$15)),(IF(AC425&lt;90,LMS!$D$17*AC425^3+LMS!$E$17*AC425^2+LMS!$F$17*AC425+LMS!$G$17,LMS!$D$18*AC425^3+LMS!$E$18*AC425^2+LMS!$F$18*AC425+LMS!$G$18)))</f>
        <v>#VALUE!</v>
      </c>
      <c r="AC425" s="7" t="e">
        <f t="shared" si="113"/>
        <v>#VALUE!</v>
      </c>
    </row>
    <row r="426" spans="2:29" s="7" customFormat="1">
      <c r="B426" s="119"/>
      <c r="C426" s="119"/>
      <c r="D426" s="119"/>
      <c r="E426" s="31"/>
      <c r="F426" s="31"/>
      <c r="G426" s="120"/>
      <c r="H426" s="120"/>
      <c r="I426" s="11" t="str">
        <f t="shared" si="100"/>
        <v/>
      </c>
      <c r="J426" s="2" t="str">
        <f t="shared" si="101"/>
        <v/>
      </c>
      <c r="K426" s="2" t="str">
        <f t="shared" si="102"/>
        <v/>
      </c>
      <c r="L426" s="2" t="str">
        <f t="shared" si="103"/>
        <v/>
      </c>
      <c r="M426" s="2" t="str">
        <f t="shared" si="104"/>
        <v/>
      </c>
      <c r="N426" s="2" t="str">
        <f t="shared" si="105"/>
        <v/>
      </c>
      <c r="O426" s="11" t="str">
        <f t="shared" si="106"/>
        <v/>
      </c>
      <c r="P426" s="11" t="str">
        <f t="shared" si="107"/>
        <v/>
      </c>
      <c r="Q426" s="11" t="str">
        <f t="shared" si="108"/>
        <v/>
      </c>
      <c r="R426" s="137"/>
      <c r="S426" s="137"/>
      <c r="T426" s="12" t="e">
        <f t="shared" si="109"/>
        <v>#VALUE!</v>
      </c>
      <c r="U426" s="13" t="e">
        <f t="shared" si="110"/>
        <v>#VALUE!</v>
      </c>
      <c r="V426" s="13"/>
      <c r="W426" s="8">
        <f t="shared" si="111"/>
        <v>9.0359999999999996</v>
      </c>
      <c r="X426" s="8">
        <f t="shared" si="112"/>
        <v>-184.49199999999999</v>
      </c>
      <c r="Y426"/>
      <c r="Z426" t="e">
        <f>IF(D426="M",IF(AC426&lt;78,LMS!$D$5*AC426^3+LMS!$E$5*AC426^2+LMS!$F$5*AC426+LMS!$G$5,IF(AC426&lt;150,LMS!$D$6*AC426^3+LMS!$E$6*AC426^2+LMS!$F$6*AC426+LMS!$G$6,LMS!$D$7*AC426^3+LMS!$E$7*AC426^2+LMS!$F$7*AC426+LMS!$G$7)),IF(AC426&lt;69,LMS!$D$9*AC426^3+LMS!$E$9*AC426^2+LMS!$F$9*AC426+LMS!$G$9,IF(AC426&lt;150,LMS!$D$10*AC426^3+LMS!$E$10*AC426^2+LMS!$F$10*AC426+LMS!$G$10,LMS!$D$11*AC426^3+LMS!$E$11*AC426^2+LMS!$F$11*AC426+LMS!$G$11)))</f>
        <v>#VALUE!</v>
      </c>
      <c r="AA426" t="e">
        <f>IF(D426="M",(IF(AC426&lt;2.5,LMS!$D$21*AC426^3+LMS!$E$21*AC426^2+LMS!$F$21*AC426+LMS!$G$21,IF(AC426&lt;9.5,LMS!$D$22*AC426^3+LMS!$E$22*AC426^2+LMS!$F$22*AC426+LMS!$G$22,IF(AC426&lt;26.75,LMS!$D$23*AC426^3+LMS!$E$23*AC426^2+LMS!$F$23*AC426+LMS!$G$23,IF(AC426&lt;90,LMS!$D$24*AC426^3+LMS!$E$24*AC426^2+LMS!$F$24*AC426+LMS!$G$24,LMS!$D$25*AC426^3+LMS!$E$25*AC426^2+LMS!$F$25*AC426+LMS!$G$25))))),(IF(AC426&lt;2.5,LMS!$D$27*AC426^3+LMS!$E$27*AC426^2+LMS!$F$27*AC426+LMS!$G$27,IF(AC426&lt;9.5,LMS!$D$28*AC426^3+LMS!$E$28*AC426^2+LMS!$F$28*AC426+LMS!$G$28,IF(AC426&lt;26.75,LMS!$D$29*AC426^3+LMS!$E$29*AC426^2+LMS!$F$29*AC426+LMS!$G$29,IF(AC426&lt;90,LMS!$D$30*AC426^3+LMS!$E$30*AC426^2+LMS!$F$30*AC426+LMS!$G$30,IF(AC426&lt;150,LMS!$D$31*AC426^3+LMS!$E$31*AC426^2+LMS!$F$31*AC426+LMS!$G$31,LMS!$D$32*AC426^3+LMS!$E$32*AC426^2+LMS!$F$32*AC426+LMS!$G$32)))))))</f>
        <v>#VALUE!</v>
      </c>
      <c r="AB426" t="e">
        <f>IF(D426="M",(IF(AC426&lt;90,LMS!$D$14*AC426^3+LMS!$E$14*AC426^2+LMS!$F$14*AC426+LMS!$G$14,LMS!$D$15*AC426^3+LMS!$E$15*AC426^2+LMS!$F$15*AC426+LMS!$G$15)),(IF(AC426&lt;90,LMS!$D$17*AC426^3+LMS!$E$17*AC426^2+LMS!$F$17*AC426+LMS!$G$17,LMS!$D$18*AC426^3+LMS!$E$18*AC426^2+LMS!$F$18*AC426+LMS!$G$18)))</f>
        <v>#VALUE!</v>
      </c>
      <c r="AC426" s="7" t="e">
        <f t="shared" si="113"/>
        <v>#VALUE!</v>
      </c>
    </row>
    <row r="427" spans="2:29" s="7" customFormat="1">
      <c r="B427" s="119"/>
      <c r="C427" s="119"/>
      <c r="D427" s="119"/>
      <c r="E427" s="31"/>
      <c r="F427" s="31"/>
      <c r="G427" s="120"/>
      <c r="H427" s="120"/>
      <c r="I427" s="11" t="str">
        <f t="shared" si="100"/>
        <v/>
      </c>
      <c r="J427" s="2" t="str">
        <f t="shared" si="101"/>
        <v/>
      </c>
      <c r="K427" s="2" t="str">
        <f t="shared" si="102"/>
        <v/>
      </c>
      <c r="L427" s="2" t="str">
        <f t="shared" si="103"/>
        <v/>
      </c>
      <c r="M427" s="2" t="str">
        <f t="shared" si="104"/>
        <v/>
      </c>
      <c r="N427" s="2" t="str">
        <f t="shared" si="105"/>
        <v/>
      </c>
      <c r="O427" s="11" t="str">
        <f t="shared" si="106"/>
        <v/>
      </c>
      <c r="P427" s="11" t="str">
        <f t="shared" si="107"/>
        <v/>
      </c>
      <c r="Q427" s="11" t="str">
        <f t="shared" si="108"/>
        <v/>
      </c>
      <c r="R427" s="137"/>
      <c r="S427" s="137"/>
      <c r="T427" s="12" t="e">
        <f t="shared" si="109"/>
        <v>#VALUE!</v>
      </c>
      <c r="U427" s="13" t="e">
        <f t="shared" si="110"/>
        <v>#VALUE!</v>
      </c>
      <c r="V427" s="13"/>
      <c r="W427" s="8">
        <f t="shared" si="111"/>
        <v>9.0359999999999996</v>
      </c>
      <c r="X427" s="8">
        <f t="shared" si="112"/>
        <v>-184.49199999999999</v>
      </c>
      <c r="Y427"/>
      <c r="Z427" t="e">
        <f>IF(D427="M",IF(AC427&lt;78,LMS!$D$5*AC427^3+LMS!$E$5*AC427^2+LMS!$F$5*AC427+LMS!$G$5,IF(AC427&lt;150,LMS!$D$6*AC427^3+LMS!$E$6*AC427^2+LMS!$F$6*AC427+LMS!$G$6,LMS!$D$7*AC427^3+LMS!$E$7*AC427^2+LMS!$F$7*AC427+LMS!$G$7)),IF(AC427&lt;69,LMS!$D$9*AC427^3+LMS!$E$9*AC427^2+LMS!$F$9*AC427+LMS!$G$9,IF(AC427&lt;150,LMS!$D$10*AC427^3+LMS!$E$10*AC427^2+LMS!$F$10*AC427+LMS!$G$10,LMS!$D$11*AC427^3+LMS!$E$11*AC427^2+LMS!$F$11*AC427+LMS!$G$11)))</f>
        <v>#VALUE!</v>
      </c>
      <c r="AA427" t="e">
        <f>IF(D427="M",(IF(AC427&lt;2.5,LMS!$D$21*AC427^3+LMS!$E$21*AC427^2+LMS!$F$21*AC427+LMS!$G$21,IF(AC427&lt;9.5,LMS!$D$22*AC427^3+LMS!$E$22*AC427^2+LMS!$F$22*AC427+LMS!$G$22,IF(AC427&lt;26.75,LMS!$D$23*AC427^3+LMS!$E$23*AC427^2+LMS!$F$23*AC427+LMS!$G$23,IF(AC427&lt;90,LMS!$D$24*AC427^3+LMS!$E$24*AC427^2+LMS!$F$24*AC427+LMS!$G$24,LMS!$D$25*AC427^3+LMS!$E$25*AC427^2+LMS!$F$25*AC427+LMS!$G$25))))),(IF(AC427&lt;2.5,LMS!$D$27*AC427^3+LMS!$E$27*AC427^2+LMS!$F$27*AC427+LMS!$G$27,IF(AC427&lt;9.5,LMS!$D$28*AC427^3+LMS!$E$28*AC427^2+LMS!$F$28*AC427+LMS!$G$28,IF(AC427&lt;26.75,LMS!$D$29*AC427^3+LMS!$E$29*AC427^2+LMS!$F$29*AC427+LMS!$G$29,IF(AC427&lt;90,LMS!$D$30*AC427^3+LMS!$E$30*AC427^2+LMS!$F$30*AC427+LMS!$G$30,IF(AC427&lt;150,LMS!$D$31*AC427^3+LMS!$E$31*AC427^2+LMS!$F$31*AC427+LMS!$G$31,LMS!$D$32*AC427^3+LMS!$E$32*AC427^2+LMS!$F$32*AC427+LMS!$G$32)))))))</f>
        <v>#VALUE!</v>
      </c>
      <c r="AB427" t="e">
        <f>IF(D427="M",(IF(AC427&lt;90,LMS!$D$14*AC427^3+LMS!$E$14*AC427^2+LMS!$F$14*AC427+LMS!$G$14,LMS!$D$15*AC427^3+LMS!$E$15*AC427^2+LMS!$F$15*AC427+LMS!$G$15)),(IF(AC427&lt;90,LMS!$D$17*AC427^3+LMS!$E$17*AC427^2+LMS!$F$17*AC427+LMS!$G$17,LMS!$D$18*AC427^3+LMS!$E$18*AC427^2+LMS!$F$18*AC427+LMS!$G$18)))</f>
        <v>#VALUE!</v>
      </c>
      <c r="AC427" s="7" t="e">
        <f t="shared" si="113"/>
        <v>#VALUE!</v>
      </c>
    </row>
    <row r="428" spans="2:29" s="7" customFormat="1">
      <c r="B428" s="119"/>
      <c r="C428" s="119"/>
      <c r="D428" s="119"/>
      <c r="E428" s="31"/>
      <c r="F428" s="31"/>
      <c r="G428" s="120"/>
      <c r="H428" s="120"/>
      <c r="I428" s="11" t="str">
        <f t="shared" si="100"/>
        <v/>
      </c>
      <c r="J428" s="2" t="str">
        <f t="shared" si="101"/>
        <v/>
      </c>
      <c r="K428" s="2" t="str">
        <f t="shared" si="102"/>
        <v/>
      </c>
      <c r="L428" s="2" t="str">
        <f t="shared" si="103"/>
        <v/>
      </c>
      <c r="M428" s="2" t="str">
        <f t="shared" si="104"/>
        <v/>
      </c>
      <c r="N428" s="2" t="str">
        <f t="shared" si="105"/>
        <v/>
      </c>
      <c r="O428" s="11" t="str">
        <f t="shared" si="106"/>
        <v/>
      </c>
      <c r="P428" s="11" t="str">
        <f t="shared" si="107"/>
        <v/>
      </c>
      <c r="Q428" s="11" t="str">
        <f t="shared" si="108"/>
        <v/>
      </c>
      <c r="R428" s="137"/>
      <c r="S428" s="137"/>
      <c r="T428" s="12" t="e">
        <f t="shared" si="109"/>
        <v>#VALUE!</v>
      </c>
      <c r="U428" s="13" t="e">
        <f t="shared" si="110"/>
        <v>#VALUE!</v>
      </c>
      <c r="V428" s="13"/>
      <c r="W428" s="8">
        <f t="shared" si="111"/>
        <v>9.0359999999999996</v>
      </c>
      <c r="X428" s="8">
        <f t="shared" si="112"/>
        <v>-184.49199999999999</v>
      </c>
      <c r="Y428"/>
      <c r="Z428" t="e">
        <f>IF(D428="M",IF(AC428&lt;78,LMS!$D$5*AC428^3+LMS!$E$5*AC428^2+LMS!$F$5*AC428+LMS!$G$5,IF(AC428&lt;150,LMS!$D$6*AC428^3+LMS!$E$6*AC428^2+LMS!$F$6*AC428+LMS!$G$6,LMS!$D$7*AC428^3+LMS!$E$7*AC428^2+LMS!$F$7*AC428+LMS!$G$7)),IF(AC428&lt;69,LMS!$D$9*AC428^3+LMS!$E$9*AC428^2+LMS!$F$9*AC428+LMS!$G$9,IF(AC428&lt;150,LMS!$D$10*AC428^3+LMS!$E$10*AC428^2+LMS!$F$10*AC428+LMS!$G$10,LMS!$D$11*AC428^3+LMS!$E$11*AC428^2+LMS!$F$11*AC428+LMS!$G$11)))</f>
        <v>#VALUE!</v>
      </c>
      <c r="AA428" t="e">
        <f>IF(D428="M",(IF(AC428&lt;2.5,LMS!$D$21*AC428^3+LMS!$E$21*AC428^2+LMS!$F$21*AC428+LMS!$G$21,IF(AC428&lt;9.5,LMS!$D$22*AC428^3+LMS!$E$22*AC428^2+LMS!$F$22*AC428+LMS!$G$22,IF(AC428&lt;26.75,LMS!$D$23*AC428^3+LMS!$E$23*AC428^2+LMS!$F$23*AC428+LMS!$G$23,IF(AC428&lt;90,LMS!$D$24*AC428^3+LMS!$E$24*AC428^2+LMS!$F$24*AC428+LMS!$G$24,LMS!$D$25*AC428^3+LMS!$E$25*AC428^2+LMS!$F$25*AC428+LMS!$G$25))))),(IF(AC428&lt;2.5,LMS!$D$27*AC428^3+LMS!$E$27*AC428^2+LMS!$F$27*AC428+LMS!$G$27,IF(AC428&lt;9.5,LMS!$D$28*AC428^3+LMS!$E$28*AC428^2+LMS!$F$28*AC428+LMS!$G$28,IF(AC428&lt;26.75,LMS!$D$29*AC428^3+LMS!$E$29*AC428^2+LMS!$F$29*AC428+LMS!$G$29,IF(AC428&lt;90,LMS!$D$30*AC428^3+LMS!$E$30*AC428^2+LMS!$F$30*AC428+LMS!$G$30,IF(AC428&lt;150,LMS!$D$31*AC428^3+LMS!$E$31*AC428^2+LMS!$F$31*AC428+LMS!$G$31,LMS!$D$32*AC428^3+LMS!$E$32*AC428^2+LMS!$F$32*AC428+LMS!$G$32)))))))</f>
        <v>#VALUE!</v>
      </c>
      <c r="AB428" t="e">
        <f>IF(D428="M",(IF(AC428&lt;90,LMS!$D$14*AC428^3+LMS!$E$14*AC428^2+LMS!$F$14*AC428+LMS!$G$14,LMS!$D$15*AC428^3+LMS!$E$15*AC428^2+LMS!$F$15*AC428+LMS!$G$15)),(IF(AC428&lt;90,LMS!$D$17*AC428^3+LMS!$E$17*AC428^2+LMS!$F$17*AC428+LMS!$G$17,LMS!$D$18*AC428^3+LMS!$E$18*AC428^2+LMS!$F$18*AC428+LMS!$G$18)))</f>
        <v>#VALUE!</v>
      </c>
      <c r="AC428" s="7" t="e">
        <f t="shared" si="113"/>
        <v>#VALUE!</v>
      </c>
    </row>
    <row r="429" spans="2:29" s="7" customFormat="1">
      <c r="B429" s="119"/>
      <c r="C429" s="119"/>
      <c r="D429" s="119"/>
      <c r="E429" s="31"/>
      <c r="F429" s="31"/>
      <c r="G429" s="120"/>
      <c r="H429" s="120"/>
      <c r="I429" s="11" t="str">
        <f t="shared" si="100"/>
        <v/>
      </c>
      <c r="J429" s="2" t="str">
        <f t="shared" si="101"/>
        <v/>
      </c>
      <c r="K429" s="2" t="str">
        <f t="shared" si="102"/>
        <v/>
      </c>
      <c r="L429" s="2" t="str">
        <f t="shared" si="103"/>
        <v/>
      </c>
      <c r="M429" s="2" t="str">
        <f t="shared" si="104"/>
        <v/>
      </c>
      <c r="N429" s="2" t="str">
        <f t="shared" si="105"/>
        <v/>
      </c>
      <c r="O429" s="11" t="str">
        <f t="shared" si="106"/>
        <v/>
      </c>
      <c r="P429" s="11" t="str">
        <f t="shared" si="107"/>
        <v/>
      </c>
      <c r="Q429" s="11" t="str">
        <f t="shared" si="108"/>
        <v/>
      </c>
      <c r="R429" s="137"/>
      <c r="S429" s="137"/>
      <c r="T429" s="12" t="e">
        <f t="shared" si="109"/>
        <v>#VALUE!</v>
      </c>
      <c r="U429" s="13" t="e">
        <f t="shared" si="110"/>
        <v>#VALUE!</v>
      </c>
      <c r="V429" s="13"/>
      <c r="W429" s="8">
        <f t="shared" si="111"/>
        <v>9.0359999999999996</v>
      </c>
      <c r="X429" s="8">
        <f t="shared" si="112"/>
        <v>-184.49199999999999</v>
      </c>
      <c r="Y429"/>
      <c r="Z429" t="e">
        <f>IF(D429="M",IF(AC429&lt;78,LMS!$D$5*AC429^3+LMS!$E$5*AC429^2+LMS!$F$5*AC429+LMS!$G$5,IF(AC429&lt;150,LMS!$D$6*AC429^3+LMS!$E$6*AC429^2+LMS!$F$6*AC429+LMS!$G$6,LMS!$D$7*AC429^3+LMS!$E$7*AC429^2+LMS!$F$7*AC429+LMS!$G$7)),IF(AC429&lt;69,LMS!$D$9*AC429^3+LMS!$E$9*AC429^2+LMS!$F$9*AC429+LMS!$G$9,IF(AC429&lt;150,LMS!$D$10*AC429^3+LMS!$E$10*AC429^2+LMS!$F$10*AC429+LMS!$G$10,LMS!$D$11*AC429^3+LMS!$E$11*AC429^2+LMS!$F$11*AC429+LMS!$G$11)))</f>
        <v>#VALUE!</v>
      </c>
      <c r="AA429" t="e">
        <f>IF(D429="M",(IF(AC429&lt;2.5,LMS!$D$21*AC429^3+LMS!$E$21*AC429^2+LMS!$F$21*AC429+LMS!$G$21,IF(AC429&lt;9.5,LMS!$D$22*AC429^3+LMS!$E$22*AC429^2+LMS!$F$22*AC429+LMS!$G$22,IF(AC429&lt;26.75,LMS!$D$23*AC429^3+LMS!$E$23*AC429^2+LMS!$F$23*AC429+LMS!$G$23,IF(AC429&lt;90,LMS!$D$24*AC429^3+LMS!$E$24*AC429^2+LMS!$F$24*AC429+LMS!$G$24,LMS!$D$25*AC429^3+LMS!$E$25*AC429^2+LMS!$F$25*AC429+LMS!$G$25))))),(IF(AC429&lt;2.5,LMS!$D$27*AC429^3+LMS!$E$27*AC429^2+LMS!$F$27*AC429+LMS!$G$27,IF(AC429&lt;9.5,LMS!$D$28*AC429^3+LMS!$E$28*AC429^2+LMS!$F$28*AC429+LMS!$G$28,IF(AC429&lt;26.75,LMS!$D$29*AC429^3+LMS!$E$29*AC429^2+LMS!$F$29*AC429+LMS!$G$29,IF(AC429&lt;90,LMS!$D$30*AC429^3+LMS!$E$30*AC429^2+LMS!$F$30*AC429+LMS!$G$30,IF(AC429&lt;150,LMS!$D$31*AC429^3+LMS!$E$31*AC429^2+LMS!$F$31*AC429+LMS!$G$31,LMS!$D$32*AC429^3+LMS!$E$32*AC429^2+LMS!$F$32*AC429+LMS!$G$32)))))))</f>
        <v>#VALUE!</v>
      </c>
      <c r="AB429" t="e">
        <f>IF(D429="M",(IF(AC429&lt;90,LMS!$D$14*AC429^3+LMS!$E$14*AC429^2+LMS!$F$14*AC429+LMS!$G$14,LMS!$D$15*AC429^3+LMS!$E$15*AC429^2+LMS!$F$15*AC429+LMS!$G$15)),(IF(AC429&lt;90,LMS!$D$17*AC429^3+LMS!$E$17*AC429^2+LMS!$F$17*AC429+LMS!$G$17,LMS!$D$18*AC429^3+LMS!$E$18*AC429^2+LMS!$F$18*AC429+LMS!$G$18)))</f>
        <v>#VALUE!</v>
      </c>
      <c r="AC429" s="7" t="e">
        <f t="shared" si="113"/>
        <v>#VALUE!</v>
      </c>
    </row>
    <row r="430" spans="2:29" s="7" customFormat="1">
      <c r="B430" s="119"/>
      <c r="C430" s="119"/>
      <c r="D430" s="119"/>
      <c r="E430" s="31"/>
      <c r="F430" s="31"/>
      <c r="G430" s="120"/>
      <c r="H430" s="120"/>
      <c r="I430" s="11" t="str">
        <f t="shared" si="100"/>
        <v/>
      </c>
      <c r="J430" s="2" t="str">
        <f t="shared" si="101"/>
        <v/>
      </c>
      <c r="K430" s="2" t="str">
        <f t="shared" si="102"/>
        <v/>
      </c>
      <c r="L430" s="2" t="str">
        <f t="shared" si="103"/>
        <v/>
      </c>
      <c r="M430" s="2" t="str">
        <f t="shared" si="104"/>
        <v/>
      </c>
      <c r="N430" s="2" t="str">
        <f t="shared" si="105"/>
        <v/>
      </c>
      <c r="O430" s="11" t="str">
        <f t="shared" si="106"/>
        <v/>
      </c>
      <c r="P430" s="11" t="str">
        <f t="shared" si="107"/>
        <v/>
      </c>
      <c r="Q430" s="11" t="str">
        <f t="shared" si="108"/>
        <v/>
      </c>
      <c r="R430" s="137"/>
      <c r="S430" s="137"/>
      <c r="T430" s="12" t="e">
        <f t="shared" si="109"/>
        <v>#VALUE!</v>
      </c>
      <c r="U430" s="13" t="e">
        <f t="shared" si="110"/>
        <v>#VALUE!</v>
      </c>
      <c r="V430" s="13"/>
      <c r="W430" s="8">
        <f t="shared" si="111"/>
        <v>9.0359999999999996</v>
      </c>
      <c r="X430" s="8">
        <f t="shared" si="112"/>
        <v>-184.49199999999999</v>
      </c>
      <c r="Y430"/>
      <c r="Z430" t="e">
        <f>IF(D430="M",IF(AC430&lt;78,LMS!$D$5*AC430^3+LMS!$E$5*AC430^2+LMS!$F$5*AC430+LMS!$G$5,IF(AC430&lt;150,LMS!$D$6*AC430^3+LMS!$E$6*AC430^2+LMS!$F$6*AC430+LMS!$G$6,LMS!$D$7*AC430^3+LMS!$E$7*AC430^2+LMS!$F$7*AC430+LMS!$G$7)),IF(AC430&lt;69,LMS!$D$9*AC430^3+LMS!$E$9*AC430^2+LMS!$F$9*AC430+LMS!$G$9,IF(AC430&lt;150,LMS!$D$10*AC430^3+LMS!$E$10*AC430^2+LMS!$F$10*AC430+LMS!$G$10,LMS!$D$11*AC430^3+LMS!$E$11*AC430^2+LMS!$F$11*AC430+LMS!$G$11)))</f>
        <v>#VALUE!</v>
      </c>
      <c r="AA430" t="e">
        <f>IF(D430="M",(IF(AC430&lt;2.5,LMS!$D$21*AC430^3+LMS!$E$21*AC430^2+LMS!$F$21*AC430+LMS!$G$21,IF(AC430&lt;9.5,LMS!$D$22*AC430^3+LMS!$E$22*AC430^2+LMS!$F$22*AC430+LMS!$G$22,IF(AC430&lt;26.75,LMS!$D$23*AC430^3+LMS!$E$23*AC430^2+LMS!$F$23*AC430+LMS!$G$23,IF(AC430&lt;90,LMS!$D$24*AC430^3+LMS!$E$24*AC430^2+LMS!$F$24*AC430+LMS!$G$24,LMS!$D$25*AC430^3+LMS!$E$25*AC430^2+LMS!$F$25*AC430+LMS!$G$25))))),(IF(AC430&lt;2.5,LMS!$D$27*AC430^3+LMS!$E$27*AC430^2+LMS!$F$27*AC430+LMS!$G$27,IF(AC430&lt;9.5,LMS!$D$28*AC430^3+LMS!$E$28*AC430^2+LMS!$F$28*AC430+LMS!$G$28,IF(AC430&lt;26.75,LMS!$D$29*AC430^3+LMS!$E$29*AC430^2+LMS!$F$29*AC430+LMS!$G$29,IF(AC430&lt;90,LMS!$D$30*AC430^3+LMS!$E$30*AC430^2+LMS!$F$30*AC430+LMS!$G$30,IF(AC430&lt;150,LMS!$D$31*AC430^3+LMS!$E$31*AC430^2+LMS!$F$31*AC430+LMS!$G$31,LMS!$D$32*AC430^3+LMS!$E$32*AC430^2+LMS!$F$32*AC430+LMS!$G$32)))))))</f>
        <v>#VALUE!</v>
      </c>
      <c r="AB430" t="e">
        <f>IF(D430="M",(IF(AC430&lt;90,LMS!$D$14*AC430^3+LMS!$E$14*AC430^2+LMS!$F$14*AC430+LMS!$G$14,LMS!$D$15*AC430^3+LMS!$E$15*AC430^2+LMS!$F$15*AC430+LMS!$G$15)),(IF(AC430&lt;90,LMS!$D$17*AC430^3+LMS!$E$17*AC430^2+LMS!$F$17*AC430+LMS!$G$17,LMS!$D$18*AC430^3+LMS!$E$18*AC430^2+LMS!$F$18*AC430+LMS!$G$18)))</f>
        <v>#VALUE!</v>
      </c>
      <c r="AC430" s="7" t="e">
        <f t="shared" si="113"/>
        <v>#VALUE!</v>
      </c>
    </row>
    <row r="431" spans="2:29" s="7" customFormat="1">
      <c r="B431" s="119"/>
      <c r="C431" s="119"/>
      <c r="D431" s="119"/>
      <c r="E431" s="31"/>
      <c r="F431" s="31"/>
      <c r="G431" s="120"/>
      <c r="H431" s="120"/>
      <c r="I431" s="11" t="str">
        <f t="shared" si="100"/>
        <v/>
      </c>
      <c r="J431" s="2" t="str">
        <f t="shared" si="101"/>
        <v/>
      </c>
      <c r="K431" s="2" t="str">
        <f t="shared" si="102"/>
        <v/>
      </c>
      <c r="L431" s="2" t="str">
        <f t="shared" si="103"/>
        <v/>
      </c>
      <c r="M431" s="2" t="str">
        <f t="shared" si="104"/>
        <v/>
      </c>
      <c r="N431" s="2" t="str">
        <f t="shared" si="105"/>
        <v/>
      </c>
      <c r="O431" s="11" t="str">
        <f t="shared" si="106"/>
        <v/>
      </c>
      <c r="P431" s="11" t="str">
        <f t="shared" si="107"/>
        <v/>
      </c>
      <c r="Q431" s="11" t="str">
        <f t="shared" si="108"/>
        <v/>
      </c>
      <c r="R431" s="137"/>
      <c r="S431" s="137"/>
      <c r="T431" s="12" t="e">
        <f t="shared" si="109"/>
        <v>#VALUE!</v>
      </c>
      <c r="U431" s="13" t="e">
        <f t="shared" si="110"/>
        <v>#VALUE!</v>
      </c>
      <c r="V431" s="13"/>
      <c r="W431" s="8">
        <f t="shared" si="111"/>
        <v>9.0359999999999996</v>
      </c>
      <c r="X431" s="8">
        <f t="shared" si="112"/>
        <v>-184.49199999999999</v>
      </c>
      <c r="Y431"/>
      <c r="Z431" t="e">
        <f>IF(D431="M",IF(AC431&lt;78,LMS!$D$5*AC431^3+LMS!$E$5*AC431^2+LMS!$F$5*AC431+LMS!$G$5,IF(AC431&lt;150,LMS!$D$6*AC431^3+LMS!$E$6*AC431^2+LMS!$F$6*AC431+LMS!$G$6,LMS!$D$7*AC431^3+LMS!$E$7*AC431^2+LMS!$F$7*AC431+LMS!$G$7)),IF(AC431&lt;69,LMS!$D$9*AC431^3+LMS!$E$9*AC431^2+LMS!$F$9*AC431+LMS!$G$9,IF(AC431&lt;150,LMS!$D$10*AC431^3+LMS!$E$10*AC431^2+LMS!$F$10*AC431+LMS!$G$10,LMS!$D$11*AC431^3+LMS!$E$11*AC431^2+LMS!$F$11*AC431+LMS!$G$11)))</f>
        <v>#VALUE!</v>
      </c>
      <c r="AA431" t="e">
        <f>IF(D431="M",(IF(AC431&lt;2.5,LMS!$D$21*AC431^3+LMS!$E$21*AC431^2+LMS!$F$21*AC431+LMS!$G$21,IF(AC431&lt;9.5,LMS!$D$22*AC431^3+LMS!$E$22*AC431^2+LMS!$F$22*AC431+LMS!$G$22,IF(AC431&lt;26.75,LMS!$D$23*AC431^3+LMS!$E$23*AC431^2+LMS!$F$23*AC431+LMS!$G$23,IF(AC431&lt;90,LMS!$D$24*AC431^3+LMS!$E$24*AC431^2+LMS!$F$24*AC431+LMS!$G$24,LMS!$D$25*AC431^3+LMS!$E$25*AC431^2+LMS!$F$25*AC431+LMS!$G$25))))),(IF(AC431&lt;2.5,LMS!$D$27*AC431^3+LMS!$E$27*AC431^2+LMS!$F$27*AC431+LMS!$G$27,IF(AC431&lt;9.5,LMS!$D$28*AC431^3+LMS!$E$28*AC431^2+LMS!$F$28*AC431+LMS!$G$28,IF(AC431&lt;26.75,LMS!$D$29*AC431^3+LMS!$E$29*AC431^2+LMS!$F$29*AC431+LMS!$G$29,IF(AC431&lt;90,LMS!$D$30*AC431^3+LMS!$E$30*AC431^2+LMS!$F$30*AC431+LMS!$G$30,IF(AC431&lt;150,LMS!$D$31*AC431^3+LMS!$E$31*AC431^2+LMS!$F$31*AC431+LMS!$G$31,LMS!$D$32*AC431^3+LMS!$E$32*AC431^2+LMS!$F$32*AC431+LMS!$G$32)))))))</f>
        <v>#VALUE!</v>
      </c>
      <c r="AB431" t="e">
        <f>IF(D431="M",(IF(AC431&lt;90,LMS!$D$14*AC431^3+LMS!$E$14*AC431^2+LMS!$F$14*AC431+LMS!$G$14,LMS!$D$15*AC431^3+LMS!$E$15*AC431^2+LMS!$F$15*AC431+LMS!$G$15)),(IF(AC431&lt;90,LMS!$D$17*AC431^3+LMS!$E$17*AC431^2+LMS!$F$17*AC431+LMS!$G$17,LMS!$D$18*AC431^3+LMS!$E$18*AC431^2+LMS!$F$18*AC431+LMS!$G$18)))</f>
        <v>#VALUE!</v>
      </c>
      <c r="AC431" s="7" t="e">
        <f t="shared" si="113"/>
        <v>#VALUE!</v>
      </c>
    </row>
    <row r="432" spans="2:29" s="7" customFormat="1">
      <c r="B432" s="119"/>
      <c r="C432" s="119"/>
      <c r="D432" s="119"/>
      <c r="E432" s="31"/>
      <c r="F432" s="31"/>
      <c r="G432" s="120"/>
      <c r="H432" s="120"/>
      <c r="I432" s="11" t="str">
        <f t="shared" si="100"/>
        <v/>
      </c>
      <c r="J432" s="2" t="str">
        <f t="shared" si="101"/>
        <v/>
      </c>
      <c r="K432" s="2" t="str">
        <f t="shared" si="102"/>
        <v/>
      </c>
      <c r="L432" s="2" t="str">
        <f t="shared" si="103"/>
        <v/>
      </c>
      <c r="M432" s="2" t="str">
        <f t="shared" si="104"/>
        <v/>
      </c>
      <c r="N432" s="2" t="str">
        <f t="shared" si="105"/>
        <v/>
      </c>
      <c r="O432" s="11" t="str">
        <f t="shared" si="106"/>
        <v/>
      </c>
      <c r="P432" s="11" t="str">
        <f t="shared" si="107"/>
        <v/>
      </c>
      <c r="Q432" s="11" t="str">
        <f t="shared" si="108"/>
        <v/>
      </c>
      <c r="R432" s="137"/>
      <c r="S432" s="137"/>
      <c r="T432" s="12" t="e">
        <f t="shared" si="109"/>
        <v>#VALUE!</v>
      </c>
      <c r="U432" s="13" t="e">
        <f t="shared" si="110"/>
        <v>#VALUE!</v>
      </c>
      <c r="V432" s="13"/>
      <c r="W432" s="8">
        <f t="shared" si="111"/>
        <v>9.0359999999999996</v>
      </c>
      <c r="X432" s="8">
        <f t="shared" si="112"/>
        <v>-184.49199999999999</v>
      </c>
      <c r="Y432"/>
      <c r="Z432" t="e">
        <f>IF(D432="M",IF(AC432&lt;78,LMS!$D$5*AC432^3+LMS!$E$5*AC432^2+LMS!$F$5*AC432+LMS!$G$5,IF(AC432&lt;150,LMS!$D$6*AC432^3+LMS!$E$6*AC432^2+LMS!$F$6*AC432+LMS!$G$6,LMS!$D$7*AC432^3+LMS!$E$7*AC432^2+LMS!$F$7*AC432+LMS!$G$7)),IF(AC432&lt;69,LMS!$D$9*AC432^3+LMS!$E$9*AC432^2+LMS!$F$9*AC432+LMS!$G$9,IF(AC432&lt;150,LMS!$D$10*AC432^3+LMS!$E$10*AC432^2+LMS!$F$10*AC432+LMS!$G$10,LMS!$D$11*AC432^3+LMS!$E$11*AC432^2+LMS!$F$11*AC432+LMS!$G$11)))</f>
        <v>#VALUE!</v>
      </c>
      <c r="AA432" t="e">
        <f>IF(D432="M",(IF(AC432&lt;2.5,LMS!$D$21*AC432^3+LMS!$E$21*AC432^2+LMS!$F$21*AC432+LMS!$G$21,IF(AC432&lt;9.5,LMS!$D$22*AC432^3+LMS!$E$22*AC432^2+LMS!$F$22*AC432+LMS!$G$22,IF(AC432&lt;26.75,LMS!$D$23*AC432^3+LMS!$E$23*AC432^2+LMS!$F$23*AC432+LMS!$G$23,IF(AC432&lt;90,LMS!$D$24*AC432^3+LMS!$E$24*AC432^2+LMS!$F$24*AC432+LMS!$G$24,LMS!$D$25*AC432^3+LMS!$E$25*AC432^2+LMS!$F$25*AC432+LMS!$G$25))))),(IF(AC432&lt;2.5,LMS!$D$27*AC432^3+LMS!$E$27*AC432^2+LMS!$F$27*AC432+LMS!$G$27,IF(AC432&lt;9.5,LMS!$D$28*AC432^3+LMS!$E$28*AC432^2+LMS!$F$28*AC432+LMS!$G$28,IF(AC432&lt;26.75,LMS!$D$29*AC432^3+LMS!$E$29*AC432^2+LMS!$F$29*AC432+LMS!$G$29,IF(AC432&lt;90,LMS!$D$30*AC432^3+LMS!$E$30*AC432^2+LMS!$F$30*AC432+LMS!$G$30,IF(AC432&lt;150,LMS!$D$31*AC432^3+LMS!$E$31*AC432^2+LMS!$F$31*AC432+LMS!$G$31,LMS!$D$32*AC432^3+LMS!$E$32*AC432^2+LMS!$F$32*AC432+LMS!$G$32)))))))</f>
        <v>#VALUE!</v>
      </c>
      <c r="AB432" t="e">
        <f>IF(D432="M",(IF(AC432&lt;90,LMS!$D$14*AC432^3+LMS!$E$14*AC432^2+LMS!$F$14*AC432+LMS!$G$14,LMS!$D$15*AC432^3+LMS!$E$15*AC432^2+LMS!$F$15*AC432+LMS!$G$15)),(IF(AC432&lt;90,LMS!$D$17*AC432^3+LMS!$E$17*AC432^2+LMS!$F$17*AC432+LMS!$G$17,LMS!$D$18*AC432^3+LMS!$E$18*AC432^2+LMS!$F$18*AC432+LMS!$G$18)))</f>
        <v>#VALUE!</v>
      </c>
      <c r="AC432" s="7" t="e">
        <f t="shared" si="113"/>
        <v>#VALUE!</v>
      </c>
    </row>
    <row r="433" spans="2:29" s="7" customFormat="1">
      <c r="B433" s="119"/>
      <c r="C433" s="119"/>
      <c r="D433" s="119"/>
      <c r="E433" s="31"/>
      <c r="F433" s="31"/>
      <c r="G433" s="120"/>
      <c r="H433" s="120"/>
      <c r="I433" s="11" t="str">
        <f t="shared" si="100"/>
        <v/>
      </c>
      <c r="J433" s="2" t="str">
        <f t="shared" si="101"/>
        <v/>
      </c>
      <c r="K433" s="2" t="str">
        <f t="shared" si="102"/>
        <v/>
      </c>
      <c r="L433" s="2" t="str">
        <f t="shared" si="103"/>
        <v/>
      </c>
      <c r="M433" s="2" t="str">
        <f t="shared" si="104"/>
        <v/>
      </c>
      <c r="N433" s="2" t="str">
        <f t="shared" si="105"/>
        <v/>
      </c>
      <c r="O433" s="11" t="str">
        <f t="shared" si="106"/>
        <v/>
      </c>
      <c r="P433" s="11" t="str">
        <f t="shared" si="107"/>
        <v/>
      </c>
      <c r="Q433" s="11" t="str">
        <f t="shared" si="108"/>
        <v/>
      </c>
      <c r="R433" s="137"/>
      <c r="S433" s="137"/>
      <c r="T433" s="12" t="e">
        <f t="shared" si="109"/>
        <v>#VALUE!</v>
      </c>
      <c r="U433" s="13" t="e">
        <f t="shared" si="110"/>
        <v>#VALUE!</v>
      </c>
      <c r="V433" s="13"/>
      <c r="W433" s="8">
        <f t="shared" si="111"/>
        <v>9.0359999999999996</v>
      </c>
      <c r="X433" s="8">
        <f t="shared" si="112"/>
        <v>-184.49199999999999</v>
      </c>
      <c r="Y433"/>
      <c r="Z433" t="e">
        <f>IF(D433="M",IF(AC433&lt;78,LMS!$D$5*AC433^3+LMS!$E$5*AC433^2+LMS!$F$5*AC433+LMS!$G$5,IF(AC433&lt;150,LMS!$D$6*AC433^3+LMS!$E$6*AC433^2+LMS!$F$6*AC433+LMS!$G$6,LMS!$D$7*AC433^3+LMS!$E$7*AC433^2+LMS!$F$7*AC433+LMS!$G$7)),IF(AC433&lt;69,LMS!$D$9*AC433^3+LMS!$E$9*AC433^2+LMS!$F$9*AC433+LMS!$G$9,IF(AC433&lt;150,LMS!$D$10*AC433^3+LMS!$E$10*AC433^2+LMS!$F$10*AC433+LMS!$G$10,LMS!$D$11*AC433^3+LMS!$E$11*AC433^2+LMS!$F$11*AC433+LMS!$G$11)))</f>
        <v>#VALUE!</v>
      </c>
      <c r="AA433" t="e">
        <f>IF(D433="M",(IF(AC433&lt;2.5,LMS!$D$21*AC433^3+LMS!$E$21*AC433^2+LMS!$F$21*AC433+LMS!$G$21,IF(AC433&lt;9.5,LMS!$D$22*AC433^3+LMS!$E$22*AC433^2+LMS!$F$22*AC433+LMS!$G$22,IF(AC433&lt;26.75,LMS!$D$23*AC433^3+LMS!$E$23*AC433^2+LMS!$F$23*AC433+LMS!$G$23,IF(AC433&lt;90,LMS!$D$24*AC433^3+LMS!$E$24*AC433^2+LMS!$F$24*AC433+LMS!$G$24,LMS!$D$25*AC433^3+LMS!$E$25*AC433^2+LMS!$F$25*AC433+LMS!$G$25))))),(IF(AC433&lt;2.5,LMS!$D$27*AC433^3+LMS!$E$27*AC433^2+LMS!$F$27*AC433+LMS!$G$27,IF(AC433&lt;9.5,LMS!$D$28*AC433^3+LMS!$E$28*AC433^2+LMS!$F$28*AC433+LMS!$G$28,IF(AC433&lt;26.75,LMS!$D$29*AC433^3+LMS!$E$29*AC433^2+LMS!$F$29*AC433+LMS!$G$29,IF(AC433&lt;90,LMS!$D$30*AC433^3+LMS!$E$30*AC433^2+LMS!$F$30*AC433+LMS!$G$30,IF(AC433&lt;150,LMS!$D$31*AC433^3+LMS!$E$31*AC433^2+LMS!$F$31*AC433+LMS!$G$31,LMS!$D$32*AC433^3+LMS!$E$32*AC433^2+LMS!$F$32*AC433+LMS!$G$32)))))))</f>
        <v>#VALUE!</v>
      </c>
      <c r="AB433" t="e">
        <f>IF(D433="M",(IF(AC433&lt;90,LMS!$D$14*AC433^3+LMS!$E$14*AC433^2+LMS!$F$14*AC433+LMS!$G$14,LMS!$D$15*AC433^3+LMS!$E$15*AC433^2+LMS!$F$15*AC433+LMS!$G$15)),(IF(AC433&lt;90,LMS!$D$17*AC433^3+LMS!$E$17*AC433^2+LMS!$F$17*AC433+LMS!$G$17,LMS!$D$18*AC433^3+LMS!$E$18*AC433^2+LMS!$F$18*AC433+LMS!$G$18)))</f>
        <v>#VALUE!</v>
      </c>
      <c r="AC433" s="7" t="e">
        <f t="shared" si="113"/>
        <v>#VALUE!</v>
      </c>
    </row>
    <row r="434" spans="2:29" s="7" customFormat="1">
      <c r="B434" s="119"/>
      <c r="C434" s="119"/>
      <c r="D434" s="119"/>
      <c r="E434" s="31"/>
      <c r="F434" s="31"/>
      <c r="G434" s="120"/>
      <c r="H434" s="120"/>
      <c r="I434" s="11" t="str">
        <f t="shared" si="100"/>
        <v/>
      </c>
      <c r="J434" s="2" t="str">
        <f t="shared" si="101"/>
        <v/>
      </c>
      <c r="K434" s="2" t="str">
        <f t="shared" si="102"/>
        <v/>
      </c>
      <c r="L434" s="2" t="str">
        <f t="shared" si="103"/>
        <v/>
      </c>
      <c r="M434" s="2" t="str">
        <f t="shared" si="104"/>
        <v/>
      </c>
      <c r="N434" s="2" t="str">
        <f t="shared" si="105"/>
        <v/>
      </c>
      <c r="O434" s="11" t="str">
        <f t="shared" si="106"/>
        <v/>
      </c>
      <c r="P434" s="11" t="str">
        <f t="shared" si="107"/>
        <v/>
      </c>
      <c r="Q434" s="11" t="str">
        <f t="shared" si="108"/>
        <v/>
      </c>
      <c r="R434" s="137"/>
      <c r="S434" s="137"/>
      <c r="T434" s="12" t="e">
        <f t="shared" si="109"/>
        <v>#VALUE!</v>
      </c>
      <c r="U434" s="13" t="e">
        <f t="shared" si="110"/>
        <v>#VALUE!</v>
      </c>
      <c r="V434" s="13"/>
      <c r="W434" s="8">
        <f t="shared" si="111"/>
        <v>9.0359999999999996</v>
      </c>
      <c r="X434" s="8">
        <f t="shared" si="112"/>
        <v>-184.49199999999999</v>
      </c>
      <c r="Y434"/>
      <c r="Z434" t="e">
        <f>IF(D434="M",IF(AC434&lt;78,LMS!$D$5*AC434^3+LMS!$E$5*AC434^2+LMS!$F$5*AC434+LMS!$G$5,IF(AC434&lt;150,LMS!$D$6*AC434^3+LMS!$E$6*AC434^2+LMS!$F$6*AC434+LMS!$G$6,LMS!$D$7*AC434^3+LMS!$E$7*AC434^2+LMS!$F$7*AC434+LMS!$G$7)),IF(AC434&lt;69,LMS!$D$9*AC434^3+LMS!$E$9*AC434^2+LMS!$F$9*AC434+LMS!$G$9,IF(AC434&lt;150,LMS!$D$10*AC434^3+LMS!$E$10*AC434^2+LMS!$F$10*AC434+LMS!$G$10,LMS!$D$11*AC434^3+LMS!$E$11*AC434^2+LMS!$F$11*AC434+LMS!$G$11)))</f>
        <v>#VALUE!</v>
      </c>
      <c r="AA434" t="e">
        <f>IF(D434="M",(IF(AC434&lt;2.5,LMS!$D$21*AC434^3+LMS!$E$21*AC434^2+LMS!$F$21*AC434+LMS!$G$21,IF(AC434&lt;9.5,LMS!$D$22*AC434^3+LMS!$E$22*AC434^2+LMS!$F$22*AC434+LMS!$G$22,IF(AC434&lt;26.75,LMS!$D$23*AC434^3+LMS!$E$23*AC434^2+LMS!$F$23*AC434+LMS!$G$23,IF(AC434&lt;90,LMS!$D$24*AC434^3+LMS!$E$24*AC434^2+LMS!$F$24*AC434+LMS!$G$24,LMS!$D$25*AC434^3+LMS!$E$25*AC434^2+LMS!$F$25*AC434+LMS!$G$25))))),(IF(AC434&lt;2.5,LMS!$D$27*AC434^3+LMS!$E$27*AC434^2+LMS!$F$27*AC434+LMS!$G$27,IF(AC434&lt;9.5,LMS!$D$28*AC434^3+LMS!$E$28*AC434^2+LMS!$F$28*AC434+LMS!$G$28,IF(AC434&lt;26.75,LMS!$D$29*AC434^3+LMS!$E$29*AC434^2+LMS!$F$29*AC434+LMS!$G$29,IF(AC434&lt;90,LMS!$D$30*AC434^3+LMS!$E$30*AC434^2+LMS!$F$30*AC434+LMS!$G$30,IF(AC434&lt;150,LMS!$D$31*AC434^3+LMS!$E$31*AC434^2+LMS!$F$31*AC434+LMS!$G$31,LMS!$D$32*AC434^3+LMS!$E$32*AC434^2+LMS!$F$32*AC434+LMS!$G$32)))))))</f>
        <v>#VALUE!</v>
      </c>
      <c r="AB434" t="e">
        <f>IF(D434="M",(IF(AC434&lt;90,LMS!$D$14*AC434^3+LMS!$E$14*AC434^2+LMS!$F$14*AC434+LMS!$G$14,LMS!$D$15*AC434^3+LMS!$E$15*AC434^2+LMS!$F$15*AC434+LMS!$G$15)),(IF(AC434&lt;90,LMS!$D$17*AC434^3+LMS!$E$17*AC434^2+LMS!$F$17*AC434+LMS!$G$17,LMS!$D$18*AC434^3+LMS!$E$18*AC434^2+LMS!$F$18*AC434+LMS!$G$18)))</f>
        <v>#VALUE!</v>
      </c>
      <c r="AC434" s="7" t="e">
        <f t="shared" si="113"/>
        <v>#VALUE!</v>
      </c>
    </row>
    <row r="435" spans="2:29" s="7" customFormat="1">
      <c r="B435" s="119"/>
      <c r="C435" s="119"/>
      <c r="D435" s="119"/>
      <c r="E435" s="31"/>
      <c r="F435" s="31"/>
      <c r="G435" s="120"/>
      <c r="H435" s="120"/>
      <c r="I435" s="11" t="str">
        <f t="shared" si="100"/>
        <v/>
      </c>
      <c r="J435" s="2" t="str">
        <f t="shared" si="101"/>
        <v/>
      </c>
      <c r="K435" s="2" t="str">
        <f t="shared" si="102"/>
        <v/>
      </c>
      <c r="L435" s="2" t="str">
        <f t="shared" si="103"/>
        <v/>
      </c>
      <c r="M435" s="2" t="str">
        <f t="shared" si="104"/>
        <v/>
      </c>
      <c r="N435" s="2" t="str">
        <f t="shared" si="105"/>
        <v/>
      </c>
      <c r="O435" s="11" t="str">
        <f t="shared" si="106"/>
        <v/>
      </c>
      <c r="P435" s="11" t="str">
        <f t="shared" si="107"/>
        <v/>
      </c>
      <c r="Q435" s="11" t="str">
        <f t="shared" si="108"/>
        <v/>
      </c>
      <c r="R435" s="137"/>
      <c r="S435" s="137"/>
      <c r="T435" s="12" t="e">
        <f t="shared" si="109"/>
        <v>#VALUE!</v>
      </c>
      <c r="U435" s="13" t="e">
        <f t="shared" si="110"/>
        <v>#VALUE!</v>
      </c>
      <c r="V435" s="13"/>
      <c r="W435" s="8">
        <f t="shared" si="111"/>
        <v>9.0359999999999996</v>
      </c>
      <c r="X435" s="8">
        <f t="shared" si="112"/>
        <v>-184.49199999999999</v>
      </c>
      <c r="Y435"/>
      <c r="Z435" t="e">
        <f>IF(D435="M",IF(AC435&lt;78,LMS!$D$5*AC435^3+LMS!$E$5*AC435^2+LMS!$F$5*AC435+LMS!$G$5,IF(AC435&lt;150,LMS!$D$6*AC435^3+LMS!$E$6*AC435^2+LMS!$F$6*AC435+LMS!$G$6,LMS!$D$7*AC435^3+LMS!$E$7*AC435^2+LMS!$F$7*AC435+LMS!$G$7)),IF(AC435&lt;69,LMS!$D$9*AC435^3+LMS!$E$9*AC435^2+LMS!$F$9*AC435+LMS!$G$9,IF(AC435&lt;150,LMS!$D$10*AC435^3+LMS!$E$10*AC435^2+LMS!$F$10*AC435+LMS!$G$10,LMS!$D$11*AC435^3+LMS!$E$11*AC435^2+LMS!$F$11*AC435+LMS!$G$11)))</f>
        <v>#VALUE!</v>
      </c>
      <c r="AA435" t="e">
        <f>IF(D435="M",(IF(AC435&lt;2.5,LMS!$D$21*AC435^3+LMS!$E$21*AC435^2+LMS!$F$21*AC435+LMS!$G$21,IF(AC435&lt;9.5,LMS!$D$22*AC435^3+LMS!$E$22*AC435^2+LMS!$F$22*AC435+LMS!$G$22,IF(AC435&lt;26.75,LMS!$D$23*AC435^3+LMS!$E$23*AC435^2+LMS!$F$23*AC435+LMS!$G$23,IF(AC435&lt;90,LMS!$D$24*AC435^3+LMS!$E$24*AC435^2+LMS!$F$24*AC435+LMS!$G$24,LMS!$D$25*AC435^3+LMS!$E$25*AC435^2+LMS!$F$25*AC435+LMS!$G$25))))),(IF(AC435&lt;2.5,LMS!$D$27*AC435^3+LMS!$E$27*AC435^2+LMS!$F$27*AC435+LMS!$G$27,IF(AC435&lt;9.5,LMS!$D$28*AC435^3+LMS!$E$28*AC435^2+LMS!$F$28*AC435+LMS!$G$28,IF(AC435&lt;26.75,LMS!$D$29*AC435^3+LMS!$E$29*AC435^2+LMS!$F$29*AC435+LMS!$G$29,IF(AC435&lt;90,LMS!$D$30*AC435^3+LMS!$E$30*AC435^2+LMS!$F$30*AC435+LMS!$G$30,IF(AC435&lt;150,LMS!$D$31*AC435^3+LMS!$E$31*AC435^2+LMS!$F$31*AC435+LMS!$G$31,LMS!$D$32*AC435^3+LMS!$E$32*AC435^2+LMS!$F$32*AC435+LMS!$G$32)))))))</f>
        <v>#VALUE!</v>
      </c>
      <c r="AB435" t="e">
        <f>IF(D435="M",(IF(AC435&lt;90,LMS!$D$14*AC435^3+LMS!$E$14*AC435^2+LMS!$F$14*AC435+LMS!$G$14,LMS!$D$15*AC435^3+LMS!$E$15*AC435^2+LMS!$F$15*AC435+LMS!$G$15)),(IF(AC435&lt;90,LMS!$D$17*AC435^3+LMS!$E$17*AC435^2+LMS!$F$17*AC435+LMS!$G$17,LMS!$D$18*AC435^3+LMS!$E$18*AC435^2+LMS!$F$18*AC435+LMS!$G$18)))</f>
        <v>#VALUE!</v>
      </c>
      <c r="AC435" s="7" t="e">
        <f t="shared" si="113"/>
        <v>#VALUE!</v>
      </c>
    </row>
    <row r="436" spans="2:29" s="7" customFormat="1">
      <c r="B436" s="119"/>
      <c r="C436" s="119"/>
      <c r="D436" s="119"/>
      <c r="E436" s="31"/>
      <c r="F436" s="31"/>
      <c r="G436" s="120"/>
      <c r="H436" s="120"/>
      <c r="I436" s="11" t="str">
        <f t="shared" si="100"/>
        <v/>
      </c>
      <c r="J436" s="2" t="str">
        <f t="shared" si="101"/>
        <v/>
      </c>
      <c r="K436" s="2" t="str">
        <f t="shared" si="102"/>
        <v/>
      </c>
      <c r="L436" s="2" t="str">
        <f t="shared" si="103"/>
        <v/>
      </c>
      <c r="M436" s="2" t="str">
        <f t="shared" si="104"/>
        <v/>
      </c>
      <c r="N436" s="2" t="str">
        <f t="shared" si="105"/>
        <v/>
      </c>
      <c r="O436" s="11" t="str">
        <f t="shared" si="106"/>
        <v/>
      </c>
      <c r="P436" s="11" t="str">
        <f t="shared" si="107"/>
        <v/>
      </c>
      <c r="Q436" s="11" t="str">
        <f t="shared" si="108"/>
        <v/>
      </c>
      <c r="R436" s="137"/>
      <c r="S436" s="137"/>
      <c r="T436" s="12" t="e">
        <f t="shared" si="109"/>
        <v>#VALUE!</v>
      </c>
      <c r="U436" s="13" t="e">
        <f t="shared" si="110"/>
        <v>#VALUE!</v>
      </c>
      <c r="V436" s="13"/>
      <c r="W436" s="8">
        <f t="shared" si="111"/>
        <v>9.0359999999999996</v>
      </c>
      <c r="X436" s="8">
        <f t="shared" si="112"/>
        <v>-184.49199999999999</v>
      </c>
      <c r="Y436"/>
      <c r="Z436" t="e">
        <f>IF(D436="M",IF(AC436&lt;78,LMS!$D$5*AC436^3+LMS!$E$5*AC436^2+LMS!$F$5*AC436+LMS!$G$5,IF(AC436&lt;150,LMS!$D$6*AC436^3+LMS!$E$6*AC436^2+LMS!$F$6*AC436+LMS!$G$6,LMS!$D$7*AC436^3+LMS!$E$7*AC436^2+LMS!$F$7*AC436+LMS!$G$7)),IF(AC436&lt;69,LMS!$D$9*AC436^3+LMS!$E$9*AC436^2+LMS!$F$9*AC436+LMS!$G$9,IF(AC436&lt;150,LMS!$D$10*AC436^3+LMS!$E$10*AC436^2+LMS!$F$10*AC436+LMS!$G$10,LMS!$D$11*AC436^3+LMS!$E$11*AC436^2+LMS!$F$11*AC436+LMS!$G$11)))</f>
        <v>#VALUE!</v>
      </c>
      <c r="AA436" t="e">
        <f>IF(D436="M",(IF(AC436&lt;2.5,LMS!$D$21*AC436^3+LMS!$E$21*AC436^2+LMS!$F$21*AC436+LMS!$G$21,IF(AC436&lt;9.5,LMS!$D$22*AC436^3+LMS!$E$22*AC436^2+LMS!$F$22*AC436+LMS!$G$22,IF(AC436&lt;26.75,LMS!$D$23*AC436^3+LMS!$E$23*AC436^2+LMS!$F$23*AC436+LMS!$G$23,IF(AC436&lt;90,LMS!$D$24*AC436^3+LMS!$E$24*AC436^2+LMS!$F$24*AC436+LMS!$G$24,LMS!$D$25*AC436^3+LMS!$E$25*AC436^2+LMS!$F$25*AC436+LMS!$G$25))))),(IF(AC436&lt;2.5,LMS!$D$27*AC436^3+LMS!$E$27*AC436^2+LMS!$F$27*AC436+LMS!$G$27,IF(AC436&lt;9.5,LMS!$D$28*AC436^3+LMS!$E$28*AC436^2+LMS!$F$28*AC436+LMS!$G$28,IF(AC436&lt;26.75,LMS!$D$29*AC436^3+LMS!$E$29*AC436^2+LMS!$F$29*AC436+LMS!$G$29,IF(AC436&lt;90,LMS!$D$30*AC436^3+LMS!$E$30*AC436^2+LMS!$F$30*AC436+LMS!$G$30,IF(AC436&lt;150,LMS!$D$31*AC436^3+LMS!$E$31*AC436^2+LMS!$F$31*AC436+LMS!$G$31,LMS!$D$32*AC436^3+LMS!$E$32*AC436^2+LMS!$F$32*AC436+LMS!$G$32)))))))</f>
        <v>#VALUE!</v>
      </c>
      <c r="AB436" t="e">
        <f>IF(D436="M",(IF(AC436&lt;90,LMS!$D$14*AC436^3+LMS!$E$14*AC436^2+LMS!$F$14*AC436+LMS!$G$14,LMS!$D$15*AC436^3+LMS!$E$15*AC436^2+LMS!$F$15*AC436+LMS!$G$15)),(IF(AC436&lt;90,LMS!$D$17*AC436^3+LMS!$E$17*AC436^2+LMS!$F$17*AC436+LMS!$G$17,LMS!$D$18*AC436^3+LMS!$E$18*AC436^2+LMS!$F$18*AC436+LMS!$G$18)))</f>
        <v>#VALUE!</v>
      </c>
      <c r="AC436" s="7" t="e">
        <f t="shared" si="113"/>
        <v>#VALUE!</v>
      </c>
    </row>
    <row r="437" spans="2:29" s="7" customFormat="1">
      <c r="B437" s="119"/>
      <c r="C437" s="119"/>
      <c r="D437" s="119"/>
      <c r="E437" s="31"/>
      <c r="F437" s="31"/>
      <c r="G437" s="120"/>
      <c r="H437" s="120"/>
      <c r="I437" s="11" t="str">
        <f t="shared" si="100"/>
        <v/>
      </c>
      <c r="J437" s="2" t="str">
        <f t="shared" si="101"/>
        <v/>
      </c>
      <c r="K437" s="2" t="str">
        <f t="shared" si="102"/>
        <v/>
      </c>
      <c r="L437" s="2" t="str">
        <f t="shared" si="103"/>
        <v/>
      </c>
      <c r="M437" s="2" t="str">
        <f t="shared" si="104"/>
        <v/>
      </c>
      <c r="N437" s="2" t="str">
        <f t="shared" si="105"/>
        <v/>
      </c>
      <c r="O437" s="11" t="str">
        <f t="shared" si="106"/>
        <v/>
      </c>
      <c r="P437" s="11" t="str">
        <f t="shared" si="107"/>
        <v/>
      </c>
      <c r="Q437" s="11" t="str">
        <f t="shared" si="108"/>
        <v/>
      </c>
      <c r="R437" s="137"/>
      <c r="S437" s="137"/>
      <c r="T437" s="12" t="e">
        <f t="shared" si="109"/>
        <v>#VALUE!</v>
      </c>
      <c r="U437" s="13" t="e">
        <f t="shared" si="110"/>
        <v>#VALUE!</v>
      </c>
      <c r="V437" s="13"/>
      <c r="W437" s="8">
        <f t="shared" si="111"/>
        <v>9.0359999999999996</v>
      </c>
      <c r="X437" s="8">
        <f t="shared" si="112"/>
        <v>-184.49199999999999</v>
      </c>
      <c r="Y437"/>
      <c r="Z437" t="e">
        <f>IF(D437="M",IF(AC437&lt;78,LMS!$D$5*AC437^3+LMS!$E$5*AC437^2+LMS!$F$5*AC437+LMS!$G$5,IF(AC437&lt;150,LMS!$D$6*AC437^3+LMS!$E$6*AC437^2+LMS!$F$6*AC437+LMS!$G$6,LMS!$D$7*AC437^3+LMS!$E$7*AC437^2+LMS!$F$7*AC437+LMS!$G$7)),IF(AC437&lt;69,LMS!$D$9*AC437^3+LMS!$E$9*AC437^2+LMS!$F$9*AC437+LMS!$G$9,IF(AC437&lt;150,LMS!$D$10*AC437^3+LMS!$E$10*AC437^2+LMS!$F$10*AC437+LMS!$G$10,LMS!$D$11*AC437^3+LMS!$E$11*AC437^2+LMS!$F$11*AC437+LMS!$G$11)))</f>
        <v>#VALUE!</v>
      </c>
      <c r="AA437" t="e">
        <f>IF(D437="M",(IF(AC437&lt;2.5,LMS!$D$21*AC437^3+LMS!$E$21*AC437^2+LMS!$F$21*AC437+LMS!$G$21,IF(AC437&lt;9.5,LMS!$D$22*AC437^3+LMS!$E$22*AC437^2+LMS!$F$22*AC437+LMS!$G$22,IF(AC437&lt;26.75,LMS!$D$23*AC437^3+LMS!$E$23*AC437^2+LMS!$F$23*AC437+LMS!$G$23,IF(AC437&lt;90,LMS!$D$24*AC437^3+LMS!$E$24*AC437^2+LMS!$F$24*AC437+LMS!$G$24,LMS!$D$25*AC437^3+LMS!$E$25*AC437^2+LMS!$F$25*AC437+LMS!$G$25))))),(IF(AC437&lt;2.5,LMS!$D$27*AC437^3+LMS!$E$27*AC437^2+LMS!$F$27*AC437+LMS!$G$27,IF(AC437&lt;9.5,LMS!$D$28*AC437^3+LMS!$E$28*AC437^2+LMS!$F$28*AC437+LMS!$G$28,IF(AC437&lt;26.75,LMS!$D$29*AC437^3+LMS!$E$29*AC437^2+LMS!$F$29*AC437+LMS!$G$29,IF(AC437&lt;90,LMS!$D$30*AC437^3+LMS!$E$30*AC437^2+LMS!$F$30*AC437+LMS!$G$30,IF(AC437&lt;150,LMS!$D$31*AC437^3+LMS!$E$31*AC437^2+LMS!$F$31*AC437+LMS!$G$31,LMS!$D$32*AC437^3+LMS!$E$32*AC437^2+LMS!$F$32*AC437+LMS!$G$32)))))))</f>
        <v>#VALUE!</v>
      </c>
      <c r="AB437" t="e">
        <f>IF(D437="M",(IF(AC437&lt;90,LMS!$D$14*AC437^3+LMS!$E$14*AC437^2+LMS!$F$14*AC437+LMS!$G$14,LMS!$D$15*AC437^3+LMS!$E$15*AC437^2+LMS!$F$15*AC437+LMS!$G$15)),(IF(AC437&lt;90,LMS!$D$17*AC437^3+LMS!$E$17*AC437^2+LMS!$F$17*AC437+LMS!$G$17,LMS!$D$18*AC437^3+LMS!$E$18*AC437^2+LMS!$F$18*AC437+LMS!$G$18)))</f>
        <v>#VALUE!</v>
      </c>
      <c r="AC437" s="7" t="e">
        <f t="shared" si="113"/>
        <v>#VALUE!</v>
      </c>
    </row>
    <row r="438" spans="2:29" s="7" customFormat="1">
      <c r="B438" s="119"/>
      <c r="C438" s="119"/>
      <c r="D438" s="119"/>
      <c r="E438" s="31"/>
      <c r="F438" s="31"/>
      <c r="G438" s="120"/>
      <c r="H438" s="120"/>
      <c r="I438" s="11" t="str">
        <f t="shared" si="100"/>
        <v/>
      </c>
      <c r="J438" s="2" t="str">
        <f t="shared" si="101"/>
        <v/>
      </c>
      <c r="K438" s="2" t="str">
        <f t="shared" si="102"/>
        <v/>
      </c>
      <c r="L438" s="2" t="str">
        <f t="shared" si="103"/>
        <v/>
      </c>
      <c r="M438" s="2" t="str">
        <f t="shared" si="104"/>
        <v/>
      </c>
      <c r="N438" s="2" t="str">
        <f t="shared" si="105"/>
        <v/>
      </c>
      <c r="O438" s="11" t="str">
        <f t="shared" si="106"/>
        <v/>
      </c>
      <c r="P438" s="11" t="str">
        <f t="shared" si="107"/>
        <v/>
      </c>
      <c r="Q438" s="11" t="str">
        <f t="shared" si="108"/>
        <v/>
      </c>
      <c r="R438" s="137"/>
      <c r="S438" s="137"/>
      <c r="T438" s="12" t="e">
        <f t="shared" si="109"/>
        <v>#VALUE!</v>
      </c>
      <c r="U438" s="13" t="e">
        <f t="shared" si="110"/>
        <v>#VALUE!</v>
      </c>
      <c r="V438" s="13"/>
      <c r="W438" s="8">
        <f t="shared" si="111"/>
        <v>9.0359999999999996</v>
      </c>
      <c r="X438" s="8">
        <f t="shared" si="112"/>
        <v>-184.49199999999999</v>
      </c>
      <c r="Y438"/>
      <c r="Z438" t="e">
        <f>IF(D438="M",IF(AC438&lt;78,LMS!$D$5*AC438^3+LMS!$E$5*AC438^2+LMS!$F$5*AC438+LMS!$G$5,IF(AC438&lt;150,LMS!$D$6*AC438^3+LMS!$E$6*AC438^2+LMS!$F$6*AC438+LMS!$G$6,LMS!$D$7*AC438^3+LMS!$E$7*AC438^2+LMS!$F$7*AC438+LMS!$G$7)),IF(AC438&lt;69,LMS!$D$9*AC438^3+LMS!$E$9*AC438^2+LMS!$F$9*AC438+LMS!$G$9,IF(AC438&lt;150,LMS!$D$10*AC438^3+LMS!$E$10*AC438^2+LMS!$F$10*AC438+LMS!$G$10,LMS!$D$11*AC438^3+LMS!$E$11*AC438^2+LMS!$F$11*AC438+LMS!$G$11)))</f>
        <v>#VALUE!</v>
      </c>
      <c r="AA438" t="e">
        <f>IF(D438="M",(IF(AC438&lt;2.5,LMS!$D$21*AC438^3+LMS!$E$21*AC438^2+LMS!$F$21*AC438+LMS!$G$21,IF(AC438&lt;9.5,LMS!$D$22*AC438^3+LMS!$E$22*AC438^2+LMS!$F$22*AC438+LMS!$G$22,IF(AC438&lt;26.75,LMS!$D$23*AC438^3+LMS!$E$23*AC438^2+LMS!$F$23*AC438+LMS!$G$23,IF(AC438&lt;90,LMS!$D$24*AC438^3+LMS!$E$24*AC438^2+LMS!$F$24*AC438+LMS!$G$24,LMS!$D$25*AC438^3+LMS!$E$25*AC438^2+LMS!$F$25*AC438+LMS!$G$25))))),(IF(AC438&lt;2.5,LMS!$D$27*AC438^3+LMS!$E$27*AC438^2+LMS!$F$27*AC438+LMS!$G$27,IF(AC438&lt;9.5,LMS!$D$28*AC438^3+LMS!$E$28*AC438^2+LMS!$F$28*AC438+LMS!$G$28,IF(AC438&lt;26.75,LMS!$D$29*AC438^3+LMS!$E$29*AC438^2+LMS!$F$29*AC438+LMS!$G$29,IF(AC438&lt;90,LMS!$D$30*AC438^3+LMS!$E$30*AC438^2+LMS!$F$30*AC438+LMS!$G$30,IF(AC438&lt;150,LMS!$D$31*AC438^3+LMS!$E$31*AC438^2+LMS!$F$31*AC438+LMS!$G$31,LMS!$D$32*AC438^3+LMS!$E$32*AC438^2+LMS!$F$32*AC438+LMS!$G$32)))))))</f>
        <v>#VALUE!</v>
      </c>
      <c r="AB438" t="e">
        <f>IF(D438="M",(IF(AC438&lt;90,LMS!$D$14*AC438^3+LMS!$E$14*AC438^2+LMS!$F$14*AC438+LMS!$G$14,LMS!$D$15*AC438^3+LMS!$E$15*AC438^2+LMS!$F$15*AC438+LMS!$G$15)),(IF(AC438&lt;90,LMS!$D$17*AC438^3+LMS!$E$17*AC438^2+LMS!$F$17*AC438+LMS!$G$17,LMS!$D$18*AC438^3+LMS!$E$18*AC438^2+LMS!$F$18*AC438+LMS!$G$18)))</f>
        <v>#VALUE!</v>
      </c>
      <c r="AC438" s="7" t="e">
        <f t="shared" si="113"/>
        <v>#VALUE!</v>
      </c>
    </row>
    <row r="439" spans="2:29" s="7" customFormat="1">
      <c r="B439" s="119"/>
      <c r="C439" s="119"/>
      <c r="D439" s="119"/>
      <c r="E439" s="31"/>
      <c r="F439" s="31"/>
      <c r="G439" s="120"/>
      <c r="H439" s="120"/>
      <c r="I439" s="11" t="str">
        <f t="shared" si="100"/>
        <v/>
      </c>
      <c r="J439" s="2" t="str">
        <f t="shared" si="101"/>
        <v/>
      </c>
      <c r="K439" s="2" t="str">
        <f t="shared" si="102"/>
        <v/>
      </c>
      <c r="L439" s="2" t="str">
        <f t="shared" si="103"/>
        <v/>
      </c>
      <c r="M439" s="2" t="str">
        <f t="shared" si="104"/>
        <v/>
      </c>
      <c r="N439" s="2" t="str">
        <f t="shared" si="105"/>
        <v/>
      </c>
      <c r="O439" s="11" t="str">
        <f t="shared" si="106"/>
        <v/>
      </c>
      <c r="P439" s="11" t="str">
        <f t="shared" si="107"/>
        <v/>
      </c>
      <c r="Q439" s="11" t="str">
        <f t="shared" si="108"/>
        <v/>
      </c>
      <c r="R439" s="137"/>
      <c r="S439" s="137"/>
      <c r="T439" s="12" t="e">
        <f t="shared" si="109"/>
        <v>#VALUE!</v>
      </c>
      <c r="U439" s="13" t="e">
        <f t="shared" si="110"/>
        <v>#VALUE!</v>
      </c>
      <c r="V439" s="13"/>
      <c r="W439" s="8">
        <f t="shared" si="111"/>
        <v>9.0359999999999996</v>
      </c>
      <c r="X439" s="8">
        <f t="shared" si="112"/>
        <v>-184.49199999999999</v>
      </c>
      <c r="Y439"/>
      <c r="Z439" t="e">
        <f>IF(D439="M",IF(AC439&lt;78,LMS!$D$5*AC439^3+LMS!$E$5*AC439^2+LMS!$F$5*AC439+LMS!$G$5,IF(AC439&lt;150,LMS!$D$6*AC439^3+LMS!$E$6*AC439^2+LMS!$F$6*AC439+LMS!$G$6,LMS!$D$7*AC439^3+LMS!$E$7*AC439^2+LMS!$F$7*AC439+LMS!$G$7)),IF(AC439&lt;69,LMS!$D$9*AC439^3+LMS!$E$9*AC439^2+LMS!$F$9*AC439+LMS!$G$9,IF(AC439&lt;150,LMS!$D$10*AC439^3+LMS!$E$10*AC439^2+LMS!$F$10*AC439+LMS!$G$10,LMS!$D$11*AC439^3+LMS!$E$11*AC439^2+LMS!$F$11*AC439+LMS!$G$11)))</f>
        <v>#VALUE!</v>
      </c>
      <c r="AA439" t="e">
        <f>IF(D439="M",(IF(AC439&lt;2.5,LMS!$D$21*AC439^3+LMS!$E$21*AC439^2+LMS!$F$21*AC439+LMS!$G$21,IF(AC439&lt;9.5,LMS!$D$22*AC439^3+LMS!$E$22*AC439^2+LMS!$F$22*AC439+LMS!$G$22,IF(AC439&lt;26.75,LMS!$D$23*AC439^3+LMS!$E$23*AC439^2+LMS!$F$23*AC439+LMS!$G$23,IF(AC439&lt;90,LMS!$D$24*AC439^3+LMS!$E$24*AC439^2+LMS!$F$24*AC439+LMS!$G$24,LMS!$D$25*AC439^3+LMS!$E$25*AC439^2+LMS!$F$25*AC439+LMS!$G$25))))),(IF(AC439&lt;2.5,LMS!$D$27*AC439^3+LMS!$E$27*AC439^2+LMS!$F$27*AC439+LMS!$G$27,IF(AC439&lt;9.5,LMS!$D$28*AC439^3+LMS!$E$28*AC439^2+LMS!$F$28*AC439+LMS!$G$28,IF(AC439&lt;26.75,LMS!$D$29*AC439^3+LMS!$E$29*AC439^2+LMS!$F$29*AC439+LMS!$G$29,IF(AC439&lt;90,LMS!$D$30*AC439^3+LMS!$E$30*AC439^2+LMS!$F$30*AC439+LMS!$G$30,IF(AC439&lt;150,LMS!$D$31*AC439^3+LMS!$E$31*AC439^2+LMS!$F$31*AC439+LMS!$G$31,LMS!$D$32*AC439^3+LMS!$E$32*AC439^2+LMS!$F$32*AC439+LMS!$G$32)))))))</f>
        <v>#VALUE!</v>
      </c>
      <c r="AB439" t="e">
        <f>IF(D439="M",(IF(AC439&lt;90,LMS!$D$14*AC439^3+LMS!$E$14*AC439^2+LMS!$F$14*AC439+LMS!$G$14,LMS!$D$15*AC439^3+LMS!$E$15*AC439^2+LMS!$F$15*AC439+LMS!$G$15)),(IF(AC439&lt;90,LMS!$D$17*AC439^3+LMS!$E$17*AC439^2+LMS!$F$17*AC439+LMS!$G$17,LMS!$D$18*AC439^3+LMS!$E$18*AC439^2+LMS!$F$18*AC439+LMS!$G$18)))</f>
        <v>#VALUE!</v>
      </c>
      <c r="AC439" s="7" t="e">
        <f t="shared" si="113"/>
        <v>#VALUE!</v>
      </c>
    </row>
    <row r="440" spans="2:29" s="7" customFormat="1">
      <c r="B440" s="119"/>
      <c r="C440" s="119"/>
      <c r="D440" s="119"/>
      <c r="E440" s="31"/>
      <c r="F440" s="31"/>
      <c r="G440" s="120"/>
      <c r="H440" s="120"/>
      <c r="I440" s="11" t="str">
        <f t="shared" si="100"/>
        <v/>
      </c>
      <c r="J440" s="2" t="str">
        <f t="shared" si="101"/>
        <v/>
      </c>
      <c r="K440" s="2" t="str">
        <f t="shared" si="102"/>
        <v/>
      </c>
      <c r="L440" s="2" t="str">
        <f t="shared" si="103"/>
        <v/>
      </c>
      <c r="M440" s="2" t="str">
        <f t="shared" si="104"/>
        <v/>
      </c>
      <c r="N440" s="2" t="str">
        <f t="shared" si="105"/>
        <v/>
      </c>
      <c r="O440" s="11" t="str">
        <f t="shared" si="106"/>
        <v/>
      </c>
      <c r="P440" s="11" t="str">
        <f t="shared" si="107"/>
        <v/>
      </c>
      <c r="Q440" s="11" t="str">
        <f t="shared" si="108"/>
        <v/>
      </c>
      <c r="R440" s="137"/>
      <c r="S440" s="137"/>
      <c r="T440" s="12" t="e">
        <f t="shared" si="109"/>
        <v>#VALUE!</v>
      </c>
      <c r="U440" s="13" t="e">
        <f t="shared" si="110"/>
        <v>#VALUE!</v>
      </c>
      <c r="V440" s="13"/>
      <c r="W440" s="8">
        <f t="shared" si="111"/>
        <v>9.0359999999999996</v>
      </c>
      <c r="X440" s="8">
        <f t="shared" si="112"/>
        <v>-184.49199999999999</v>
      </c>
      <c r="Y440"/>
      <c r="Z440" t="e">
        <f>IF(D440="M",IF(AC440&lt;78,LMS!$D$5*AC440^3+LMS!$E$5*AC440^2+LMS!$F$5*AC440+LMS!$G$5,IF(AC440&lt;150,LMS!$D$6*AC440^3+LMS!$E$6*AC440^2+LMS!$F$6*AC440+LMS!$G$6,LMS!$D$7*AC440^3+LMS!$E$7*AC440^2+LMS!$F$7*AC440+LMS!$G$7)),IF(AC440&lt;69,LMS!$D$9*AC440^3+LMS!$E$9*AC440^2+LMS!$F$9*AC440+LMS!$G$9,IF(AC440&lt;150,LMS!$D$10*AC440^3+LMS!$E$10*AC440^2+LMS!$F$10*AC440+LMS!$G$10,LMS!$D$11*AC440^3+LMS!$E$11*AC440^2+LMS!$F$11*AC440+LMS!$G$11)))</f>
        <v>#VALUE!</v>
      </c>
      <c r="AA440" t="e">
        <f>IF(D440="M",(IF(AC440&lt;2.5,LMS!$D$21*AC440^3+LMS!$E$21*AC440^2+LMS!$F$21*AC440+LMS!$G$21,IF(AC440&lt;9.5,LMS!$D$22*AC440^3+LMS!$E$22*AC440^2+LMS!$F$22*AC440+LMS!$G$22,IF(AC440&lt;26.75,LMS!$D$23*AC440^3+LMS!$E$23*AC440^2+LMS!$F$23*AC440+LMS!$G$23,IF(AC440&lt;90,LMS!$D$24*AC440^3+LMS!$E$24*AC440^2+LMS!$F$24*AC440+LMS!$G$24,LMS!$D$25*AC440^3+LMS!$E$25*AC440^2+LMS!$F$25*AC440+LMS!$G$25))))),(IF(AC440&lt;2.5,LMS!$D$27*AC440^3+LMS!$E$27*AC440^2+LMS!$F$27*AC440+LMS!$G$27,IF(AC440&lt;9.5,LMS!$D$28*AC440^3+LMS!$E$28*AC440^2+LMS!$F$28*AC440+LMS!$G$28,IF(AC440&lt;26.75,LMS!$D$29*AC440^3+LMS!$E$29*AC440^2+LMS!$F$29*AC440+LMS!$G$29,IF(AC440&lt;90,LMS!$D$30*AC440^3+LMS!$E$30*AC440^2+LMS!$F$30*AC440+LMS!$G$30,IF(AC440&lt;150,LMS!$D$31*AC440^3+LMS!$E$31*AC440^2+LMS!$F$31*AC440+LMS!$G$31,LMS!$D$32*AC440^3+LMS!$E$32*AC440^2+LMS!$F$32*AC440+LMS!$G$32)))))))</f>
        <v>#VALUE!</v>
      </c>
      <c r="AB440" t="e">
        <f>IF(D440="M",(IF(AC440&lt;90,LMS!$D$14*AC440^3+LMS!$E$14*AC440^2+LMS!$F$14*AC440+LMS!$G$14,LMS!$D$15*AC440^3+LMS!$E$15*AC440^2+LMS!$F$15*AC440+LMS!$G$15)),(IF(AC440&lt;90,LMS!$D$17*AC440^3+LMS!$E$17*AC440^2+LMS!$F$17*AC440+LMS!$G$17,LMS!$D$18*AC440^3+LMS!$E$18*AC440^2+LMS!$F$18*AC440+LMS!$G$18)))</f>
        <v>#VALUE!</v>
      </c>
      <c r="AC440" s="7" t="e">
        <f t="shared" si="113"/>
        <v>#VALUE!</v>
      </c>
    </row>
    <row r="441" spans="2:29" s="7" customFormat="1">
      <c r="B441" s="119"/>
      <c r="C441" s="119"/>
      <c r="D441" s="119"/>
      <c r="E441" s="31"/>
      <c r="F441" s="31"/>
      <c r="G441" s="120"/>
      <c r="H441" s="120"/>
      <c r="I441" s="11" t="str">
        <f t="shared" si="100"/>
        <v/>
      </c>
      <c r="J441" s="2" t="str">
        <f t="shared" si="101"/>
        <v/>
      </c>
      <c r="K441" s="2" t="str">
        <f t="shared" si="102"/>
        <v/>
      </c>
      <c r="L441" s="2" t="str">
        <f t="shared" si="103"/>
        <v/>
      </c>
      <c r="M441" s="2" t="str">
        <f t="shared" si="104"/>
        <v/>
      </c>
      <c r="N441" s="2" t="str">
        <f t="shared" si="105"/>
        <v/>
      </c>
      <c r="O441" s="11" t="str">
        <f t="shared" si="106"/>
        <v/>
      </c>
      <c r="P441" s="11" t="str">
        <f t="shared" si="107"/>
        <v/>
      </c>
      <c r="Q441" s="11" t="str">
        <f t="shared" si="108"/>
        <v/>
      </c>
      <c r="R441" s="137"/>
      <c r="S441" s="137"/>
      <c r="T441" s="12" t="e">
        <f t="shared" si="109"/>
        <v>#VALUE!</v>
      </c>
      <c r="U441" s="13" t="e">
        <f t="shared" si="110"/>
        <v>#VALUE!</v>
      </c>
      <c r="V441" s="13"/>
      <c r="W441" s="8">
        <f t="shared" si="111"/>
        <v>9.0359999999999996</v>
      </c>
      <c r="X441" s="8">
        <f t="shared" si="112"/>
        <v>-184.49199999999999</v>
      </c>
      <c r="Y441"/>
      <c r="Z441" t="e">
        <f>IF(D441="M",IF(AC441&lt;78,LMS!$D$5*AC441^3+LMS!$E$5*AC441^2+LMS!$F$5*AC441+LMS!$G$5,IF(AC441&lt;150,LMS!$D$6*AC441^3+LMS!$E$6*AC441^2+LMS!$F$6*AC441+LMS!$G$6,LMS!$D$7*AC441^3+LMS!$E$7*AC441^2+LMS!$F$7*AC441+LMS!$G$7)),IF(AC441&lt;69,LMS!$D$9*AC441^3+LMS!$E$9*AC441^2+LMS!$F$9*AC441+LMS!$G$9,IF(AC441&lt;150,LMS!$D$10*AC441^3+LMS!$E$10*AC441^2+LMS!$F$10*AC441+LMS!$G$10,LMS!$D$11*AC441^3+LMS!$E$11*AC441^2+LMS!$F$11*AC441+LMS!$G$11)))</f>
        <v>#VALUE!</v>
      </c>
      <c r="AA441" t="e">
        <f>IF(D441="M",(IF(AC441&lt;2.5,LMS!$D$21*AC441^3+LMS!$E$21*AC441^2+LMS!$F$21*AC441+LMS!$G$21,IF(AC441&lt;9.5,LMS!$D$22*AC441^3+LMS!$E$22*AC441^2+LMS!$F$22*AC441+LMS!$G$22,IF(AC441&lt;26.75,LMS!$D$23*AC441^3+LMS!$E$23*AC441^2+LMS!$F$23*AC441+LMS!$G$23,IF(AC441&lt;90,LMS!$D$24*AC441^3+LMS!$E$24*AC441^2+LMS!$F$24*AC441+LMS!$G$24,LMS!$D$25*AC441^3+LMS!$E$25*AC441^2+LMS!$F$25*AC441+LMS!$G$25))))),(IF(AC441&lt;2.5,LMS!$D$27*AC441^3+LMS!$E$27*AC441^2+LMS!$F$27*AC441+LMS!$G$27,IF(AC441&lt;9.5,LMS!$D$28*AC441^3+LMS!$E$28*AC441^2+LMS!$F$28*AC441+LMS!$G$28,IF(AC441&lt;26.75,LMS!$D$29*AC441^3+LMS!$E$29*AC441^2+LMS!$F$29*AC441+LMS!$G$29,IF(AC441&lt;90,LMS!$D$30*AC441^3+LMS!$E$30*AC441^2+LMS!$F$30*AC441+LMS!$G$30,IF(AC441&lt;150,LMS!$D$31*AC441^3+LMS!$E$31*AC441^2+LMS!$F$31*AC441+LMS!$G$31,LMS!$D$32*AC441^3+LMS!$E$32*AC441^2+LMS!$F$32*AC441+LMS!$G$32)))))))</f>
        <v>#VALUE!</v>
      </c>
      <c r="AB441" t="e">
        <f>IF(D441="M",(IF(AC441&lt;90,LMS!$D$14*AC441^3+LMS!$E$14*AC441^2+LMS!$F$14*AC441+LMS!$G$14,LMS!$D$15*AC441^3+LMS!$E$15*AC441^2+LMS!$F$15*AC441+LMS!$G$15)),(IF(AC441&lt;90,LMS!$D$17*AC441^3+LMS!$E$17*AC441^2+LMS!$F$17*AC441+LMS!$G$17,LMS!$D$18*AC441^3+LMS!$E$18*AC441^2+LMS!$F$18*AC441+LMS!$G$18)))</f>
        <v>#VALUE!</v>
      </c>
      <c r="AC441" s="7" t="e">
        <f t="shared" si="113"/>
        <v>#VALUE!</v>
      </c>
    </row>
    <row r="442" spans="2:29" s="7" customFormat="1">
      <c r="B442" s="119"/>
      <c r="C442" s="119"/>
      <c r="D442" s="119"/>
      <c r="E442" s="31"/>
      <c r="F442" s="31"/>
      <c r="G442" s="120"/>
      <c r="H442" s="120"/>
      <c r="I442" s="11" t="str">
        <f t="shared" si="100"/>
        <v/>
      </c>
      <c r="J442" s="2" t="str">
        <f t="shared" si="101"/>
        <v/>
      </c>
      <c r="K442" s="2" t="str">
        <f t="shared" si="102"/>
        <v/>
      </c>
      <c r="L442" s="2" t="str">
        <f t="shared" si="103"/>
        <v/>
      </c>
      <c r="M442" s="2" t="str">
        <f t="shared" si="104"/>
        <v/>
      </c>
      <c r="N442" s="2" t="str">
        <f t="shared" si="105"/>
        <v/>
      </c>
      <c r="O442" s="11" t="str">
        <f t="shared" si="106"/>
        <v/>
      </c>
      <c r="P442" s="11" t="str">
        <f t="shared" si="107"/>
        <v/>
      </c>
      <c r="Q442" s="11" t="str">
        <f t="shared" si="108"/>
        <v/>
      </c>
      <c r="R442" s="137"/>
      <c r="S442" s="137"/>
      <c r="T442" s="12" t="e">
        <f t="shared" si="109"/>
        <v>#VALUE!</v>
      </c>
      <c r="U442" s="13" t="e">
        <f t="shared" si="110"/>
        <v>#VALUE!</v>
      </c>
      <c r="V442" s="13"/>
      <c r="W442" s="8">
        <f t="shared" si="111"/>
        <v>9.0359999999999996</v>
      </c>
      <c r="X442" s="8">
        <f t="shared" si="112"/>
        <v>-184.49199999999999</v>
      </c>
      <c r="Y442"/>
      <c r="Z442" t="e">
        <f>IF(D442="M",IF(AC442&lt;78,LMS!$D$5*AC442^3+LMS!$E$5*AC442^2+LMS!$F$5*AC442+LMS!$G$5,IF(AC442&lt;150,LMS!$D$6*AC442^3+LMS!$E$6*AC442^2+LMS!$F$6*AC442+LMS!$G$6,LMS!$D$7*AC442^3+LMS!$E$7*AC442^2+LMS!$F$7*AC442+LMS!$G$7)),IF(AC442&lt;69,LMS!$D$9*AC442^3+LMS!$E$9*AC442^2+LMS!$F$9*AC442+LMS!$G$9,IF(AC442&lt;150,LMS!$D$10*AC442^3+LMS!$E$10*AC442^2+LMS!$F$10*AC442+LMS!$G$10,LMS!$D$11*AC442^3+LMS!$E$11*AC442^2+LMS!$F$11*AC442+LMS!$G$11)))</f>
        <v>#VALUE!</v>
      </c>
      <c r="AA442" t="e">
        <f>IF(D442="M",(IF(AC442&lt;2.5,LMS!$D$21*AC442^3+LMS!$E$21*AC442^2+LMS!$F$21*AC442+LMS!$G$21,IF(AC442&lt;9.5,LMS!$D$22*AC442^3+LMS!$E$22*AC442^2+LMS!$F$22*AC442+LMS!$G$22,IF(AC442&lt;26.75,LMS!$D$23*AC442^3+LMS!$E$23*AC442^2+LMS!$F$23*AC442+LMS!$G$23,IF(AC442&lt;90,LMS!$D$24*AC442^3+LMS!$E$24*AC442^2+LMS!$F$24*AC442+LMS!$G$24,LMS!$D$25*AC442^3+LMS!$E$25*AC442^2+LMS!$F$25*AC442+LMS!$G$25))))),(IF(AC442&lt;2.5,LMS!$D$27*AC442^3+LMS!$E$27*AC442^2+LMS!$F$27*AC442+LMS!$G$27,IF(AC442&lt;9.5,LMS!$D$28*AC442^3+LMS!$E$28*AC442^2+LMS!$F$28*AC442+LMS!$G$28,IF(AC442&lt;26.75,LMS!$D$29*AC442^3+LMS!$E$29*AC442^2+LMS!$F$29*AC442+LMS!$G$29,IF(AC442&lt;90,LMS!$D$30*AC442^3+LMS!$E$30*AC442^2+LMS!$F$30*AC442+LMS!$G$30,IF(AC442&lt;150,LMS!$D$31*AC442^3+LMS!$E$31*AC442^2+LMS!$F$31*AC442+LMS!$G$31,LMS!$D$32*AC442^3+LMS!$E$32*AC442^2+LMS!$F$32*AC442+LMS!$G$32)))))))</f>
        <v>#VALUE!</v>
      </c>
      <c r="AB442" t="e">
        <f>IF(D442="M",(IF(AC442&lt;90,LMS!$D$14*AC442^3+LMS!$E$14*AC442^2+LMS!$F$14*AC442+LMS!$G$14,LMS!$D$15*AC442^3+LMS!$E$15*AC442^2+LMS!$F$15*AC442+LMS!$G$15)),(IF(AC442&lt;90,LMS!$D$17*AC442^3+LMS!$E$17*AC442^2+LMS!$F$17*AC442+LMS!$G$17,LMS!$D$18*AC442^3+LMS!$E$18*AC442^2+LMS!$F$18*AC442+LMS!$G$18)))</f>
        <v>#VALUE!</v>
      </c>
      <c r="AC442" s="7" t="e">
        <f t="shared" si="113"/>
        <v>#VALUE!</v>
      </c>
    </row>
    <row r="443" spans="2:29" s="7" customFormat="1">
      <c r="B443" s="119"/>
      <c r="C443" s="119"/>
      <c r="D443" s="119"/>
      <c r="E443" s="31"/>
      <c r="F443" s="31"/>
      <c r="G443" s="120"/>
      <c r="H443" s="120"/>
      <c r="I443" s="11" t="str">
        <f t="shared" si="100"/>
        <v/>
      </c>
      <c r="J443" s="2" t="str">
        <f t="shared" si="101"/>
        <v/>
      </c>
      <c r="K443" s="2" t="str">
        <f t="shared" si="102"/>
        <v/>
      </c>
      <c r="L443" s="2" t="str">
        <f t="shared" si="103"/>
        <v/>
      </c>
      <c r="M443" s="2" t="str">
        <f t="shared" si="104"/>
        <v/>
      </c>
      <c r="N443" s="2" t="str">
        <f t="shared" si="105"/>
        <v/>
      </c>
      <c r="O443" s="11" t="str">
        <f t="shared" si="106"/>
        <v/>
      </c>
      <c r="P443" s="11" t="str">
        <f t="shared" si="107"/>
        <v/>
      </c>
      <c r="Q443" s="11" t="str">
        <f t="shared" si="108"/>
        <v/>
      </c>
      <c r="R443" s="137"/>
      <c r="S443" s="137"/>
      <c r="T443" s="12" t="e">
        <f t="shared" si="109"/>
        <v>#VALUE!</v>
      </c>
      <c r="U443" s="13" t="e">
        <f t="shared" si="110"/>
        <v>#VALUE!</v>
      </c>
      <c r="V443" s="13"/>
      <c r="W443" s="8">
        <f t="shared" si="111"/>
        <v>9.0359999999999996</v>
      </c>
      <c r="X443" s="8">
        <f t="shared" si="112"/>
        <v>-184.49199999999999</v>
      </c>
      <c r="Y443"/>
      <c r="Z443" t="e">
        <f>IF(D443="M",IF(AC443&lt;78,LMS!$D$5*AC443^3+LMS!$E$5*AC443^2+LMS!$F$5*AC443+LMS!$G$5,IF(AC443&lt;150,LMS!$D$6*AC443^3+LMS!$E$6*AC443^2+LMS!$F$6*AC443+LMS!$G$6,LMS!$D$7*AC443^3+LMS!$E$7*AC443^2+LMS!$F$7*AC443+LMS!$G$7)),IF(AC443&lt;69,LMS!$D$9*AC443^3+LMS!$E$9*AC443^2+LMS!$F$9*AC443+LMS!$G$9,IF(AC443&lt;150,LMS!$D$10*AC443^3+LMS!$E$10*AC443^2+LMS!$F$10*AC443+LMS!$G$10,LMS!$D$11*AC443^3+LMS!$E$11*AC443^2+LMS!$F$11*AC443+LMS!$G$11)))</f>
        <v>#VALUE!</v>
      </c>
      <c r="AA443" t="e">
        <f>IF(D443="M",(IF(AC443&lt;2.5,LMS!$D$21*AC443^3+LMS!$E$21*AC443^2+LMS!$F$21*AC443+LMS!$G$21,IF(AC443&lt;9.5,LMS!$D$22*AC443^3+LMS!$E$22*AC443^2+LMS!$F$22*AC443+LMS!$G$22,IF(AC443&lt;26.75,LMS!$D$23*AC443^3+LMS!$E$23*AC443^2+LMS!$F$23*AC443+LMS!$G$23,IF(AC443&lt;90,LMS!$D$24*AC443^3+LMS!$E$24*AC443^2+LMS!$F$24*AC443+LMS!$G$24,LMS!$D$25*AC443^3+LMS!$E$25*AC443^2+LMS!$F$25*AC443+LMS!$G$25))))),(IF(AC443&lt;2.5,LMS!$D$27*AC443^3+LMS!$E$27*AC443^2+LMS!$F$27*AC443+LMS!$G$27,IF(AC443&lt;9.5,LMS!$D$28*AC443^3+LMS!$E$28*AC443^2+LMS!$F$28*AC443+LMS!$G$28,IF(AC443&lt;26.75,LMS!$D$29*AC443^3+LMS!$E$29*AC443^2+LMS!$F$29*AC443+LMS!$G$29,IF(AC443&lt;90,LMS!$D$30*AC443^3+LMS!$E$30*AC443^2+LMS!$F$30*AC443+LMS!$G$30,IF(AC443&lt;150,LMS!$D$31*AC443^3+LMS!$E$31*AC443^2+LMS!$F$31*AC443+LMS!$G$31,LMS!$D$32*AC443^3+LMS!$E$32*AC443^2+LMS!$F$32*AC443+LMS!$G$32)))))))</f>
        <v>#VALUE!</v>
      </c>
      <c r="AB443" t="e">
        <f>IF(D443="M",(IF(AC443&lt;90,LMS!$D$14*AC443^3+LMS!$E$14*AC443^2+LMS!$F$14*AC443+LMS!$G$14,LMS!$D$15*AC443^3+LMS!$E$15*AC443^2+LMS!$F$15*AC443+LMS!$G$15)),(IF(AC443&lt;90,LMS!$D$17*AC443^3+LMS!$E$17*AC443^2+LMS!$F$17*AC443+LMS!$G$17,LMS!$D$18*AC443^3+LMS!$E$18*AC443^2+LMS!$F$18*AC443+LMS!$G$18)))</f>
        <v>#VALUE!</v>
      </c>
      <c r="AC443" s="7" t="e">
        <f t="shared" si="113"/>
        <v>#VALUE!</v>
      </c>
    </row>
    <row r="444" spans="2:29" s="7" customFormat="1">
      <c r="B444" s="119"/>
      <c r="C444" s="119"/>
      <c r="D444" s="119"/>
      <c r="E444" s="31"/>
      <c r="F444" s="31"/>
      <c r="G444" s="120"/>
      <c r="H444" s="120"/>
      <c r="I444" s="11" t="str">
        <f t="shared" si="100"/>
        <v/>
      </c>
      <c r="J444" s="2" t="str">
        <f t="shared" si="101"/>
        <v/>
      </c>
      <c r="K444" s="2" t="str">
        <f t="shared" si="102"/>
        <v/>
      </c>
      <c r="L444" s="2" t="str">
        <f t="shared" si="103"/>
        <v/>
      </c>
      <c r="M444" s="2" t="str">
        <f t="shared" si="104"/>
        <v/>
      </c>
      <c r="N444" s="2" t="str">
        <f t="shared" si="105"/>
        <v/>
      </c>
      <c r="O444" s="11" t="str">
        <f t="shared" si="106"/>
        <v/>
      </c>
      <c r="P444" s="11" t="str">
        <f t="shared" si="107"/>
        <v/>
      </c>
      <c r="Q444" s="11" t="str">
        <f t="shared" si="108"/>
        <v/>
      </c>
      <c r="R444" s="137"/>
      <c r="S444" s="137"/>
      <c r="T444" s="12" t="e">
        <f t="shared" si="109"/>
        <v>#VALUE!</v>
      </c>
      <c r="U444" s="13" t="e">
        <f t="shared" si="110"/>
        <v>#VALUE!</v>
      </c>
      <c r="V444" s="13"/>
      <c r="W444" s="8">
        <f t="shared" si="111"/>
        <v>9.0359999999999996</v>
      </c>
      <c r="X444" s="8">
        <f t="shared" si="112"/>
        <v>-184.49199999999999</v>
      </c>
      <c r="Y444"/>
      <c r="Z444" t="e">
        <f>IF(D444="M",IF(AC444&lt;78,LMS!$D$5*AC444^3+LMS!$E$5*AC444^2+LMS!$F$5*AC444+LMS!$G$5,IF(AC444&lt;150,LMS!$D$6*AC444^3+LMS!$E$6*AC444^2+LMS!$F$6*AC444+LMS!$G$6,LMS!$D$7*AC444^3+LMS!$E$7*AC444^2+LMS!$F$7*AC444+LMS!$G$7)),IF(AC444&lt;69,LMS!$D$9*AC444^3+LMS!$E$9*AC444^2+LMS!$F$9*AC444+LMS!$G$9,IF(AC444&lt;150,LMS!$D$10*AC444^3+LMS!$E$10*AC444^2+LMS!$F$10*AC444+LMS!$G$10,LMS!$D$11*AC444^3+LMS!$E$11*AC444^2+LMS!$F$11*AC444+LMS!$G$11)))</f>
        <v>#VALUE!</v>
      </c>
      <c r="AA444" t="e">
        <f>IF(D444="M",(IF(AC444&lt;2.5,LMS!$D$21*AC444^3+LMS!$E$21*AC444^2+LMS!$F$21*AC444+LMS!$G$21,IF(AC444&lt;9.5,LMS!$D$22*AC444^3+LMS!$E$22*AC444^2+LMS!$F$22*AC444+LMS!$G$22,IF(AC444&lt;26.75,LMS!$D$23*AC444^3+LMS!$E$23*AC444^2+LMS!$F$23*AC444+LMS!$G$23,IF(AC444&lt;90,LMS!$D$24*AC444^3+LMS!$E$24*AC444^2+LMS!$F$24*AC444+LMS!$G$24,LMS!$D$25*AC444^3+LMS!$E$25*AC444^2+LMS!$F$25*AC444+LMS!$G$25))))),(IF(AC444&lt;2.5,LMS!$D$27*AC444^3+LMS!$E$27*AC444^2+LMS!$F$27*AC444+LMS!$G$27,IF(AC444&lt;9.5,LMS!$D$28*AC444^3+LMS!$E$28*AC444^2+LMS!$F$28*AC444+LMS!$G$28,IF(AC444&lt;26.75,LMS!$D$29*AC444^3+LMS!$E$29*AC444^2+LMS!$F$29*AC444+LMS!$G$29,IF(AC444&lt;90,LMS!$D$30*AC444^3+LMS!$E$30*AC444^2+LMS!$F$30*AC444+LMS!$G$30,IF(AC444&lt;150,LMS!$D$31*AC444^3+LMS!$E$31*AC444^2+LMS!$F$31*AC444+LMS!$G$31,LMS!$D$32*AC444^3+LMS!$E$32*AC444^2+LMS!$F$32*AC444+LMS!$G$32)))))))</f>
        <v>#VALUE!</v>
      </c>
      <c r="AB444" t="e">
        <f>IF(D444="M",(IF(AC444&lt;90,LMS!$D$14*AC444^3+LMS!$E$14*AC444^2+LMS!$F$14*AC444+LMS!$G$14,LMS!$D$15*AC444^3+LMS!$E$15*AC444^2+LMS!$F$15*AC444+LMS!$G$15)),(IF(AC444&lt;90,LMS!$D$17*AC444^3+LMS!$E$17*AC444^2+LMS!$F$17*AC444+LMS!$G$17,LMS!$D$18*AC444^3+LMS!$E$18*AC444^2+LMS!$F$18*AC444+LMS!$G$18)))</f>
        <v>#VALUE!</v>
      </c>
      <c r="AC444" s="7" t="e">
        <f t="shared" si="113"/>
        <v>#VALUE!</v>
      </c>
    </row>
    <row r="445" spans="2:29" s="7" customFormat="1">
      <c r="B445" s="119"/>
      <c r="C445" s="119"/>
      <c r="D445" s="119"/>
      <c r="E445" s="31"/>
      <c r="F445" s="31"/>
      <c r="G445" s="120"/>
      <c r="H445" s="120"/>
      <c r="I445" s="11" t="str">
        <f t="shared" ref="I445:I508" si="114">IF(COUNTA(D445,E445,F445,G445,H445)=5,IF(P445&gt;17.583,"*",(G445-(INDEX(IF(D445="F",Hfemalemean,Hmalemean),U445+1,INT(P445)+1))))/(INDEX(IF(D445="F",Hfemalesd,Hmalesd),U445+1,INT(P445)+1)),"")</f>
        <v/>
      </c>
      <c r="J445" s="2" t="str">
        <f t="shared" ref="J445:J508" si="115">IF(COUNTA(D445,E445,F445,G445,H445)=5,IF(P445&lt;1,"*",IF(P445&gt;=6,"*",IF(G445&gt;=120,"*",IF(G445&lt;70,"*",(H445-W445)/W445*100)))),"")</f>
        <v/>
      </c>
      <c r="K445" s="2" t="str">
        <f t="shared" ref="K445:K508" si="116">IF(COUNTA(D445,E445,F445,G445,H445)&lt;5,"",IF(P445&lt;6,"*",IF(P445&gt;=17.583,"*",(H445-G445*INDEX(IF(D445="F",muratafemale,muratamale),INT(P445)-4,1)-INDEX(IF(D445="F",muratafemale,muratamale),INT(P445)-4,2))/(G445*INDEX(IF(D445="F",muratafemale,muratamale),INT(P445)-4,1)+INDEX(IF(D445="F",muratafemale,muratamale),INT(P445)-4,2))*100)))</f>
        <v/>
      </c>
      <c r="L445" s="2" t="str">
        <f t="shared" ref="L445:L508" si="117">IF(COUNTA(D445,E445,F445,G445,H445)=5,IF(G445&gt;=IF(D445="M",181,174),"*",IF(G445&lt;101,"*",IF(P445&lt;6,"*",IF(P445&gt;=17.583,"*",(H445-X445)/X445*100)))),"")</f>
        <v/>
      </c>
      <c r="M445" s="2" t="str">
        <f t="shared" ref="M445:M508" si="118">IF(COUNTA(D445,E445,F445,G445,H445)=5,H445/G445^2*10000,"")</f>
        <v/>
      </c>
      <c r="N445" s="2" t="str">
        <f t="shared" ref="N445:N508" si="119">IF(COUNTA(D445,E445,F445,G445,H445)=5,IF(P445&gt;17.583,"*",NORMSDIST(((M445/AA445)^(Z445)-1)/Z445/AB445)*100),"")</f>
        <v/>
      </c>
      <c r="O445" s="11" t="str">
        <f t="shared" ref="O445:O508" si="120">IF(COUNTA(D445,E445,F445,G445,H445)=5,IF(P445&gt;17.583,"*",((M445/AA445)^(Z445)-1)/Z445/AB445),"")</f>
        <v/>
      </c>
      <c r="P445" s="11" t="str">
        <f t="shared" ref="P445:P508" si="121">IF(COUNTA(D445,E445,F445,G445,H445)=5,(F445-E445)/365.25,"")</f>
        <v/>
      </c>
      <c r="Q445" s="11" t="str">
        <f t="shared" ref="Q445:Q508" si="122">IF(I445="","",IF(T445&lt;10,"0","")&amp;T445&amp;"歳"&amp;IF(U445&lt;10,"0","")&amp;U445&amp;"か月")</f>
        <v/>
      </c>
      <c r="R445" s="137"/>
      <c r="S445" s="137"/>
      <c r="T445" s="12" t="e">
        <f t="shared" ref="T445:T508" si="123">INT(P445)</f>
        <v>#VALUE!</v>
      </c>
      <c r="U445" s="13" t="e">
        <f t="shared" ref="U445:U508" si="124">INT((P445-INT(P445))*12)</f>
        <v>#VALUE!</v>
      </c>
      <c r="V445" s="13"/>
      <c r="W445" s="8">
        <f t="shared" ref="W445:W508" si="125">IF(D445="M",2.06*10^-3*G445^2-0.1166*G445+6.5273,2.49*10^-3*G445^2-0.1858*G445+9.036)</f>
        <v>9.0359999999999996</v>
      </c>
      <c r="X445" s="8">
        <f t="shared" ref="X445:X508" si="126">((G445/100)^3*INDEX(itoOI,IF(D445="M",0,3)+IF(G445&lt;140,1,IF(G445&lt;=149,2,3)),1)+(G445/100)^2*INDEX(itoOI,IF(D445="M",0,3)+IF(G445&lt;140,1,IF(G445&lt;=149,2,3)),2)+(G445/100)*INDEX(itoOI,IF(D445="M",0,3)+IF(G445&lt;140,1,IF(G445&lt;=149,2,3)),3)+INDEX(itoOI,IF(D445="M",0,3)+IF(G445&lt;140,1,IF(G445&lt;=149,2,3)),4))</f>
        <v>-184.49199999999999</v>
      </c>
      <c r="Y445"/>
      <c r="Z445" t="e">
        <f>IF(D445="M",IF(AC445&lt;78,LMS!$D$5*AC445^3+LMS!$E$5*AC445^2+LMS!$F$5*AC445+LMS!$G$5,IF(AC445&lt;150,LMS!$D$6*AC445^3+LMS!$E$6*AC445^2+LMS!$F$6*AC445+LMS!$G$6,LMS!$D$7*AC445^3+LMS!$E$7*AC445^2+LMS!$F$7*AC445+LMS!$G$7)),IF(AC445&lt;69,LMS!$D$9*AC445^3+LMS!$E$9*AC445^2+LMS!$F$9*AC445+LMS!$G$9,IF(AC445&lt;150,LMS!$D$10*AC445^3+LMS!$E$10*AC445^2+LMS!$F$10*AC445+LMS!$G$10,LMS!$D$11*AC445^3+LMS!$E$11*AC445^2+LMS!$F$11*AC445+LMS!$G$11)))</f>
        <v>#VALUE!</v>
      </c>
      <c r="AA445" t="e">
        <f>IF(D445="M",(IF(AC445&lt;2.5,LMS!$D$21*AC445^3+LMS!$E$21*AC445^2+LMS!$F$21*AC445+LMS!$G$21,IF(AC445&lt;9.5,LMS!$D$22*AC445^3+LMS!$E$22*AC445^2+LMS!$F$22*AC445+LMS!$G$22,IF(AC445&lt;26.75,LMS!$D$23*AC445^3+LMS!$E$23*AC445^2+LMS!$F$23*AC445+LMS!$G$23,IF(AC445&lt;90,LMS!$D$24*AC445^3+LMS!$E$24*AC445^2+LMS!$F$24*AC445+LMS!$G$24,LMS!$D$25*AC445^3+LMS!$E$25*AC445^2+LMS!$F$25*AC445+LMS!$G$25))))),(IF(AC445&lt;2.5,LMS!$D$27*AC445^3+LMS!$E$27*AC445^2+LMS!$F$27*AC445+LMS!$G$27,IF(AC445&lt;9.5,LMS!$D$28*AC445^3+LMS!$E$28*AC445^2+LMS!$F$28*AC445+LMS!$G$28,IF(AC445&lt;26.75,LMS!$D$29*AC445^3+LMS!$E$29*AC445^2+LMS!$F$29*AC445+LMS!$G$29,IF(AC445&lt;90,LMS!$D$30*AC445^3+LMS!$E$30*AC445^2+LMS!$F$30*AC445+LMS!$G$30,IF(AC445&lt;150,LMS!$D$31*AC445^3+LMS!$E$31*AC445^2+LMS!$F$31*AC445+LMS!$G$31,LMS!$D$32*AC445^3+LMS!$E$32*AC445^2+LMS!$F$32*AC445+LMS!$G$32)))))))</f>
        <v>#VALUE!</v>
      </c>
      <c r="AB445" t="e">
        <f>IF(D445="M",(IF(AC445&lt;90,LMS!$D$14*AC445^3+LMS!$E$14*AC445^2+LMS!$F$14*AC445+LMS!$G$14,LMS!$D$15*AC445^3+LMS!$E$15*AC445^2+LMS!$F$15*AC445+LMS!$G$15)),(IF(AC445&lt;90,LMS!$D$17*AC445^3+LMS!$E$17*AC445^2+LMS!$F$17*AC445+LMS!$G$17,LMS!$D$18*AC445^3+LMS!$E$18*AC445^2+LMS!$F$18*AC445+LMS!$G$18)))</f>
        <v>#VALUE!</v>
      </c>
      <c r="AC445" s="7" t="e">
        <f t="shared" ref="AC445:AC508" si="127">P445*365.25/30.4375</f>
        <v>#VALUE!</v>
      </c>
    </row>
    <row r="446" spans="2:29" s="7" customFormat="1">
      <c r="B446" s="119"/>
      <c r="C446" s="119"/>
      <c r="D446" s="119"/>
      <c r="E446" s="31"/>
      <c r="F446" s="31"/>
      <c r="G446" s="120"/>
      <c r="H446" s="120"/>
      <c r="I446" s="11" t="str">
        <f t="shared" si="114"/>
        <v/>
      </c>
      <c r="J446" s="2" t="str">
        <f t="shared" si="115"/>
        <v/>
      </c>
      <c r="K446" s="2" t="str">
        <f t="shared" si="116"/>
        <v/>
      </c>
      <c r="L446" s="2" t="str">
        <f t="shared" si="117"/>
        <v/>
      </c>
      <c r="M446" s="2" t="str">
        <f t="shared" si="118"/>
        <v/>
      </c>
      <c r="N446" s="2" t="str">
        <f t="shared" si="119"/>
        <v/>
      </c>
      <c r="O446" s="11" t="str">
        <f t="shared" si="120"/>
        <v/>
      </c>
      <c r="P446" s="11" t="str">
        <f t="shared" si="121"/>
        <v/>
      </c>
      <c r="Q446" s="11" t="str">
        <f t="shared" si="122"/>
        <v/>
      </c>
      <c r="R446" s="137"/>
      <c r="S446" s="137"/>
      <c r="T446" s="12" t="e">
        <f t="shared" si="123"/>
        <v>#VALUE!</v>
      </c>
      <c r="U446" s="13" t="e">
        <f t="shared" si="124"/>
        <v>#VALUE!</v>
      </c>
      <c r="V446" s="13"/>
      <c r="W446" s="8">
        <f t="shared" si="125"/>
        <v>9.0359999999999996</v>
      </c>
      <c r="X446" s="8">
        <f t="shared" si="126"/>
        <v>-184.49199999999999</v>
      </c>
      <c r="Y446"/>
      <c r="Z446" t="e">
        <f>IF(D446="M",IF(AC446&lt;78,LMS!$D$5*AC446^3+LMS!$E$5*AC446^2+LMS!$F$5*AC446+LMS!$G$5,IF(AC446&lt;150,LMS!$D$6*AC446^3+LMS!$E$6*AC446^2+LMS!$F$6*AC446+LMS!$G$6,LMS!$D$7*AC446^3+LMS!$E$7*AC446^2+LMS!$F$7*AC446+LMS!$G$7)),IF(AC446&lt;69,LMS!$D$9*AC446^3+LMS!$E$9*AC446^2+LMS!$F$9*AC446+LMS!$G$9,IF(AC446&lt;150,LMS!$D$10*AC446^3+LMS!$E$10*AC446^2+LMS!$F$10*AC446+LMS!$G$10,LMS!$D$11*AC446^3+LMS!$E$11*AC446^2+LMS!$F$11*AC446+LMS!$G$11)))</f>
        <v>#VALUE!</v>
      </c>
      <c r="AA446" t="e">
        <f>IF(D446="M",(IF(AC446&lt;2.5,LMS!$D$21*AC446^3+LMS!$E$21*AC446^2+LMS!$F$21*AC446+LMS!$G$21,IF(AC446&lt;9.5,LMS!$D$22*AC446^3+LMS!$E$22*AC446^2+LMS!$F$22*AC446+LMS!$G$22,IF(AC446&lt;26.75,LMS!$D$23*AC446^3+LMS!$E$23*AC446^2+LMS!$F$23*AC446+LMS!$G$23,IF(AC446&lt;90,LMS!$D$24*AC446^3+LMS!$E$24*AC446^2+LMS!$F$24*AC446+LMS!$G$24,LMS!$D$25*AC446^3+LMS!$E$25*AC446^2+LMS!$F$25*AC446+LMS!$G$25))))),(IF(AC446&lt;2.5,LMS!$D$27*AC446^3+LMS!$E$27*AC446^2+LMS!$F$27*AC446+LMS!$G$27,IF(AC446&lt;9.5,LMS!$D$28*AC446^3+LMS!$E$28*AC446^2+LMS!$F$28*AC446+LMS!$G$28,IF(AC446&lt;26.75,LMS!$D$29*AC446^3+LMS!$E$29*AC446^2+LMS!$F$29*AC446+LMS!$G$29,IF(AC446&lt;90,LMS!$D$30*AC446^3+LMS!$E$30*AC446^2+LMS!$F$30*AC446+LMS!$G$30,IF(AC446&lt;150,LMS!$D$31*AC446^3+LMS!$E$31*AC446^2+LMS!$F$31*AC446+LMS!$G$31,LMS!$D$32*AC446^3+LMS!$E$32*AC446^2+LMS!$F$32*AC446+LMS!$G$32)))))))</f>
        <v>#VALUE!</v>
      </c>
      <c r="AB446" t="e">
        <f>IF(D446="M",(IF(AC446&lt;90,LMS!$D$14*AC446^3+LMS!$E$14*AC446^2+LMS!$F$14*AC446+LMS!$G$14,LMS!$D$15*AC446^3+LMS!$E$15*AC446^2+LMS!$F$15*AC446+LMS!$G$15)),(IF(AC446&lt;90,LMS!$D$17*AC446^3+LMS!$E$17*AC446^2+LMS!$F$17*AC446+LMS!$G$17,LMS!$D$18*AC446^3+LMS!$E$18*AC446^2+LMS!$F$18*AC446+LMS!$G$18)))</f>
        <v>#VALUE!</v>
      </c>
      <c r="AC446" s="7" t="e">
        <f t="shared" si="127"/>
        <v>#VALUE!</v>
      </c>
    </row>
    <row r="447" spans="2:29" s="7" customFormat="1">
      <c r="B447" s="119"/>
      <c r="C447" s="119"/>
      <c r="D447" s="119"/>
      <c r="E447" s="31"/>
      <c r="F447" s="31"/>
      <c r="G447" s="120"/>
      <c r="H447" s="120"/>
      <c r="I447" s="11" t="str">
        <f t="shared" si="114"/>
        <v/>
      </c>
      <c r="J447" s="2" t="str">
        <f t="shared" si="115"/>
        <v/>
      </c>
      <c r="K447" s="2" t="str">
        <f t="shared" si="116"/>
        <v/>
      </c>
      <c r="L447" s="2" t="str">
        <f t="shared" si="117"/>
        <v/>
      </c>
      <c r="M447" s="2" t="str">
        <f t="shared" si="118"/>
        <v/>
      </c>
      <c r="N447" s="2" t="str">
        <f t="shared" si="119"/>
        <v/>
      </c>
      <c r="O447" s="11" t="str">
        <f t="shared" si="120"/>
        <v/>
      </c>
      <c r="P447" s="11" t="str">
        <f t="shared" si="121"/>
        <v/>
      </c>
      <c r="Q447" s="11" t="str">
        <f t="shared" si="122"/>
        <v/>
      </c>
      <c r="R447" s="137"/>
      <c r="S447" s="137"/>
      <c r="T447" s="12" t="e">
        <f t="shared" si="123"/>
        <v>#VALUE!</v>
      </c>
      <c r="U447" s="13" t="e">
        <f t="shared" si="124"/>
        <v>#VALUE!</v>
      </c>
      <c r="V447" s="13"/>
      <c r="W447" s="8">
        <f t="shared" si="125"/>
        <v>9.0359999999999996</v>
      </c>
      <c r="X447" s="8">
        <f t="shared" si="126"/>
        <v>-184.49199999999999</v>
      </c>
      <c r="Y447"/>
      <c r="Z447" t="e">
        <f>IF(D447="M",IF(AC447&lt;78,LMS!$D$5*AC447^3+LMS!$E$5*AC447^2+LMS!$F$5*AC447+LMS!$G$5,IF(AC447&lt;150,LMS!$D$6*AC447^3+LMS!$E$6*AC447^2+LMS!$F$6*AC447+LMS!$G$6,LMS!$D$7*AC447^3+LMS!$E$7*AC447^2+LMS!$F$7*AC447+LMS!$G$7)),IF(AC447&lt;69,LMS!$D$9*AC447^3+LMS!$E$9*AC447^2+LMS!$F$9*AC447+LMS!$G$9,IF(AC447&lt;150,LMS!$D$10*AC447^3+LMS!$E$10*AC447^2+LMS!$F$10*AC447+LMS!$G$10,LMS!$D$11*AC447^3+LMS!$E$11*AC447^2+LMS!$F$11*AC447+LMS!$G$11)))</f>
        <v>#VALUE!</v>
      </c>
      <c r="AA447" t="e">
        <f>IF(D447="M",(IF(AC447&lt;2.5,LMS!$D$21*AC447^3+LMS!$E$21*AC447^2+LMS!$F$21*AC447+LMS!$G$21,IF(AC447&lt;9.5,LMS!$D$22*AC447^3+LMS!$E$22*AC447^2+LMS!$F$22*AC447+LMS!$G$22,IF(AC447&lt;26.75,LMS!$D$23*AC447^3+LMS!$E$23*AC447^2+LMS!$F$23*AC447+LMS!$G$23,IF(AC447&lt;90,LMS!$D$24*AC447^3+LMS!$E$24*AC447^2+LMS!$F$24*AC447+LMS!$G$24,LMS!$D$25*AC447^3+LMS!$E$25*AC447^2+LMS!$F$25*AC447+LMS!$G$25))))),(IF(AC447&lt;2.5,LMS!$D$27*AC447^3+LMS!$E$27*AC447^2+LMS!$F$27*AC447+LMS!$G$27,IF(AC447&lt;9.5,LMS!$D$28*AC447^3+LMS!$E$28*AC447^2+LMS!$F$28*AC447+LMS!$G$28,IF(AC447&lt;26.75,LMS!$D$29*AC447^3+LMS!$E$29*AC447^2+LMS!$F$29*AC447+LMS!$G$29,IF(AC447&lt;90,LMS!$D$30*AC447^3+LMS!$E$30*AC447^2+LMS!$F$30*AC447+LMS!$G$30,IF(AC447&lt;150,LMS!$D$31*AC447^3+LMS!$E$31*AC447^2+LMS!$F$31*AC447+LMS!$G$31,LMS!$D$32*AC447^3+LMS!$E$32*AC447^2+LMS!$F$32*AC447+LMS!$G$32)))))))</f>
        <v>#VALUE!</v>
      </c>
      <c r="AB447" t="e">
        <f>IF(D447="M",(IF(AC447&lt;90,LMS!$D$14*AC447^3+LMS!$E$14*AC447^2+LMS!$F$14*AC447+LMS!$G$14,LMS!$D$15*AC447^3+LMS!$E$15*AC447^2+LMS!$F$15*AC447+LMS!$G$15)),(IF(AC447&lt;90,LMS!$D$17*AC447^3+LMS!$E$17*AC447^2+LMS!$F$17*AC447+LMS!$G$17,LMS!$D$18*AC447^3+LMS!$E$18*AC447^2+LMS!$F$18*AC447+LMS!$G$18)))</f>
        <v>#VALUE!</v>
      </c>
      <c r="AC447" s="7" t="e">
        <f t="shared" si="127"/>
        <v>#VALUE!</v>
      </c>
    </row>
    <row r="448" spans="2:29" s="7" customFormat="1">
      <c r="B448" s="119"/>
      <c r="C448" s="119"/>
      <c r="D448" s="119"/>
      <c r="E448" s="31"/>
      <c r="F448" s="31"/>
      <c r="G448" s="120"/>
      <c r="H448" s="120"/>
      <c r="I448" s="11" t="str">
        <f t="shared" si="114"/>
        <v/>
      </c>
      <c r="J448" s="2" t="str">
        <f t="shared" si="115"/>
        <v/>
      </c>
      <c r="K448" s="2" t="str">
        <f t="shared" si="116"/>
        <v/>
      </c>
      <c r="L448" s="2" t="str">
        <f t="shared" si="117"/>
        <v/>
      </c>
      <c r="M448" s="2" t="str">
        <f t="shared" si="118"/>
        <v/>
      </c>
      <c r="N448" s="2" t="str">
        <f t="shared" si="119"/>
        <v/>
      </c>
      <c r="O448" s="11" t="str">
        <f t="shared" si="120"/>
        <v/>
      </c>
      <c r="P448" s="11" t="str">
        <f t="shared" si="121"/>
        <v/>
      </c>
      <c r="Q448" s="11" t="str">
        <f t="shared" si="122"/>
        <v/>
      </c>
      <c r="R448" s="137"/>
      <c r="S448" s="137"/>
      <c r="T448" s="12" t="e">
        <f t="shared" si="123"/>
        <v>#VALUE!</v>
      </c>
      <c r="U448" s="13" t="e">
        <f t="shared" si="124"/>
        <v>#VALUE!</v>
      </c>
      <c r="V448" s="13"/>
      <c r="W448" s="8">
        <f t="shared" si="125"/>
        <v>9.0359999999999996</v>
      </c>
      <c r="X448" s="8">
        <f t="shared" si="126"/>
        <v>-184.49199999999999</v>
      </c>
      <c r="Y448"/>
      <c r="Z448" t="e">
        <f>IF(D448="M",IF(AC448&lt;78,LMS!$D$5*AC448^3+LMS!$E$5*AC448^2+LMS!$F$5*AC448+LMS!$G$5,IF(AC448&lt;150,LMS!$D$6*AC448^3+LMS!$E$6*AC448^2+LMS!$F$6*AC448+LMS!$G$6,LMS!$D$7*AC448^3+LMS!$E$7*AC448^2+LMS!$F$7*AC448+LMS!$G$7)),IF(AC448&lt;69,LMS!$D$9*AC448^3+LMS!$E$9*AC448^2+LMS!$F$9*AC448+LMS!$G$9,IF(AC448&lt;150,LMS!$D$10*AC448^3+LMS!$E$10*AC448^2+LMS!$F$10*AC448+LMS!$G$10,LMS!$D$11*AC448^3+LMS!$E$11*AC448^2+LMS!$F$11*AC448+LMS!$G$11)))</f>
        <v>#VALUE!</v>
      </c>
      <c r="AA448" t="e">
        <f>IF(D448="M",(IF(AC448&lt;2.5,LMS!$D$21*AC448^3+LMS!$E$21*AC448^2+LMS!$F$21*AC448+LMS!$G$21,IF(AC448&lt;9.5,LMS!$D$22*AC448^3+LMS!$E$22*AC448^2+LMS!$F$22*AC448+LMS!$G$22,IF(AC448&lt;26.75,LMS!$D$23*AC448^3+LMS!$E$23*AC448^2+LMS!$F$23*AC448+LMS!$G$23,IF(AC448&lt;90,LMS!$D$24*AC448^3+LMS!$E$24*AC448^2+LMS!$F$24*AC448+LMS!$G$24,LMS!$D$25*AC448^3+LMS!$E$25*AC448^2+LMS!$F$25*AC448+LMS!$G$25))))),(IF(AC448&lt;2.5,LMS!$D$27*AC448^3+LMS!$E$27*AC448^2+LMS!$F$27*AC448+LMS!$G$27,IF(AC448&lt;9.5,LMS!$D$28*AC448^3+LMS!$E$28*AC448^2+LMS!$F$28*AC448+LMS!$G$28,IF(AC448&lt;26.75,LMS!$D$29*AC448^3+LMS!$E$29*AC448^2+LMS!$F$29*AC448+LMS!$G$29,IF(AC448&lt;90,LMS!$D$30*AC448^3+LMS!$E$30*AC448^2+LMS!$F$30*AC448+LMS!$G$30,IF(AC448&lt;150,LMS!$D$31*AC448^3+LMS!$E$31*AC448^2+LMS!$F$31*AC448+LMS!$G$31,LMS!$D$32*AC448^3+LMS!$E$32*AC448^2+LMS!$F$32*AC448+LMS!$G$32)))))))</f>
        <v>#VALUE!</v>
      </c>
      <c r="AB448" t="e">
        <f>IF(D448="M",(IF(AC448&lt;90,LMS!$D$14*AC448^3+LMS!$E$14*AC448^2+LMS!$F$14*AC448+LMS!$G$14,LMS!$D$15*AC448^3+LMS!$E$15*AC448^2+LMS!$F$15*AC448+LMS!$G$15)),(IF(AC448&lt;90,LMS!$D$17*AC448^3+LMS!$E$17*AC448^2+LMS!$F$17*AC448+LMS!$G$17,LMS!$D$18*AC448^3+LMS!$E$18*AC448^2+LMS!$F$18*AC448+LMS!$G$18)))</f>
        <v>#VALUE!</v>
      </c>
      <c r="AC448" s="7" t="e">
        <f t="shared" si="127"/>
        <v>#VALUE!</v>
      </c>
    </row>
    <row r="449" spans="2:29" s="7" customFormat="1">
      <c r="B449" s="119"/>
      <c r="C449" s="119"/>
      <c r="D449" s="119"/>
      <c r="E449" s="31"/>
      <c r="F449" s="31"/>
      <c r="G449" s="120"/>
      <c r="H449" s="120"/>
      <c r="I449" s="11" t="str">
        <f t="shared" si="114"/>
        <v/>
      </c>
      <c r="J449" s="2" t="str">
        <f t="shared" si="115"/>
        <v/>
      </c>
      <c r="K449" s="2" t="str">
        <f t="shared" si="116"/>
        <v/>
      </c>
      <c r="L449" s="2" t="str">
        <f t="shared" si="117"/>
        <v/>
      </c>
      <c r="M449" s="2" t="str">
        <f t="shared" si="118"/>
        <v/>
      </c>
      <c r="N449" s="2" t="str">
        <f t="shared" si="119"/>
        <v/>
      </c>
      <c r="O449" s="11" t="str">
        <f t="shared" si="120"/>
        <v/>
      </c>
      <c r="P449" s="11" t="str">
        <f t="shared" si="121"/>
        <v/>
      </c>
      <c r="Q449" s="11" t="str">
        <f t="shared" si="122"/>
        <v/>
      </c>
      <c r="R449" s="137"/>
      <c r="S449" s="137"/>
      <c r="T449" s="12" t="e">
        <f t="shared" si="123"/>
        <v>#VALUE!</v>
      </c>
      <c r="U449" s="13" t="e">
        <f t="shared" si="124"/>
        <v>#VALUE!</v>
      </c>
      <c r="V449" s="13"/>
      <c r="W449" s="8">
        <f t="shared" si="125"/>
        <v>9.0359999999999996</v>
      </c>
      <c r="X449" s="8">
        <f t="shared" si="126"/>
        <v>-184.49199999999999</v>
      </c>
      <c r="Y449"/>
      <c r="Z449" t="e">
        <f>IF(D449="M",IF(AC449&lt;78,LMS!$D$5*AC449^3+LMS!$E$5*AC449^2+LMS!$F$5*AC449+LMS!$G$5,IF(AC449&lt;150,LMS!$D$6*AC449^3+LMS!$E$6*AC449^2+LMS!$F$6*AC449+LMS!$G$6,LMS!$D$7*AC449^3+LMS!$E$7*AC449^2+LMS!$F$7*AC449+LMS!$G$7)),IF(AC449&lt;69,LMS!$D$9*AC449^3+LMS!$E$9*AC449^2+LMS!$F$9*AC449+LMS!$G$9,IF(AC449&lt;150,LMS!$D$10*AC449^3+LMS!$E$10*AC449^2+LMS!$F$10*AC449+LMS!$G$10,LMS!$D$11*AC449^3+LMS!$E$11*AC449^2+LMS!$F$11*AC449+LMS!$G$11)))</f>
        <v>#VALUE!</v>
      </c>
      <c r="AA449" t="e">
        <f>IF(D449="M",(IF(AC449&lt;2.5,LMS!$D$21*AC449^3+LMS!$E$21*AC449^2+LMS!$F$21*AC449+LMS!$G$21,IF(AC449&lt;9.5,LMS!$D$22*AC449^3+LMS!$E$22*AC449^2+LMS!$F$22*AC449+LMS!$G$22,IF(AC449&lt;26.75,LMS!$D$23*AC449^3+LMS!$E$23*AC449^2+LMS!$F$23*AC449+LMS!$G$23,IF(AC449&lt;90,LMS!$D$24*AC449^3+LMS!$E$24*AC449^2+LMS!$F$24*AC449+LMS!$G$24,LMS!$D$25*AC449^3+LMS!$E$25*AC449^2+LMS!$F$25*AC449+LMS!$G$25))))),(IF(AC449&lt;2.5,LMS!$D$27*AC449^3+LMS!$E$27*AC449^2+LMS!$F$27*AC449+LMS!$G$27,IF(AC449&lt;9.5,LMS!$D$28*AC449^3+LMS!$E$28*AC449^2+LMS!$F$28*AC449+LMS!$G$28,IF(AC449&lt;26.75,LMS!$D$29*AC449^3+LMS!$E$29*AC449^2+LMS!$F$29*AC449+LMS!$G$29,IF(AC449&lt;90,LMS!$D$30*AC449^3+LMS!$E$30*AC449^2+LMS!$F$30*AC449+LMS!$G$30,IF(AC449&lt;150,LMS!$D$31*AC449^3+LMS!$E$31*AC449^2+LMS!$F$31*AC449+LMS!$G$31,LMS!$D$32*AC449^3+LMS!$E$32*AC449^2+LMS!$F$32*AC449+LMS!$G$32)))))))</f>
        <v>#VALUE!</v>
      </c>
      <c r="AB449" t="e">
        <f>IF(D449="M",(IF(AC449&lt;90,LMS!$D$14*AC449^3+LMS!$E$14*AC449^2+LMS!$F$14*AC449+LMS!$G$14,LMS!$D$15*AC449^3+LMS!$E$15*AC449^2+LMS!$F$15*AC449+LMS!$G$15)),(IF(AC449&lt;90,LMS!$D$17*AC449^3+LMS!$E$17*AC449^2+LMS!$F$17*AC449+LMS!$G$17,LMS!$D$18*AC449^3+LMS!$E$18*AC449^2+LMS!$F$18*AC449+LMS!$G$18)))</f>
        <v>#VALUE!</v>
      </c>
      <c r="AC449" s="7" t="e">
        <f t="shared" si="127"/>
        <v>#VALUE!</v>
      </c>
    </row>
    <row r="450" spans="2:29" s="7" customFormat="1">
      <c r="B450" s="119"/>
      <c r="C450" s="119"/>
      <c r="D450" s="119"/>
      <c r="E450" s="31"/>
      <c r="F450" s="31"/>
      <c r="G450" s="120"/>
      <c r="H450" s="120"/>
      <c r="I450" s="11" t="str">
        <f t="shared" si="114"/>
        <v/>
      </c>
      <c r="J450" s="2" t="str">
        <f t="shared" si="115"/>
        <v/>
      </c>
      <c r="K450" s="2" t="str">
        <f t="shared" si="116"/>
        <v/>
      </c>
      <c r="L450" s="2" t="str">
        <f t="shared" si="117"/>
        <v/>
      </c>
      <c r="M450" s="2" t="str">
        <f t="shared" si="118"/>
        <v/>
      </c>
      <c r="N450" s="2" t="str">
        <f t="shared" si="119"/>
        <v/>
      </c>
      <c r="O450" s="11" t="str">
        <f t="shared" si="120"/>
        <v/>
      </c>
      <c r="P450" s="11" t="str">
        <f t="shared" si="121"/>
        <v/>
      </c>
      <c r="Q450" s="11" t="str">
        <f t="shared" si="122"/>
        <v/>
      </c>
      <c r="R450" s="137"/>
      <c r="S450" s="137"/>
      <c r="T450" s="12" t="e">
        <f t="shared" si="123"/>
        <v>#VALUE!</v>
      </c>
      <c r="U450" s="13" t="e">
        <f t="shared" si="124"/>
        <v>#VALUE!</v>
      </c>
      <c r="V450" s="13"/>
      <c r="W450" s="8">
        <f t="shared" si="125"/>
        <v>9.0359999999999996</v>
      </c>
      <c r="X450" s="8">
        <f t="shared" si="126"/>
        <v>-184.49199999999999</v>
      </c>
      <c r="Y450"/>
      <c r="Z450" t="e">
        <f>IF(D450="M",IF(AC450&lt;78,LMS!$D$5*AC450^3+LMS!$E$5*AC450^2+LMS!$F$5*AC450+LMS!$G$5,IF(AC450&lt;150,LMS!$D$6*AC450^3+LMS!$E$6*AC450^2+LMS!$F$6*AC450+LMS!$G$6,LMS!$D$7*AC450^3+LMS!$E$7*AC450^2+LMS!$F$7*AC450+LMS!$G$7)),IF(AC450&lt;69,LMS!$D$9*AC450^3+LMS!$E$9*AC450^2+LMS!$F$9*AC450+LMS!$G$9,IF(AC450&lt;150,LMS!$D$10*AC450^3+LMS!$E$10*AC450^2+LMS!$F$10*AC450+LMS!$G$10,LMS!$D$11*AC450^3+LMS!$E$11*AC450^2+LMS!$F$11*AC450+LMS!$G$11)))</f>
        <v>#VALUE!</v>
      </c>
      <c r="AA450" t="e">
        <f>IF(D450="M",(IF(AC450&lt;2.5,LMS!$D$21*AC450^3+LMS!$E$21*AC450^2+LMS!$F$21*AC450+LMS!$G$21,IF(AC450&lt;9.5,LMS!$D$22*AC450^3+LMS!$E$22*AC450^2+LMS!$F$22*AC450+LMS!$G$22,IF(AC450&lt;26.75,LMS!$D$23*AC450^3+LMS!$E$23*AC450^2+LMS!$F$23*AC450+LMS!$G$23,IF(AC450&lt;90,LMS!$D$24*AC450^3+LMS!$E$24*AC450^2+LMS!$F$24*AC450+LMS!$G$24,LMS!$D$25*AC450^3+LMS!$E$25*AC450^2+LMS!$F$25*AC450+LMS!$G$25))))),(IF(AC450&lt;2.5,LMS!$D$27*AC450^3+LMS!$E$27*AC450^2+LMS!$F$27*AC450+LMS!$G$27,IF(AC450&lt;9.5,LMS!$D$28*AC450^3+LMS!$E$28*AC450^2+LMS!$F$28*AC450+LMS!$G$28,IF(AC450&lt;26.75,LMS!$D$29*AC450^3+LMS!$E$29*AC450^2+LMS!$F$29*AC450+LMS!$G$29,IF(AC450&lt;90,LMS!$D$30*AC450^3+LMS!$E$30*AC450^2+LMS!$F$30*AC450+LMS!$G$30,IF(AC450&lt;150,LMS!$D$31*AC450^3+LMS!$E$31*AC450^2+LMS!$F$31*AC450+LMS!$G$31,LMS!$D$32*AC450^3+LMS!$E$32*AC450^2+LMS!$F$32*AC450+LMS!$G$32)))))))</f>
        <v>#VALUE!</v>
      </c>
      <c r="AB450" t="e">
        <f>IF(D450="M",(IF(AC450&lt;90,LMS!$D$14*AC450^3+LMS!$E$14*AC450^2+LMS!$F$14*AC450+LMS!$G$14,LMS!$D$15*AC450^3+LMS!$E$15*AC450^2+LMS!$F$15*AC450+LMS!$G$15)),(IF(AC450&lt;90,LMS!$D$17*AC450^3+LMS!$E$17*AC450^2+LMS!$F$17*AC450+LMS!$G$17,LMS!$D$18*AC450^3+LMS!$E$18*AC450^2+LMS!$F$18*AC450+LMS!$G$18)))</f>
        <v>#VALUE!</v>
      </c>
      <c r="AC450" s="7" t="e">
        <f t="shared" si="127"/>
        <v>#VALUE!</v>
      </c>
    </row>
    <row r="451" spans="2:29" s="7" customFormat="1">
      <c r="B451" s="119"/>
      <c r="C451" s="119"/>
      <c r="D451" s="119"/>
      <c r="E451" s="31"/>
      <c r="F451" s="31"/>
      <c r="G451" s="120"/>
      <c r="H451" s="120"/>
      <c r="I451" s="11" t="str">
        <f t="shared" si="114"/>
        <v/>
      </c>
      <c r="J451" s="2" t="str">
        <f t="shared" si="115"/>
        <v/>
      </c>
      <c r="K451" s="2" t="str">
        <f t="shared" si="116"/>
        <v/>
      </c>
      <c r="L451" s="2" t="str">
        <f t="shared" si="117"/>
        <v/>
      </c>
      <c r="M451" s="2" t="str">
        <f t="shared" si="118"/>
        <v/>
      </c>
      <c r="N451" s="2" t="str">
        <f t="shared" si="119"/>
        <v/>
      </c>
      <c r="O451" s="11" t="str">
        <f t="shared" si="120"/>
        <v/>
      </c>
      <c r="P451" s="11" t="str">
        <f t="shared" si="121"/>
        <v/>
      </c>
      <c r="Q451" s="11" t="str">
        <f t="shared" si="122"/>
        <v/>
      </c>
      <c r="R451" s="137"/>
      <c r="S451" s="137"/>
      <c r="T451" s="12" t="e">
        <f t="shared" si="123"/>
        <v>#VALUE!</v>
      </c>
      <c r="U451" s="13" t="e">
        <f t="shared" si="124"/>
        <v>#VALUE!</v>
      </c>
      <c r="V451" s="13"/>
      <c r="W451" s="8">
        <f t="shared" si="125"/>
        <v>9.0359999999999996</v>
      </c>
      <c r="X451" s="8">
        <f t="shared" si="126"/>
        <v>-184.49199999999999</v>
      </c>
      <c r="Y451"/>
      <c r="Z451" t="e">
        <f>IF(D451="M",IF(AC451&lt;78,LMS!$D$5*AC451^3+LMS!$E$5*AC451^2+LMS!$F$5*AC451+LMS!$G$5,IF(AC451&lt;150,LMS!$D$6*AC451^3+LMS!$E$6*AC451^2+LMS!$F$6*AC451+LMS!$G$6,LMS!$D$7*AC451^3+LMS!$E$7*AC451^2+LMS!$F$7*AC451+LMS!$G$7)),IF(AC451&lt;69,LMS!$D$9*AC451^3+LMS!$E$9*AC451^2+LMS!$F$9*AC451+LMS!$G$9,IF(AC451&lt;150,LMS!$D$10*AC451^3+LMS!$E$10*AC451^2+LMS!$F$10*AC451+LMS!$G$10,LMS!$D$11*AC451^3+LMS!$E$11*AC451^2+LMS!$F$11*AC451+LMS!$G$11)))</f>
        <v>#VALUE!</v>
      </c>
      <c r="AA451" t="e">
        <f>IF(D451="M",(IF(AC451&lt;2.5,LMS!$D$21*AC451^3+LMS!$E$21*AC451^2+LMS!$F$21*AC451+LMS!$G$21,IF(AC451&lt;9.5,LMS!$D$22*AC451^3+LMS!$E$22*AC451^2+LMS!$F$22*AC451+LMS!$G$22,IF(AC451&lt;26.75,LMS!$D$23*AC451^3+LMS!$E$23*AC451^2+LMS!$F$23*AC451+LMS!$G$23,IF(AC451&lt;90,LMS!$D$24*AC451^3+LMS!$E$24*AC451^2+LMS!$F$24*AC451+LMS!$G$24,LMS!$D$25*AC451^3+LMS!$E$25*AC451^2+LMS!$F$25*AC451+LMS!$G$25))))),(IF(AC451&lt;2.5,LMS!$D$27*AC451^3+LMS!$E$27*AC451^2+LMS!$F$27*AC451+LMS!$G$27,IF(AC451&lt;9.5,LMS!$D$28*AC451^3+LMS!$E$28*AC451^2+LMS!$F$28*AC451+LMS!$G$28,IF(AC451&lt;26.75,LMS!$D$29*AC451^3+LMS!$E$29*AC451^2+LMS!$F$29*AC451+LMS!$G$29,IF(AC451&lt;90,LMS!$D$30*AC451^3+LMS!$E$30*AC451^2+LMS!$F$30*AC451+LMS!$G$30,IF(AC451&lt;150,LMS!$D$31*AC451^3+LMS!$E$31*AC451^2+LMS!$F$31*AC451+LMS!$G$31,LMS!$D$32*AC451^3+LMS!$E$32*AC451^2+LMS!$F$32*AC451+LMS!$G$32)))))))</f>
        <v>#VALUE!</v>
      </c>
      <c r="AB451" t="e">
        <f>IF(D451="M",(IF(AC451&lt;90,LMS!$D$14*AC451^3+LMS!$E$14*AC451^2+LMS!$F$14*AC451+LMS!$G$14,LMS!$D$15*AC451^3+LMS!$E$15*AC451^2+LMS!$F$15*AC451+LMS!$G$15)),(IF(AC451&lt;90,LMS!$D$17*AC451^3+LMS!$E$17*AC451^2+LMS!$F$17*AC451+LMS!$G$17,LMS!$D$18*AC451^3+LMS!$E$18*AC451^2+LMS!$F$18*AC451+LMS!$G$18)))</f>
        <v>#VALUE!</v>
      </c>
      <c r="AC451" s="7" t="e">
        <f t="shared" si="127"/>
        <v>#VALUE!</v>
      </c>
    </row>
    <row r="452" spans="2:29" s="7" customFormat="1">
      <c r="B452" s="119"/>
      <c r="C452" s="119"/>
      <c r="D452" s="119"/>
      <c r="E452" s="31"/>
      <c r="F452" s="31"/>
      <c r="G452" s="120"/>
      <c r="H452" s="120"/>
      <c r="I452" s="11" t="str">
        <f t="shared" si="114"/>
        <v/>
      </c>
      <c r="J452" s="2" t="str">
        <f t="shared" si="115"/>
        <v/>
      </c>
      <c r="K452" s="2" t="str">
        <f t="shared" si="116"/>
        <v/>
      </c>
      <c r="L452" s="2" t="str">
        <f t="shared" si="117"/>
        <v/>
      </c>
      <c r="M452" s="2" t="str">
        <f t="shared" si="118"/>
        <v/>
      </c>
      <c r="N452" s="2" t="str">
        <f t="shared" si="119"/>
        <v/>
      </c>
      <c r="O452" s="11" t="str">
        <f t="shared" si="120"/>
        <v/>
      </c>
      <c r="P452" s="11" t="str">
        <f t="shared" si="121"/>
        <v/>
      </c>
      <c r="Q452" s="11" t="str">
        <f t="shared" si="122"/>
        <v/>
      </c>
      <c r="R452" s="137"/>
      <c r="S452" s="137"/>
      <c r="T452" s="12" t="e">
        <f t="shared" si="123"/>
        <v>#VALUE!</v>
      </c>
      <c r="U452" s="13" t="e">
        <f t="shared" si="124"/>
        <v>#VALUE!</v>
      </c>
      <c r="V452" s="13"/>
      <c r="W452" s="8">
        <f t="shared" si="125"/>
        <v>9.0359999999999996</v>
      </c>
      <c r="X452" s="8">
        <f t="shared" si="126"/>
        <v>-184.49199999999999</v>
      </c>
      <c r="Y452"/>
      <c r="Z452" t="e">
        <f>IF(D452="M",IF(AC452&lt;78,LMS!$D$5*AC452^3+LMS!$E$5*AC452^2+LMS!$F$5*AC452+LMS!$G$5,IF(AC452&lt;150,LMS!$D$6*AC452^3+LMS!$E$6*AC452^2+LMS!$F$6*AC452+LMS!$G$6,LMS!$D$7*AC452^3+LMS!$E$7*AC452^2+LMS!$F$7*AC452+LMS!$G$7)),IF(AC452&lt;69,LMS!$D$9*AC452^3+LMS!$E$9*AC452^2+LMS!$F$9*AC452+LMS!$G$9,IF(AC452&lt;150,LMS!$D$10*AC452^3+LMS!$E$10*AC452^2+LMS!$F$10*AC452+LMS!$G$10,LMS!$D$11*AC452^3+LMS!$E$11*AC452^2+LMS!$F$11*AC452+LMS!$G$11)))</f>
        <v>#VALUE!</v>
      </c>
      <c r="AA452" t="e">
        <f>IF(D452="M",(IF(AC452&lt;2.5,LMS!$D$21*AC452^3+LMS!$E$21*AC452^2+LMS!$F$21*AC452+LMS!$G$21,IF(AC452&lt;9.5,LMS!$D$22*AC452^3+LMS!$E$22*AC452^2+LMS!$F$22*AC452+LMS!$G$22,IF(AC452&lt;26.75,LMS!$D$23*AC452^3+LMS!$E$23*AC452^2+LMS!$F$23*AC452+LMS!$G$23,IF(AC452&lt;90,LMS!$D$24*AC452^3+LMS!$E$24*AC452^2+LMS!$F$24*AC452+LMS!$G$24,LMS!$D$25*AC452^3+LMS!$E$25*AC452^2+LMS!$F$25*AC452+LMS!$G$25))))),(IF(AC452&lt;2.5,LMS!$D$27*AC452^3+LMS!$E$27*AC452^2+LMS!$F$27*AC452+LMS!$G$27,IF(AC452&lt;9.5,LMS!$D$28*AC452^3+LMS!$E$28*AC452^2+LMS!$F$28*AC452+LMS!$G$28,IF(AC452&lt;26.75,LMS!$D$29*AC452^3+LMS!$E$29*AC452^2+LMS!$F$29*AC452+LMS!$G$29,IF(AC452&lt;90,LMS!$D$30*AC452^3+LMS!$E$30*AC452^2+LMS!$F$30*AC452+LMS!$G$30,IF(AC452&lt;150,LMS!$D$31*AC452^3+LMS!$E$31*AC452^2+LMS!$F$31*AC452+LMS!$G$31,LMS!$D$32*AC452^3+LMS!$E$32*AC452^2+LMS!$F$32*AC452+LMS!$G$32)))))))</f>
        <v>#VALUE!</v>
      </c>
      <c r="AB452" t="e">
        <f>IF(D452="M",(IF(AC452&lt;90,LMS!$D$14*AC452^3+LMS!$E$14*AC452^2+LMS!$F$14*AC452+LMS!$G$14,LMS!$D$15*AC452^3+LMS!$E$15*AC452^2+LMS!$F$15*AC452+LMS!$G$15)),(IF(AC452&lt;90,LMS!$D$17*AC452^3+LMS!$E$17*AC452^2+LMS!$F$17*AC452+LMS!$G$17,LMS!$D$18*AC452^3+LMS!$E$18*AC452^2+LMS!$F$18*AC452+LMS!$G$18)))</f>
        <v>#VALUE!</v>
      </c>
      <c r="AC452" s="7" t="e">
        <f t="shared" si="127"/>
        <v>#VALUE!</v>
      </c>
    </row>
    <row r="453" spans="2:29" s="7" customFormat="1">
      <c r="B453" s="119"/>
      <c r="C453" s="119"/>
      <c r="D453" s="119"/>
      <c r="E453" s="31"/>
      <c r="F453" s="31"/>
      <c r="G453" s="120"/>
      <c r="H453" s="120"/>
      <c r="I453" s="11" t="str">
        <f t="shared" si="114"/>
        <v/>
      </c>
      <c r="J453" s="2" t="str">
        <f t="shared" si="115"/>
        <v/>
      </c>
      <c r="K453" s="2" t="str">
        <f t="shared" si="116"/>
        <v/>
      </c>
      <c r="L453" s="2" t="str">
        <f t="shared" si="117"/>
        <v/>
      </c>
      <c r="M453" s="2" t="str">
        <f t="shared" si="118"/>
        <v/>
      </c>
      <c r="N453" s="2" t="str">
        <f t="shared" si="119"/>
        <v/>
      </c>
      <c r="O453" s="11" t="str">
        <f t="shared" si="120"/>
        <v/>
      </c>
      <c r="P453" s="11" t="str">
        <f t="shared" si="121"/>
        <v/>
      </c>
      <c r="Q453" s="11" t="str">
        <f t="shared" si="122"/>
        <v/>
      </c>
      <c r="R453" s="137"/>
      <c r="S453" s="137"/>
      <c r="T453" s="12" t="e">
        <f t="shared" si="123"/>
        <v>#VALUE!</v>
      </c>
      <c r="U453" s="13" t="e">
        <f t="shared" si="124"/>
        <v>#VALUE!</v>
      </c>
      <c r="V453" s="13"/>
      <c r="W453" s="8">
        <f t="shared" si="125"/>
        <v>9.0359999999999996</v>
      </c>
      <c r="X453" s="8">
        <f t="shared" si="126"/>
        <v>-184.49199999999999</v>
      </c>
      <c r="Y453"/>
      <c r="Z453" t="e">
        <f>IF(D453="M",IF(AC453&lt;78,LMS!$D$5*AC453^3+LMS!$E$5*AC453^2+LMS!$F$5*AC453+LMS!$G$5,IF(AC453&lt;150,LMS!$D$6*AC453^3+LMS!$E$6*AC453^2+LMS!$F$6*AC453+LMS!$G$6,LMS!$D$7*AC453^3+LMS!$E$7*AC453^2+LMS!$F$7*AC453+LMS!$G$7)),IF(AC453&lt;69,LMS!$D$9*AC453^3+LMS!$E$9*AC453^2+LMS!$F$9*AC453+LMS!$G$9,IF(AC453&lt;150,LMS!$D$10*AC453^3+LMS!$E$10*AC453^2+LMS!$F$10*AC453+LMS!$G$10,LMS!$D$11*AC453^3+LMS!$E$11*AC453^2+LMS!$F$11*AC453+LMS!$G$11)))</f>
        <v>#VALUE!</v>
      </c>
      <c r="AA453" t="e">
        <f>IF(D453="M",(IF(AC453&lt;2.5,LMS!$D$21*AC453^3+LMS!$E$21*AC453^2+LMS!$F$21*AC453+LMS!$G$21,IF(AC453&lt;9.5,LMS!$D$22*AC453^3+LMS!$E$22*AC453^2+LMS!$F$22*AC453+LMS!$G$22,IF(AC453&lt;26.75,LMS!$D$23*AC453^3+LMS!$E$23*AC453^2+LMS!$F$23*AC453+LMS!$G$23,IF(AC453&lt;90,LMS!$D$24*AC453^3+LMS!$E$24*AC453^2+LMS!$F$24*AC453+LMS!$G$24,LMS!$D$25*AC453^3+LMS!$E$25*AC453^2+LMS!$F$25*AC453+LMS!$G$25))))),(IF(AC453&lt;2.5,LMS!$D$27*AC453^3+LMS!$E$27*AC453^2+LMS!$F$27*AC453+LMS!$G$27,IF(AC453&lt;9.5,LMS!$D$28*AC453^3+LMS!$E$28*AC453^2+LMS!$F$28*AC453+LMS!$G$28,IF(AC453&lt;26.75,LMS!$D$29*AC453^3+LMS!$E$29*AC453^2+LMS!$F$29*AC453+LMS!$G$29,IF(AC453&lt;90,LMS!$D$30*AC453^3+LMS!$E$30*AC453^2+LMS!$F$30*AC453+LMS!$G$30,IF(AC453&lt;150,LMS!$D$31*AC453^3+LMS!$E$31*AC453^2+LMS!$F$31*AC453+LMS!$G$31,LMS!$D$32*AC453^3+LMS!$E$32*AC453^2+LMS!$F$32*AC453+LMS!$G$32)))))))</f>
        <v>#VALUE!</v>
      </c>
      <c r="AB453" t="e">
        <f>IF(D453="M",(IF(AC453&lt;90,LMS!$D$14*AC453^3+LMS!$E$14*AC453^2+LMS!$F$14*AC453+LMS!$G$14,LMS!$D$15*AC453^3+LMS!$E$15*AC453^2+LMS!$F$15*AC453+LMS!$G$15)),(IF(AC453&lt;90,LMS!$D$17*AC453^3+LMS!$E$17*AC453^2+LMS!$F$17*AC453+LMS!$G$17,LMS!$D$18*AC453^3+LMS!$E$18*AC453^2+LMS!$F$18*AC453+LMS!$G$18)))</f>
        <v>#VALUE!</v>
      </c>
      <c r="AC453" s="7" t="e">
        <f t="shared" si="127"/>
        <v>#VALUE!</v>
      </c>
    </row>
    <row r="454" spans="2:29" s="7" customFormat="1">
      <c r="B454" s="119"/>
      <c r="C454" s="119"/>
      <c r="D454" s="119"/>
      <c r="E454" s="31"/>
      <c r="F454" s="31"/>
      <c r="G454" s="120"/>
      <c r="H454" s="120"/>
      <c r="I454" s="11" t="str">
        <f t="shared" si="114"/>
        <v/>
      </c>
      <c r="J454" s="2" t="str">
        <f t="shared" si="115"/>
        <v/>
      </c>
      <c r="K454" s="2" t="str">
        <f t="shared" si="116"/>
        <v/>
      </c>
      <c r="L454" s="2" t="str">
        <f t="shared" si="117"/>
        <v/>
      </c>
      <c r="M454" s="2" t="str">
        <f t="shared" si="118"/>
        <v/>
      </c>
      <c r="N454" s="2" t="str">
        <f t="shared" si="119"/>
        <v/>
      </c>
      <c r="O454" s="11" t="str">
        <f t="shared" si="120"/>
        <v/>
      </c>
      <c r="P454" s="11" t="str">
        <f t="shared" si="121"/>
        <v/>
      </c>
      <c r="Q454" s="11" t="str">
        <f t="shared" si="122"/>
        <v/>
      </c>
      <c r="R454" s="137"/>
      <c r="S454" s="137"/>
      <c r="T454" s="12" t="e">
        <f t="shared" si="123"/>
        <v>#VALUE!</v>
      </c>
      <c r="U454" s="13" t="e">
        <f t="shared" si="124"/>
        <v>#VALUE!</v>
      </c>
      <c r="V454" s="13"/>
      <c r="W454" s="8">
        <f t="shared" si="125"/>
        <v>9.0359999999999996</v>
      </c>
      <c r="X454" s="8">
        <f t="shared" si="126"/>
        <v>-184.49199999999999</v>
      </c>
      <c r="Y454"/>
      <c r="Z454" t="e">
        <f>IF(D454="M",IF(AC454&lt;78,LMS!$D$5*AC454^3+LMS!$E$5*AC454^2+LMS!$F$5*AC454+LMS!$G$5,IF(AC454&lt;150,LMS!$D$6*AC454^3+LMS!$E$6*AC454^2+LMS!$F$6*AC454+LMS!$G$6,LMS!$D$7*AC454^3+LMS!$E$7*AC454^2+LMS!$F$7*AC454+LMS!$G$7)),IF(AC454&lt;69,LMS!$D$9*AC454^3+LMS!$E$9*AC454^2+LMS!$F$9*AC454+LMS!$G$9,IF(AC454&lt;150,LMS!$D$10*AC454^3+LMS!$E$10*AC454^2+LMS!$F$10*AC454+LMS!$G$10,LMS!$D$11*AC454^3+LMS!$E$11*AC454^2+LMS!$F$11*AC454+LMS!$G$11)))</f>
        <v>#VALUE!</v>
      </c>
      <c r="AA454" t="e">
        <f>IF(D454="M",(IF(AC454&lt;2.5,LMS!$D$21*AC454^3+LMS!$E$21*AC454^2+LMS!$F$21*AC454+LMS!$G$21,IF(AC454&lt;9.5,LMS!$D$22*AC454^3+LMS!$E$22*AC454^2+LMS!$F$22*AC454+LMS!$G$22,IF(AC454&lt;26.75,LMS!$D$23*AC454^3+LMS!$E$23*AC454^2+LMS!$F$23*AC454+LMS!$G$23,IF(AC454&lt;90,LMS!$D$24*AC454^3+LMS!$E$24*AC454^2+LMS!$F$24*AC454+LMS!$G$24,LMS!$D$25*AC454^3+LMS!$E$25*AC454^2+LMS!$F$25*AC454+LMS!$G$25))))),(IF(AC454&lt;2.5,LMS!$D$27*AC454^3+LMS!$E$27*AC454^2+LMS!$F$27*AC454+LMS!$G$27,IF(AC454&lt;9.5,LMS!$D$28*AC454^3+LMS!$E$28*AC454^2+LMS!$F$28*AC454+LMS!$G$28,IF(AC454&lt;26.75,LMS!$D$29*AC454^3+LMS!$E$29*AC454^2+LMS!$F$29*AC454+LMS!$G$29,IF(AC454&lt;90,LMS!$D$30*AC454^3+LMS!$E$30*AC454^2+LMS!$F$30*AC454+LMS!$G$30,IF(AC454&lt;150,LMS!$D$31*AC454^3+LMS!$E$31*AC454^2+LMS!$F$31*AC454+LMS!$G$31,LMS!$D$32*AC454^3+LMS!$E$32*AC454^2+LMS!$F$32*AC454+LMS!$G$32)))))))</f>
        <v>#VALUE!</v>
      </c>
      <c r="AB454" t="e">
        <f>IF(D454="M",(IF(AC454&lt;90,LMS!$D$14*AC454^3+LMS!$E$14*AC454^2+LMS!$F$14*AC454+LMS!$G$14,LMS!$D$15*AC454^3+LMS!$E$15*AC454^2+LMS!$F$15*AC454+LMS!$G$15)),(IF(AC454&lt;90,LMS!$D$17*AC454^3+LMS!$E$17*AC454^2+LMS!$F$17*AC454+LMS!$G$17,LMS!$D$18*AC454^3+LMS!$E$18*AC454^2+LMS!$F$18*AC454+LMS!$G$18)))</f>
        <v>#VALUE!</v>
      </c>
      <c r="AC454" s="7" t="e">
        <f t="shared" si="127"/>
        <v>#VALUE!</v>
      </c>
    </row>
    <row r="455" spans="2:29" s="7" customFormat="1">
      <c r="B455" s="119"/>
      <c r="C455" s="119"/>
      <c r="D455" s="119"/>
      <c r="E455" s="31"/>
      <c r="F455" s="31"/>
      <c r="G455" s="120"/>
      <c r="H455" s="120"/>
      <c r="I455" s="11" t="str">
        <f t="shared" si="114"/>
        <v/>
      </c>
      <c r="J455" s="2" t="str">
        <f t="shared" si="115"/>
        <v/>
      </c>
      <c r="K455" s="2" t="str">
        <f t="shared" si="116"/>
        <v/>
      </c>
      <c r="L455" s="2" t="str">
        <f t="shared" si="117"/>
        <v/>
      </c>
      <c r="M455" s="2" t="str">
        <f t="shared" si="118"/>
        <v/>
      </c>
      <c r="N455" s="2" t="str">
        <f t="shared" si="119"/>
        <v/>
      </c>
      <c r="O455" s="11" t="str">
        <f t="shared" si="120"/>
        <v/>
      </c>
      <c r="P455" s="11" t="str">
        <f t="shared" si="121"/>
        <v/>
      </c>
      <c r="Q455" s="11" t="str">
        <f t="shared" si="122"/>
        <v/>
      </c>
      <c r="R455" s="137"/>
      <c r="S455" s="137"/>
      <c r="T455" s="12" t="e">
        <f t="shared" si="123"/>
        <v>#VALUE!</v>
      </c>
      <c r="U455" s="13" t="e">
        <f t="shared" si="124"/>
        <v>#VALUE!</v>
      </c>
      <c r="V455" s="13"/>
      <c r="W455" s="8">
        <f t="shared" si="125"/>
        <v>9.0359999999999996</v>
      </c>
      <c r="X455" s="8">
        <f t="shared" si="126"/>
        <v>-184.49199999999999</v>
      </c>
      <c r="Y455"/>
      <c r="Z455" t="e">
        <f>IF(D455="M",IF(AC455&lt;78,LMS!$D$5*AC455^3+LMS!$E$5*AC455^2+LMS!$F$5*AC455+LMS!$G$5,IF(AC455&lt;150,LMS!$D$6*AC455^3+LMS!$E$6*AC455^2+LMS!$F$6*AC455+LMS!$G$6,LMS!$D$7*AC455^3+LMS!$E$7*AC455^2+LMS!$F$7*AC455+LMS!$G$7)),IF(AC455&lt;69,LMS!$D$9*AC455^3+LMS!$E$9*AC455^2+LMS!$F$9*AC455+LMS!$G$9,IF(AC455&lt;150,LMS!$D$10*AC455^3+LMS!$E$10*AC455^2+LMS!$F$10*AC455+LMS!$G$10,LMS!$D$11*AC455^3+LMS!$E$11*AC455^2+LMS!$F$11*AC455+LMS!$G$11)))</f>
        <v>#VALUE!</v>
      </c>
      <c r="AA455" t="e">
        <f>IF(D455="M",(IF(AC455&lt;2.5,LMS!$D$21*AC455^3+LMS!$E$21*AC455^2+LMS!$F$21*AC455+LMS!$G$21,IF(AC455&lt;9.5,LMS!$D$22*AC455^3+LMS!$E$22*AC455^2+LMS!$F$22*AC455+LMS!$G$22,IF(AC455&lt;26.75,LMS!$D$23*AC455^3+LMS!$E$23*AC455^2+LMS!$F$23*AC455+LMS!$G$23,IF(AC455&lt;90,LMS!$D$24*AC455^3+LMS!$E$24*AC455^2+LMS!$F$24*AC455+LMS!$G$24,LMS!$D$25*AC455^3+LMS!$E$25*AC455^2+LMS!$F$25*AC455+LMS!$G$25))))),(IF(AC455&lt;2.5,LMS!$D$27*AC455^3+LMS!$E$27*AC455^2+LMS!$F$27*AC455+LMS!$G$27,IF(AC455&lt;9.5,LMS!$D$28*AC455^3+LMS!$E$28*AC455^2+LMS!$F$28*AC455+LMS!$G$28,IF(AC455&lt;26.75,LMS!$D$29*AC455^3+LMS!$E$29*AC455^2+LMS!$F$29*AC455+LMS!$G$29,IF(AC455&lt;90,LMS!$D$30*AC455^3+LMS!$E$30*AC455^2+LMS!$F$30*AC455+LMS!$G$30,IF(AC455&lt;150,LMS!$D$31*AC455^3+LMS!$E$31*AC455^2+LMS!$F$31*AC455+LMS!$G$31,LMS!$D$32*AC455^3+LMS!$E$32*AC455^2+LMS!$F$32*AC455+LMS!$G$32)))))))</f>
        <v>#VALUE!</v>
      </c>
      <c r="AB455" t="e">
        <f>IF(D455="M",(IF(AC455&lt;90,LMS!$D$14*AC455^3+LMS!$E$14*AC455^2+LMS!$F$14*AC455+LMS!$G$14,LMS!$D$15*AC455^3+LMS!$E$15*AC455^2+LMS!$F$15*AC455+LMS!$G$15)),(IF(AC455&lt;90,LMS!$D$17*AC455^3+LMS!$E$17*AC455^2+LMS!$F$17*AC455+LMS!$G$17,LMS!$D$18*AC455^3+LMS!$E$18*AC455^2+LMS!$F$18*AC455+LMS!$G$18)))</f>
        <v>#VALUE!</v>
      </c>
      <c r="AC455" s="7" t="e">
        <f t="shared" si="127"/>
        <v>#VALUE!</v>
      </c>
    </row>
    <row r="456" spans="2:29" s="7" customFormat="1">
      <c r="B456" s="119"/>
      <c r="C456" s="119"/>
      <c r="D456" s="119"/>
      <c r="E456" s="31"/>
      <c r="F456" s="31"/>
      <c r="G456" s="120"/>
      <c r="H456" s="120"/>
      <c r="I456" s="11" t="str">
        <f t="shared" si="114"/>
        <v/>
      </c>
      <c r="J456" s="2" t="str">
        <f t="shared" si="115"/>
        <v/>
      </c>
      <c r="K456" s="2" t="str">
        <f t="shared" si="116"/>
        <v/>
      </c>
      <c r="L456" s="2" t="str">
        <f t="shared" si="117"/>
        <v/>
      </c>
      <c r="M456" s="2" t="str">
        <f t="shared" si="118"/>
        <v/>
      </c>
      <c r="N456" s="2" t="str">
        <f t="shared" si="119"/>
        <v/>
      </c>
      <c r="O456" s="11" t="str">
        <f t="shared" si="120"/>
        <v/>
      </c>
      <c r="P456" s="11" t="str">
        <f t="shared" si="121"/>
        <v/>
      </c>
      <c r="Q456" s="11" t="str">
        <f t="shared" si="122"/>
        <v/>
      </c>
      <c r="R456" s="137"/>
      <c r="S456" s="137"/>
      <c r="T456" s="12" t="e">
        <f t="shared" si="123"/>
        <v>#VALUE!</v>
      </c>
      <c r="U456" s="13" t="e">
        <f t="shared" si="124"/>
        <v>#VALUE!</v>
      </c>
      <c r="V456" s="13"/>
      <c r="W456" s="8">
        <f t="shared" si="125"/>
        <v>9.0359999999999996</v>
      </c>
      <c r="X456" s="8">
        <f t="shared" si="126"/>
        <v>-184.49199999999999</v>
      </c>
      <c r="Y456"/>
      <c r="Z456" t="e">
        <f>IF(D456="M",IF(AC456&lt;78,LMS!$D$5*AC456^3+LMS!$E$5*AC456^2+LMS!$F$5*AC456+LMS!$G$5,IF(AC456&lt;150,LMS!$D$6*AC456^3+LMS!$E$6*AC456^2+LMS!$F$6*AC456+LMS!$G$6,LMS!$D$7*AC456^3+LMS!$E$7*AC456^2+LMS!$F$7*AC456+LMS!$G$7)),IF(AC456&lt;69,LMS!$D$9*AC456^3+LMS!$E$9*AC456^2+LMS!$F$9*AC456+LMS!$G$9,IF(AC456&lt;150,LMS!$D$10*AC456^3+LMS!$E$10*AC456^2+LMS!$F$10*AC456+LMS!$G$10,LMS!$D$11*AC456^3+LMS!$E$11*AC456^2+LMS!$F$11*AC456+LMS!$G$11)))</f>
        <v>#VALUE!</v>
      </c>
      <c r="AA456" t="e">
        <f>IF(D456="M",(IF(AC456&lt;2.5,LMS!$D$21*AC456^3+LMS!$E$21*AC456^2+LMS!$F$21*AC456+LMS!$G$21,IF(AC456&lt;9.5,LMS!$D$22*AC456^3+LMS!$E$22*AC456^2+LMS!$F$22*AC456+LMS!$G$22,IF(AC456&lt;26.75,LMS!$D$23*AC456^3+LMS!$E$23*AC456^2+LMS!$F$23*AC456+LMS!$G$23,IF(AC456&lt;90,LMS!$D$24*AC456^3+LMS!$E$24*AC456^2+LMS!$F$24*AC456+LMS!$G$24,LMS!$D$25*AC456^3+LMS!$E$25*AC456^2+LMS!$F$25*AC456+LMS!$G$25))))),(IF(AC456&lt;2.5,LMS!$D$27*AC456^3+LMS!$E$27*AC456^2+LMS!$F$27*AC456+LMS!$G$27,IF(AC456&lt;9.5,LMS!$D$28*AC456^3+LMS!$E$28*AC456^2+LMS!$F$28*AC456+LMS!$G$28,IF(AC456&lt;26.75,LMS!$D$29*AC456^3+LMS!$E$29*AC456^2+LMS!$F$29*AC456+LMS!$G$29,IF(AC456&lt;90,LMS!$D$30*AC456^3+LMS!$E$30*AC456^2+LMS!$F$30*AC456+LMS!$G$30,IF(AC456&lt;150,LMS!$D$31*AC456^3+LMS!$E$31*AC456^2+LMS!$F$31*AC456+LMS!$G$31,LMS!$D$32*AC456^3+LMS!$E$32*AC456^2+LMS!$F$32*AC456+LMS!$G$32)))))))</f>
        <v>#VALUE!</v>
      </c>
      <c r="AB456" t="e">
        <f>IF(D456="M",(IF(AC456&lt;90,LMS!$D$14*AC456^3+LMS!$E$14*AC456^2+LMS!$F$14*AC456+LMS!$G$14,LMS!$D$15*AC456^3+LMS!$E$15*AC456^2+LMS!$F$15*AC456+LMS!$G$15)),(IF(AC456&lt;90,LMS!$D$17*AC456^3+LMS!$E$17*AC456^2+LMS!$F$17*AC456+LMS!$G$17,LMS!$D$18*AC456^3+LMS!$E$18*AC456^2+LMS!$F$18*AC456+LMS!$G$18)))</f>
        <v>#VALUE!</v>
      </c>
      <c r="AC456" s="7" t="e">
        <f t="shared" si="127"/>
        <v>#VALUE!</v>
      </c>
    </row>
    <row r="457" spans="2:29" s="7" customFormat="1">
      <c r="B457" s="119"/>
      <c r="C457" s="119"/>
      <c r="D457" s="119"/>
      <c r="E457" s="31"/>
      <c r="F457" s="31"/>
      <c r="G457" s="120"/>
      <c r="H457" s="120"/>
      <c r="I457" s="11" t="str">
        <f t="shared" si="114"/>
        <v/>
      </c>
      <c r="J457" s="2" t="str">
        <f t="shared" si="115"/>
        <v/>
      </c>
      <c r="K457" s="2" t="str">
        <f t="shared" si="116"/>
        <v/>
      </c>
      <c r="L457" s="2" t="str">
        <f t="shared" si="117"/>
        <v/>
      </c>
      <c r="M457" s="2" t="str">
        <f t="shared" si="118"/>
        <v/>
      </c>
      <c r="N457" s="2" t="str">
        <f t="shared" si="119"/>
        <v/>
      </c>
      <c r="O457" s="11" t="str">
        <f t="shared" si="120"/>
        <v/>
      </c>
      <c r="P457" s="11" t="str">
        <f t="shared" si="121"/>
        <v/>
      </c>
      <c r="Q457" s="11" t="str">
        <f t="shared" si="122"/>
        <v/>
      </c>
      <c r="R457" s="137"/>
      <c r="S457" s="137"/>
      <c r="T457" s="12" t="e">
        <f t="shared" si="123"/>
        <v>#VALUE!</v>
      </c>
      <c r="U457" s="13" t="e">
        <f t="shared" si="124"/>
        <v>#VALUE!</v>
      </c>
      <c r="V457" s="13"/>
      <c r="W457" s="8">
        <f t="shared" si="125"/>
        <v>9.0359999999999996</v>
      </c>
      <c r="X457" s="8">
        <f t="shared" si="126"/>
        <v>-184.49199999999999</v>
      </c>
      <c r="Y457"/>
      <c r="Z457" t="e">
        <f>IF(D457="M",IF(AC457&lt;78,LMS!$D$5*AC457^3+LMS!$E$5*AC457^2+LMS!$F$5*AC457+LMS!$G$5,IF(AC457&lt;150,LMS!$D$6*AC457^3+LMS!$E$6*AC457^2+LMS!$F$6*AC457+LMS!$G$6,LMS!$D$7*AC457^3+LMS!$E$7*AC457^2+LMS!$F$7*AC457+LMS!$G$7)),IF(AC457&lt;69,LMS!$D$9*AC457^3+LMS!$E$9*AC457^2+LMS!$F$9*AC457+LMS!$G$9,IF(AC457&lt;150,LMS!$D$10*AC457^3+LMS!$E$10*AC457^2+LMS!$F$10*AC457+LMS!$G$10,LMS!$D$11*AC457^3+LMS!$E$11*AC457^2+LMS!$F$11*AC457+LMS!$G$11)))</f>
        <v>#VALUE!</v>
      </c>
      <c r="AA457" t="e">
        <f>IF(D457="M",(IF(AC457&lt;2.5,LMS!$D$21*AC457^3+LMS!$E$21*AC457^2+LMS!$F$21*AC457+LMS!$G$21,IF(AC457&lt;9.5,LMS!$D$22*AC457^3+LMS!$E$22*AC457^2+LMS!$F$22*AC457+LMS!$G$22,IF(AC457&lt;26.75,LMS!$D$23*AC457^3+LMS!$E$23*AC457^2+LMS!$F$23*AC457+LMS!$G$23,IF(AC457&lt;90,LMS!$D$24*AC457^3+LMS!$E$24*AC457^2+LMS!$F$24*AC457+LMS!$G$24,LMS!$D$25*AC457^3+LMS!$E$25*AC457^2+LMS!$F$25*AC457+LMS!$G$25))))),(IF(AC457&lt;2.5,LMS!$D$27*AC457^3+LMS!$E$27*AC457^2+LMS!$F$27*AC457+LMS!$G$27,IF(AC457&lt;9.5,LMS!$D$28*AC457^3+LMS!$E$28*AC457^2+LMS!$F$28*AC457+LMS!$G$28,IF(AC457&lt;26.75,LMS!$D$29*AC457^3+LMS!$E$29*AC457^2+LMS!$F$29*AC457+LMS!$G$29,IF(AC457&lt;90,LMS!$D$30*AC457^3+LMS!$E$30*AC457^2+LMS!$F$30*AC457+LMS!$G$30,IF(AC457&lt;150,LMS!$D$31*AC457^3+LMS!$E$31*AC457^2+LMS!$F$31*AC457+LMS!$G$31,LMS!$D$32*AC457^3+LMS!$E$32*AC457^2+LMS!$F$32*AC457+LMS!$G$32)))))))</f>
        <v>#VALUE!</v>
      </c>
      <c r="AB457" t="e">
        <f>IF(D457="M",(IF(AC457&lt;90,LMS!$D$14*AC457^3+LMS!$E$14*AC457^2+LMS!$F$14*AC457+LMS!$G$14,LMS!$D$15*AC457^3+LMS!$E$15*AC457^2+LMS!$F$15*AC457+LMS!$G$15)),(IF(AC457&lt;90,LMS!$D$17*AC457^3+LMS!$E$17*AC457^2+LMS!$F$17*AC457+LMS!$G$17,LMS!$D$18*AC457^3+LMS!$E$18*AC457^2+LMS!$F$18*AC457+LMS!$G$18)))</f>
        <v>#VALUE!</v>
      </c>
      <c r="AC457" s="7" t="e">
        <f t="shared" si="127"/>
        <v>#VALUE!</v>
      </c>
    </row>
    <row r="458" spans="2:29" s="7" customFormat="1">
      <c r="B458" s="119"/>
      <c r="C458" s="119"/>
      <c r="D458" s="119"/>
      <c r="E458" s="31"/>
      <c r="F458" s="31"/>
      <c r="G458" s="120"/>
      <c r="H458" s="120"/>
      <c r="I458" s="11" t="str">
        <f t="shared" si="114"/>
        <v/>
      </c>
      <c r="J458" s="2" t="str">
        <f t="shared" si="115"/>
        <v/>
      </c>
      <c r="K458" s="2" t="str">
        <f t="shared" si="116"/>
        <v/>
      </c>
      <c r="L458" s="2" t="str">
        <f t="shared" si="117"/>
        <v/>
      </c>
      <c r="M458" s="2" t="str">
        <f t="shared" si="118"/>
        <v/>
      </c>
      <c r="N458" s="2" t="str">
        <f t="shared" si="119"/>
        <v/>
      </c>
      <c r="O458" s="11" t="str">
        <f t="shared" si="120"/>
        <v/>
      </c>
      <c r="P458" s="11" t="str">
        <f t="shared" si="121"/>
        <v/>
      </c>
      <c r="Q458" s="11" t="str">
        <f t="shared" si="122"/>
        <v/>
      </c>
      <c r="R458" s="137"/>
      <c r="S458" s="137"/>
      <c r="T458" s="12" t="e">
        <f t="shared" si="123"/>
        <v>#VALUE!</v>
      </c>
      <c r="U458" s="13" t="e">
        <f t="shared" si="124"/>
        <v>#VALUE!</v>
      </c>
      <c r="V458" s="13"/>
      <c r="W458" s="8">
        <f t="shared" si="125"/>
        <v>9.0359999999999996</v>
      </c>
      <c r="X458" s="8">
        <f t="shared" si="126"/>
        <v>-184.49199999999999</v>
      </c>
      <c r="Y458"/>
      <c r="Z458" t="e">
        <f>IF(D458="M",IF(AC458&lt;78,LMS!$D$5*AC458^3+LMS!$E$5*AC458^2+LMS!$F$5*AC458+LMS!$G$5,IF(AC458&lt;150,LMS!$D$6*AC458^3+LMS!$E$6*AC458^2+LMS!$F$6*AC458+LMS!$G$6,LMS!$D$7*AC458^3+LMS!$E$7*AC458^2+LMS!$F$7*AC458+LMS!$G$7)),IF(AC458&lt;69,LMS!$D$9*AC458^3+LMS!$E$9*AC458^2+LMS!$F$9*AC458+LMS!$G$9,IF(AC458&lt;150,LMS!$D$10*AC458^3+LMS!$E$10*AC458^2+LMS!$F$10*AC458+LMS!$G$10,LMS!$D$11*AC458^3+LMS!$E$11*AC458^2+LMS!$F$11*AC458+LMS!$G$11)))</f>
        <v>#VALUE!</v>
      </c>
      <c r="AA458" t="e">
        <f>IF(D458="M",(IF(AC458&lt;2.5,LMS!$D$21*AC458^3+LMS!$E$21*AC458^2+LMS!$F$21*AC458+LMS!$G$21,IF(AC458&lt;9.5,LMS!$D$22*AC458^3+LMS!$E$22*AC458^2+LMS!$F$22*AC458+LMS!$G$22,IF(AC458&lt;26.75,LMS!$D$23*AC458^3+LMS!$E$23*AC458^2+LMS!$F$23*AC458+LMS!$G$23,IF(AC458&lt;90,LMS!$D$24*AC458^3+LMS!$E$24*AC458^2+LMS!$F$24*AC458+LMS!$G$24,LMS!$D$25*AC458^3+LMS!$E$25*AC458^2+LMS!$F$25*AC458+LMS!$G$25))))),(IF(AC458&lt;2.5,LMS!$D$27*AC458^3+LMS!$E$27*AC458^2+LMS!$F$27*AC458+LMS!$G$27,IF(AC458&lt;9.5,LMS!$D$28*AC458^3+LMS!$E$28*AC458^2+LMS!$F$28*AC458+LMS!$G$28,IF(AC458&lt;26.75,LMS!$D$29*AC458^3+LMS!$E$29*AC458^2+LMS!$F$29*AC458+LMS!$G$29,IF(AC458&lt;90,LMS!$D$30*AC458^3+LMS!$E$30*AC458^2+LMS!$F$30*AC458+LMS!$G$30,IF(AC458&lt;150,LMS!$D$31*AC458^3+LMS!$E$31*AC458^2+LMS!$F$31*AC458+LMS!$G$31,LMS!$D$32*AC458^3+LMS!$E$32*AC458^2+LMS!$F$32*AC458+LMS!$G$32)))))))</f>
        <v>#VALUE!</v>
      </c>
      <c r="AB458" t="e">
        <f>IF(D458="M",(IF(AC458&lt;90,LMS!$D$14*AC458^3+LMS!$E$14*AC458^2+LMS!$F$14*AC458+LMS!$G$14,LMS!$D$15*AC458^3+LMS!$E$15*AC458^2+LMS!$F$15*AC458+LMS!$G$15)),(IF(AC458&lt;90,LMS!$D$17*AC458^3+LMS!$E$17*AC458^2+LMS!$F$17*AC458+LMS!$G$17,LMS!$D$18*AC458^3+LMS!$E$18*AC458^2+LMS!$F$18*AC458+LMS!$G$18)))</f>
        <v>#VALUE!</v>
      </c>
      <c r="AC458" s="7" t="e">
        <f t="shared" si="127"/>
        <v>#VALUE!</v>
      </c>
    </row>
    <row r="459" spans="2:29" s="7" customFormat="1">
      <c r="B459" s="119"/>
      <c r="C459" s="119"/>
      <c r="D459" s="119"/>
      <c r="E459" s="31"/>
      <c r="F459" s="31"/>
      <c r="G459" s="120"/>
      <c r="H459" s="120"/>
      <c r="I459" s="11" t="str">
        <f t="shared" si="114"/>
        <v/>
      </c>
      <c r="J459" s="2" t="str">
        <f t="shared" si="115"/>
        <v/>
      </c>
      <c r="K459" s="2" t="str">
        <f t="shared" si="116"/>
        <v/>
      </c>
      <c r="L459" s="2" t="str">
        <f t="shared" si="117"/>
        <v/>
      </c>
      <c r="M459" s="2" t="str">
        <f t="shared" si="118"/>
        <v/>
      </c>
      <c r="N459" s="2" t="str">
        <f t="shared" si="119"/>
        <v/>
      </c>
      <c r="O459" s="11" t="str">
        <f t="shared" si="120"/>
        <v/>
      </c>
      <c r="P459" s="11" t="str">
        <f t="shared" si="121"/>
        <v/>
      </c>
      <c r="Q459" s="11" t="str">
        <f t="shared" si="122"/>
        <v/>
      </c>
      <c r="R459" s="137"/>
      <c r="S459" s="137"/>
      <c r="T459" s="12" t="e">
        <f t="shared" si="123"/>
        <v>#VALUE!</v>
      </c>
      <c r="U459" s="13" t="e">
        <f t="shared" si="124"/>
        <v>#VALUE!</v>
      </c>
      <c r="V459" s="13"/>
      <c r="W459" s="8">
        <f t="shared" si="125"/>
        <v>9.0359999999999996</v>
      </c>
      <c r="X459" s="8">
        <f t="shared" si="126"/>
        <v>-184.49199999999999</v>
      </c>
      <c r="Y459"/>
      <c r="Z459" t="e">
        <f>IF(D459="M",IF(AC459&lt;78,LMS!$D$5*AC459^3+LMS!$E$5*AC459^2+LMS!$F$5*AC459+LMS!$G$5,IF(AC459&lt;150,LMS!$D$6*AC459^3+LMS!$E$6*AC459^2+LMS!$F$6*AC459+LMS!$G$6,LMS!$D$7*AC459^3+LMS!$E$7*AC459^2+LMS!$F$7*AC459+LMS!$G$7)),IF(AC459&lt;69,LMS!$D$9*AC459^3+LMS!$E$9*AC459^2+LMS!$F$9*AC459+LMS!$G$9,IF(AC459&lt;150,LMS!$D$10*AC459^3+LMS!$E$10*AC459^2+LMS!$F$10*AC459+LMS!$G$10,LMS!$D$11*AC459^3+LMS!$E$11*AC459^2+LMS!$F$11*AC459+LMS!$G$11)))</f>
        <v>#VALUE!</v>
      </c>
      <c r="AA459" t="e">
        <f>IF(D459="M",(IF(AC459&lt;2.5,LMS!$D$21*AC459^3+LMS!$E$21*AC459^2+LMS!$F$21*AC459+LMS!$G$21,IF(AC459&lt;9.5,LMS!$D$22*AC459^3+LMS!$E$22*AC459^2+LMS!$F$22*AC459+LMS!$G$22,IF(AC459&lt;26.75,LMS!$D$23*AC459^3+LMS!$E$23*AC459^2+LMS!$F$23*AC459+LMS!$G$23,IF(AC459&lt;90,LMS!$D$24*AC459^3+LMS!$E$24*AC459^2+LMS!$F$24*AC459+LMS!$G$24,LMS!$D$25*AC459^3+LMS!$E$25*AC459^2+LMS!$F$25*AC459+LMS!$G$25))))),(IF(AC459&lt;2.5,LMS!$D$27*AC459^3+LMS!$E$27*AC459^2+LMS!$F$27*AC459+LMS!$G$27,IF(AC459&lt;9.5,LMS!$D$28*AC459^3+LMS!$E$28*AC459^2+LMS!$F$28*AC459+LMS!$G$28,IF(AC459&lt;26.75,LMS!$D$29*AC459^3+LMS!$E$29*AC459^2+LMS!$F$29*AC459+LMS!$G$29,IF(AC459&lt;90,LMS!$D$30*AC459^3+LMS!$E$30*AC459^2+LMS!$F$30*AC459+LMS!$G$30,IF(AC459&lt;150,LMS!$D$31*AC459^3+LMS!$E$31*AC459^2+LMS!$F$31*AC459+LMS!$G$31,LMS!$D$32*AC459^3+LMS!$E$32*AC459^2+LMS!$F$32*AC459+LMS!$G$32)))))))</f>
        <v>#VALUE!</v>
      </c>
      <c r="AB459" t="e">
        <f>IF(D459="M",(IF(AC459&lt;90,LMS!$D$14*AC459^3+LMS!$E$14*AC459^2+LMS!$F$14*AC459+LMS!$G$14,LMS!$D$15*AC459^3+LMS!$E$15*AC459^2+LMS!$F$15*AC459+LMS!$G$15)),(IF(AC459&lt;90,LMS!$D$17*AC459^3+LMS!$E$17*AC459^2+LMS!$F$17*AC459+LMS!$G$17,LMS!$D$18*AC459^3+LMS!$E$18*AC459^2+LMS!$F$18*AC459+LMS!$G$18)))</f>
        <v>#VALUE!</v>
      </c>
      <c r="AC459" s="7" t="e">
        <f t="shared" si="127"/>
        <v>#VALUE!</v>
      </c>
    </row>
    <row r="460" spans="2:29" s="7" customFormat="1">
      <c r="B460" s="119"/>
      <c r="C460" s="119"/>
      <c r="D460" s="119"/>
      <c r="E460" s="31"/>
      <c r="F460" s="31"/>
      <c r="G460" s="120"/>
      <c r="H460" s="120"/>
      <c r="I460" s="11" t="str">
        <f t="shared" si="114"/>
        <v/>
      </c>
      <c r="J460" s="2" t="str">
        <f t="shared" si="115"/>
        <v/>
      </c>
      <c r="K460" s="2" t="str">
        <f t="shared" si="116"/>
        <v/>
      </c>
      <c r="L460" s="2" t="str">
        <f t="shared" si="117"/>
        <v/>
      </c>
      <c r="M460" s="2" t="str">
        <f t="shared" si="118"/>
        <v/>
      </c>
      <c r="N460" s="2" t="str">
        <f t="shared" si="119"/>
        <v/>
      </c>
      <c r="O460" s="11" t="str">
        <f t="shared" si="120"/>
        <v/>
      </c>
      <c r="P460" s="11" t="str">
        <f t="shared" si="121"/>
        <v/>
      </c>
      <c r="Q460" s="11" t="str">
        <f t="shared" si="122"/>
        <v/>
      </c>
      <c r="R460" s="137"/>
      <c r="S460" s="137"/>
      <c r="T460" s="12" t="e">
        <f t="shared" si="123"/>
        <v>#VALUE!</v>
      </c>
      <c r="U460" s="13" t="e">
        <f t="shared" si="124"/>
        <v>#VALUE!</v>
      </c>
      <c r="V460" s="13"/>
      <c r="W460" s="8">
        <f t="shared" si="125"/>
        <v>9.0359999999999996</v>
      </c>
      <c r="X460" s="8">
        <f t="shared" si="126"/>
        <v>-184.49199999999999</v>
      </c>
      <c r="Y460"/>
      <c r="Z460" t="e">
        <f>IF(D460="M",IF(AC460&lt;78,LMS!$D$5*AC460^3+LMS!$E$5*AC460^2+LMS!$F$5*AC460+LMS!$G$5,IF(AC460&lt;150,LMS!$D$6*AC460^3+LMS!$E$6*AC460^2+LMS!$F$6*AC460+LMS!$G$6,LMS!$D$7*AC460^3+LMS!$E$7*AC460^2+LMS!$F$7*AC460+LMS!$G$7)),IF(AC460&lt;69,LMS!$D$9*AC460^3+LMS!$E$9*AC460^2+LMS!$F$9*AC460+LMS!$G$9,IF(AC460&lt;150,LMS!$D$10*AC460^3+LMS!$E$10*AC460^2+LMS!$F$10*AC460+LMS!$G$10,LMS!$D$11*AC460^3+LMS!$E$11*AC460^2+LMS!$F$11*AC460+LMS!$G$11)))</f>
        <v>#VALUE!</v>
      </c>
      <c r="AA460" t="e">
        <f>IF(D460="M",(IF(AC460&lt;2.5,LMS!$D$21*AC460^3+LMS!$E$21*AC460^2+LMS!$F$21*AC460+LMS!$G$21,IF(AC460&lt;9.5,LMS!$D$22*AC460^3+LMS!$E$22*AC460^2+LMS!$F$22*AC460+LMS!$G$22,IF(AC460&lt;26.75,LMS!$D$23*AC460^3+LMS!$E$23*AC460^2+LMS!$F$23*AC460+LMS!$G$23,IF(AC460&lt;90,LMS!$D$24*AC460^3+LMS!$E$24*AC460^2+LMS!$F$24*AC460+LMS!$G$24,LMS!$D$25*AC460^3+LMS!$E$25*AC460^2+LMS!$F$25*AC460+LMS!$G$25))))),(IF(AC460&lt;2.5,LMS!$D$27*AC460^3+LMS!$E$27*AC460^2+LMS!$F$27*AC460+LMS!$G$27,IF(AC460&lt;9.5,LMS!$D$28*AC460^3+LMS!$E$28*AC460^2+LMS!$F$28*AC460+LMS!$G$28,IF(AC460&lt;26.75,LMS!$D$29*AC460^3+LMS!$E$29*AC460^2+LMS!$F$29*AC460+LMS!$G$29,IF(AC460&lt;90,LMS!$D$30*AC460^3+LMS!$E$30*AC460^2+LMS!$F$30*AC460+LMS!$G$30,IF(AC460&lt;150,LMS!$D$31*AC460^3+LMS!$E$31*AC460^2+LMS!$F$31*AC460+LMS!$G$31,LMS!$D$32*AC460^3+LMS!$E$32*AC460^2+LMS!$F$32*AC460+LMS!$G$32)))))))</f>
        <v>#VALUE!</v>
      </c>
      <c r="AB460" t="e">
        <f>IF(D460="M",(IF(AC460&lt;90,LMS!$D$14*AC460^3+LMS!$E$14*AC460^2+LMS!$F$14*AC460+LMS!$G$14,LMS!$D$15*AC460^3+LMS!$E$15*AC460^2+LMS!$F$15*AC460+LMS!$G$15)),(IF(AC460&lt;90,LMS!$D$17*AC460^3+LMS!$E$17*AC460^2+LMS!$F$17*AC460+LMS!$G$17,LMS!$D$18*AC460^3+LMS!$E$18*AC460^2+LMS!$F$18*AC460+LMS!$G$18)))</f>
        <v>#VALUE!</v>
      </c>
      <c r="AC460" s="7" t="e">
        <f t="shared" si="127"/>
        <v>#VALUE!</v>
      </c>
    </row>
    <row r="461" spans="2:29" s="7" customFormat="1">
      <c r="B461" s="119"/>
      <c r="C461" s="119"/>
      <c r="D461" s="119"/>
      <c r="E461" s="31"/>
      <c r="F461" s="31"/>
      <c r="G461" s="120"/>
      <c r="H461" s="120"/>
      <c r="I461" s="11" t="str">
        <f t="shared" si="114"/>
        <v/>
      </c>
      <c r="J461" s="2" t="str">
        <f t="shared" si="115"/>
        <v/>
      </c>
      <c r="K461" s="2" t="str">
        <f t="shared" si="116"/>
        <v/>
      </c>
      <c r="L461" s="2" t="str">
        <f t="shared" si="117"/>
        <v/>
      </c>
      <c r="M461" s="2" t="str">
        <f t="shared" si="118"/>
        <v/>
      </c>
      <c r="N461" s="2" t="str">
        <f t="shared" si="119"/>
        <v/>
      </c>
      <c r="O461" s="11" t="str">
        <f t="shared" si="120"/>
        <v/>
      </c>
      <c r="P461" s="11" t="str">
        <f t="shared" si="121"/>
        <v/>
      </c>
      <c r="Q461" s="11" t="str">
        <f t="shared" si="122"/>
        <v/>
      </c>
      <c r="R461" s="137"/>
      <c r="S461" s="137"/>
      <c r="T461" s="12" t="e">
        <f t="shared" si="123"/>
        <v>#VALUE!</v>
      </c>
      <c r="U461" s="13" t="e">
        <f t="shared" si="124"/>
        <v>#VALUE!</v>
      </c>
      <c r="V461" s="13"/>
      <c r="W461" s="8">
        <f t="shared" si="125"/>
        <v>9.0359999999999996</v>
      </c>
      <c r="X461" s="8">
        <f t="shared" si="126"/>
        <v>-184.49199999999999</v>
      </c>
      <c r="Y461"/>
      <c r="Z461" t="e">
        <f>IF(D461="M",IF(AC461&lt;78,LMS!$D$5*AC461^3+LMS!$E$5*AC461^2+LMS!$F$5*AC461+LMS!$G$5,IF(AC461&lt;150,LMS!$D$6*AC461^3+LMS!$E$6*AC461^2+LMS!$F$6*AC461+LMS!$G$6,LMS!$D$7*AC461^3+LMS!$E$7*AC461^2+LMS!$F$7*AC461+LMS!$G$7)),IF(AC461&lt;69,LMS!$D$9*AC461^3+LMS!$E$9*AC461^2+LMS!$F$9*AC461+LMS!$G$9,IF(AC461&lt;150,LMS!$D$10*AC461^3+LMS!$E$10*AC461^2+LMS!$F$10*AC461+LMS!$G$10,LMS!$D$11*AC461^3+LMS!$E$11*AC461^2+LMS!$F$11*AC461+LMS!$G$11)))</f>
        <v>#VALUE!</v>
      </c>
      <c r="AA461" t="e">
        <f>IF(D461="M",(IF(AC461&lt;2.5,LMS!$D$21*AC461^3+LMS!$E$21*AC461^2+LMS!$F$21*AC461+LMS!$G$21,IF(AC461&lt;9.5,LMS!$D$22*AC461^3+LMS!$E$22*AC461^2+LMS!$F$22*AC461+LMS!$G$22,IF(AC461&lt;26.75,LMS!$D$23*AC461^3+LMS!$E$23*AC461^2+LMS!$F$23*AC461+LMS!$G$23,IF(AC461&lt;90,LMS!$D$24*AC461^3+LMS!$E$24*AC461^2+LMS!$F$24*AC461+LMS!$G$24,LMS!$D$25*AC461^3+LMS!$E$25*AC461^2+LMS!$F$25*AC461+LMS!$G$25))))),(IF(AC461&lt;2.5,LMS!$D$27*AC461^3+LMS!$E$27*AC461^2+LMS!$F$27*AC461+LMS!$G$27,IF(AC461&lt;9.5,LMS!$D$28*AC461^3+LMS!$E$28*AC461^2+LMS!$F$28*AC461+LMS!$G$28,IF(AC461&lt;26.75,LMS!$D$29*AC461^3+LMS!$E$29*AC461^2+LMS!$F$29*AC461+LMS!$G$29,IF(AC461&lt;90,LMS!$D$30*AC461^3+LMS!$E$30*AC461^2+LMS!$F$30*AC461+LMS!$G$30,IF(AC461&lt;150,LMS!$D$31*AC461^3+LMS!$E$31*AC461^2+LMS!$F$31*AC461+LMS!$G$31,LMS!$D$32*AC461^3+LMS!$E$32*AC461^2+LMS!$F$32*AC461+LMS!$G$32)))))))</f>
        <v>#VALUE!</v>
      </c>
      <c r="AB461" t="e">
        <f>IF(D461="M",(IF(AC461&lt;90,LMS!$D$14*AC461^3+LMS!$E$14*AC461^2+LMS!$F$14*AC461+LMS!$G$14,LMS!$D$15*AC461^3+LMS!$E$15*AC461^2+LMS!$F$15*AC461+LMS!$G$15)),(IF(AC461&lt;90,LMS!$D$17*AC461^3+LMS!$E$17*AC461^2+LMS!$F$17*AC461+LMS!$G$17,LMS!$D$18*AC461^3+LMS!$E$18*AC461^2+LMS!$F$18*AC461+LMS!$G$18)))</f>
        <v>#VALUE!</v>
      </c>
      <c r="AC461" s="7" t="e">
        <f t="shared" si="127"/>
        <v>#VALUE!</v>
      </c>
    </row>
    <row r="462" spans="2:29" s="7" customFormat="1">
      <c r="B462" s="119"/>
      <c r="C462" s="119"/>
      <c r="D462" s="119"/>
      <c r="E462" s="31"/>
      <c r="F462" s="31"/>
      <c r="G462" s="120"/>
      <c r="H462" s="120"/>
      <c r="I462" s="11" t="str">
        <f t="shared" si="114"/>
        <v/>
      </c>
      <c r="J462" s="2" t="str">
        <f t="shared" si="115"/>
        <v/>
      </c>
      <c r="K462" s="2" t="str">
        <f t="shared" si="116"/>
        <v/>
      </c>
      <c r="L462" s="2" t="str">
        <f t="shared" si="117"/>
        <v/>
      </c>
      <c r="M462" s="2" t="str">
        <f t="shared" si="118"/>
        <v/>
      </c>
      <c r="N462" s="2" t="str">
        <f t="shared" si="119"/>
        <v/>
      </c>
      <c r="O462" s="11" t="str">
        <f t="shared" si="120"/>
        <v/>
      </c>
      <c r="P462" s="11" t="str">
        <f t="shared" si="121"/>
        <v/>
      </c>
      <c r="Q462" s="11" t="str">
        <f t="shared" si="122"/>
        <v/>
      </c>
      <c r="R462" s="137"/>
      <c r="S462" s="137"/>
      <c r="T462" s="12" t="e">
        <f t="shared" si="123"/>
        <v>#VALUE!</v>
      </c>
      <c r="U462" s="13" t="e">
        <f t="shared" si="124"/>
        <v>#VALUE!</v>
      </c>
      <c r="V462" s="13"/>
      <c r="W462" s="8">
        <f t="shared" si="125"/>
        <v>9.0359999999999996</v>
      </c>
      <c r="X462" s="8">
        <f t="shared" si="126"/>
        <v>-184.49199999999999</v>
      </c>
      <c r="Y462"/>
      <c r="Z462" t="e">
        <f>IF(D462="M",IF(AC462&lt;78,LMS!$D$5*AC462^3+LMS!$E$5*AC462^2+LMS!$F$5*AC462+LMS!$G$5,IF(AC462&lt;150,LMS!$D$6*AC462^3+LMS!$E$6*AC462^2+LMS!$F$6*AC462+LMS!$G$6,LMS!$D$7*AC462^3+LMS!$E$7*AC462^2+LMS!$F$7*AC462+LMS!$G$7)),IF(AC462&lt;69,LMS!$D$9*AC462^3+LMS!$E$9*AC462^2+LMS!$F$9*AC462+LMS!$G$9,IF(AC462&lt;150,LMS!$D$10*AC462^3+LMS!$E$10*AC462^2+LMS!$F$10*AC462+LMS!$G$10,LMS!$D$11*AC462^3+LMS!$E$11*AC462^2+LMS!$F$11*AC462+LMS!$G$11)))</f>
        <v>#VALUE!</v>
      </c>
      <c r="AA462" t="e">
        <f>IF(D462="M",(IF(AC462&lt;2.5,LMS!$D$21*AC462^3+LMS!$E$21*AC462^2+LMS!$F$21*AC462+LMS!$G$21,IF(AC462&lt;9.5,LMS!$D$22*AC462^3+LMS!$E$22*AC462^2+LMS!$F$22*AC462+LMS!$G$22,IF(AC462&lt;26.75,LMS!$D$23*AC462^3+LMS!$E$23*AC462^2+LMS!$F$23*AC462+LMS!$G$23,IF(AC462&lt;90,LMS!$D$24*AC462^3+LMS!$E$24*AC462^2+LMS!$F$24*AC462+LMS!$G$24,LMS!$D$25*AC462^3+LMS!$E$25*AC462^2+LMS!$F$25*AC462+LMS!$G$25))))),(IF(AC462&lt;2.5,LMS!$D$27*AC462^3+LMS!$E$27*AC462^2+LMS!$F$27*AC462+LMS!$G$27,IF(AC462&lt;9.5,LMS!$D$28*AC462^3+LMS!$E$28*AC462^2+LMS!$F$28*AC462+LMS!$G$28,IF(AC462&lt;26.75,LMS!$D$29*AC462^3+LMS!$E$29*AC462^2+LMS!$F$29*AC462+LMS!$G$29,IF(AC462&lt;90,LMS!$D$30*AC462^3+LMS!$E$30*AC462^2+LMS!$F$30*AC462+LMS!$G$30,IF(AC462&lt;150,LMS!$D$31*AC462^3+LMS!$E$31*AC462^2+LMS!$F$31*AC462+LMS!$G$31,LMS!$D$32*AC462^3+LMS!$E$32*AC462^2+LMS!$F$32*AC462+LMS!$G$32)))))))</f>
        <v>#VALUE!</v>
      </c>
      <c r="AB462" t="e">
        <f>IF(D462="M",(IF(AC462&lt;90,LMS!$D$14*AC462^3+LMS!$E$14*AC462^2+LMS!$F$14*AC462+LMS!$G$14,LMS!$D$15*AC462^3+LMS!$E$15*AC462^2+LMS!$F$15*AC462+LMS!$G$15)),(IF(AC462&lt;90,LMS!$D$17*AC462^3+LMS!$E$17*AC462^2+LMS!$F$17*AC462+LMS!$G$17,LMS!$D$18*AC462^3+LMS!$E$18*AC462^2+LMS!$F$18*AC462+LMS!$G$18)))</f>
        <v>#VALUE!</v>
      </c>
      <c r="AC462" s="7" t="e">
        <f t="shared" si="127"/>
        <v>#VALUE!</v>
      </c>
    </row>
    <row r="463" spans="2:29" s="7" customFormat="1">
      <c r="B463" s="119"/>
      <c r="C463" s="119"/>
      <c r="D463" s="119"/>
      <c r="E463" s="31"/>
      <c r="F463" s="31"/>
      <c r="G463" s="120"/>
      <c r="H463" s="120"/>
      <c r="I463" s="11" t="str">
        <f t="shared" si="114"/>
        <v/>
      </c>
      <c r="J463" s="2" t="str">
        <f t="shared" si="115"/>
        <v/>
      </c>
      <c r="K463" s="2" t="str">
        <f t="shared" si="116"/>
        <v/>
      </c>
      <c r="L463" s="2" t="str">
        <f t="shared" si="117"/>
        <v/>
      </c>
      <c r="M463" s="2" t="str">
        <f t="shared" si="118"/>
        <v/>
      </c>
      <c r="N463" s="2" t="str">
        <f t="shared" si="119"/>
        <v/>
      </c>
      <c r="O463" s="11" t="str">
        <f t="shared" si="120"/>
        <v/>
      </c>
      <c r="P463" s="11" t="str">
        <f t="shared" si="121"/>
        <v/>
      </c>
      <c r="Q463" s="11" t="str">
        <f t="shared" si="122"/>
        <v/>
      </c>
      <c r="R463" s="137"/>
      <c r="S463" s="137"/>
      <c r="T463" s="12" t="e">
        <f t="shared" si="123"/>
        <v>#VALUE!</v>
      </c>
      <c r="U463" s="13" t="e">
        <f t="shared" si="124"/>
        <v>#VALUE!</v>
      </c>
      <c r="V463" s="13"/>
      <c r="W463" s="8">
        <f t="shared" si="125"/>
        <v>9.0359999999999996</v>
      </c>
      <c r="X463" s="8">
        <f t="shared" si="126"/>
        <v>-184.49199999999999</v>
      </c>
      <c r="Y463"/>
      <c r="Z463" t="e">
        <f>IF(D463="M",IF(AC463&lt;78,LMS!$D$5*AC463^3+LMS!$E$5*AC463^2+LMS!$F$5*AC463+LMS!$G$5,IF(AC463&lt;150,LMS!$D$6*AC463^3+LMS!$E$6*AC463^2+LMS!$F$6*AC463+LMS!$G$6,LMS!$D$7*AC463^3+LMS!$E$7*AC463^2+LMS!$F$7*AC463+LMS!$G$7)),IF(AC463&lt;69,LMS!$D$9*AC463^3+LMS!$E$9*AC463^2+LMS!$F$9*AC463+LMS!$G$9,IF(AC463&lt;150,LMS!$D$10*AC463^3+LMS!$E$10*AC463^2+LMS!$F$10*AC463+LMS!$G$10,LMS!$D$11*AC463^3+LMS!$E$11*AC463^2+LMS!$F$11*AC463+LMS!$G$11)))</f>
        <v>#VALUE!</v>
      </c>
      <c r="AA463" t="e">
        <f>IF(D463="M",(IF(AC463&lt;2.5,LMS!$D$21*AC463^3+LMS!$E$21*AC463^2+LMS!$F$21*AC463+LMS!$G$21,IF(AC463&lt;9.5,LMS!$D$22*AC463^3+LMS!$E$22*AC463^2+LMS!$F$22*AC463+LMS!$G$22,IF(AC463&lt;26.75,LMS!$D$23*AC463^3+LMS!$E$23*AC463^2+LMS!$F$23*AC463+LMS!$G$23,IF(AC463&lt;90,LMS!$D$24*AC463^3+LMS!$E$24*AC463^2+LMS!$F$24*AC463+LMS!$G$24,LMS!$D$25*AC463^3+LMS!$E$25*AC463^2+LMS!$F$25*AC463+LMS!$G$25))))),(IF(AC463&lt;2.5,LMS!$D$27*AC463^3+LMS!$E$27*AC463^2+LMS!$F$27*AC463+LMS!$G$27,IF(AC463&lt;9.5,LMS!$D$28*AC463^3+LMS!$E$28*AC463^2+LMS!$F$28*AC463+LMS!$G$28,IF(AC463&lt;26.75,LMS!$D$29*AC463^3+LMS!$E$29*AC463^2+LMS!$F$29*AC463+LMS!$G$29,IF(AC463&lt;90,LMS!$D$30*AC463^3+LMS!$E$30*AC463^2+LMS!$F$30*AC463+LMS!$G$30,IF(AC463&lt;150,LMS!$D$31*AC463^3+LMS!$E$31*AC463^2+LMS!$F$31*AC463+LMS!$G$31,LMS!$D$32*AC463^3+LMS!$E$32*AC463^2+LMS!$F$32*AC463+LMS!$G$32)))))))</f>
        <v>#VALUE!</v>
      </c>
      <c r="AB463" t="e">
        <f>IF(D463="M",(IF(AC463&lt;90,LMS!$D$14*AC463^3+LMS!$E$14*AC463^2+LMS!$F$14*AC463+LMS!$G$14,LMS!$D$15*AC463^3+LMS!$E$15*AC463^2+LMS!$F$15*AC463+LMS!$G$15)),(IF(AC463&lt;90,LMS!$D$17*AC463^3+LMS!$E$17*AC463^2+LMS!$F$17*AC463+LMS!$G$17,LMS!$D$18*AC463^3+LMS!$E$18*AC463^2+LMS!$F$18*AC463+LMS!$G$18)))</f>
        <v>#VALUE!</v>
      </c>
      <c r="AC463" s="7" t="e">
        <f t="shared" si="127"/>
        <v>#VALUE!</v>
      </c>
    </row>
    <row r="464" spans="2:29" s="7" customFormat="1">
      <c r="B464" s="119"/>
      <c r="C464" s="119"/>
      <c r="D464" s="119"/>
      <c r="E464" s="31"/>
      <c r="F464" s="31"/>
      <c r="G464" s="120"/>
      <c r="H464" s="120"/>
      <c r="I464" s="11" t="str">
        <f t="shared" si="114"/>
        <v/>
      </c>
      <c r="J464" s="2" t="str">
        <f t="shared" si="115"/>
        <v/>
      </c>
      <c r="K464" s="2" t="str">
        <f t="shared" si="116"/>
        <v/>
      </c>
      <c r="L464" s="2" t="str">
        <f t="shared" si="117"/>
        <v/>
      </c>
      <c r="M464" s="2" t="str">
        <f t="shared" si="118"/>
        <v/>
      </c>
      <c r="N464" s="2" t="str">
        <f t="shared" si="119"/>
        <v/>
      </c>
      <c r="O464" s="11" t="str">
        <f t="shared" si="120"/>
        <v/>
      </c>
      <c r="P464" s="11" t="str">
        <f t="shared" si="121"/>
        <v/>
      </c>
      <c r="Q464" s="11" t="str">
        <f t="shared" si="122"/>
        <v/>
      </c>
      <c r="R464" s="137"/>
      <c r="S464" s="137"/>
      <c r="T464" s="12" t="e">
        <f t="shared" si="123"/>
        <v>#VALUE!</v>
      </c>
      <c r="U464" s="13" t="e">
        <f t="shared" si="124"/>
        <v>#VALUE!</v>
      </c>
      <c r="V464" s="13"/>
      <c r="W464" s="8">
        <f t="shared" si="125"/>
        <v>9.0359999999999996</v>
      </c>
      <c r="X464" s="8">
        <f t="shared" si="126"/>
        <v>-184.49199999999999</v>
      </c>
      <c r="Y464"/>
      <c r="Z464" t="e">
        <f>IF(D464="M",IF(AC464&lt;78,LMS!$D$5*AC464^3+LMS!$E$5*AC464^2+LMS!$F$5*AC464+LMS!$G$5,IF(AC464&lt;150,LMS!$D$6*AC464^3+LMS!$E$6*AC464^2+LMS!$F$6*AC464+LMS!$G$6,LMS!$D$7*AC464^3+LMS!$E$7*AC464^2+LMS!$F$7*AC464+LMS!$G$7)),IF(AC464&lt;69,LMS!$D$9*AC464^3+LMS!$E$9*AC464^2+LMS!$F$9*AC464+LMS!$G$9,IF(AC464&lt;150,LMS!$D$10*AC464^3+LMS!$E$10*AC464^2+LMS!$F$10*AC464+LMS!$G$10,LMS!$D$11*AC464^3+LMS!$E$11*AC464^2+LMS!$F$11*AC464+LMS!$G$11)))</f>
        <v>#VALUE!</v>
      </c>
      <c r="AA464" t="e">
        <f>IF(D464="M",(IF(AC464&lt;2.5,LMS!$D$21*AC464^3+LMS!$E$21*AC464^2+LMS!$F$21*AC464+LMS!$G$21,IF(AC464&lt;9.5,LMS!$D$22*AC464^3+LMS!$E$22*AC464^2+LMS!$F$22*AC464+LMS!$G$22,IF(AC464&lt;26.75,LMS!$D$23*AC464^3+LMS!$E$23*AC464^2+LMS!$F$23*AC464+LMS!$G$23,IF(AC464&lt;90,LMS!$D$24*AC464^3+LMS!$E$24*AC464^2+LMS!$F$24*AC464+LMS!$G$24,LMS!$D$25*AC464^3+LMS!$E$25*AC464^2+LMS!$F$25*AC464+LMS!$G$25))))),(IF(AC464&lt;2.5,LMS!$D$27*AC464^3+LMS!$E$27*AC464^2+LMS!$F$27*AC464+LMS!$G$27,IF(AC464&lt;9.5,LMS!$D$28*AC464^3+LMS!$E$28*AC464^2+LMS!$F$28*AC464+LMS!$G$28,IF(AC464&lt;26.75,LMS!$D$29*AC464^3+LMS!$E$29*AC464^2+LMS!$F$29*AC464+LMS!$G$29,IF(AC464&lt;90,LMS!$D$30*AC464^3+LMS!$E$30*AC464^2+LMS!$F$30*AC464+LMS!$G$30,IF(AC464&lt;150,LMS!$D$31*AC464^3+LMS!$E$31*AC464^2+LMS!$F$31*AC464+LMS!$G$31,LMS!$D$32*AC464^3+LMS!$E$32*AC464^2+LMS!$F$32*AC464+LMS!$G$32)))))))</f>
        <v>#VALUE!</v>
      </c>
      <c r="AB464" t="e">
        <f>IF(D464="M",(IF(AC464&lt;90,LMS!$D$14*AC464^3+LMS!$E$14*AC464^2+LMS!$F$14*AC464+LMS!$G$14,LMS!$D$15*AC464^3+LMS!$E$15*AC464^2+LMS!$F$15*AC464+LMS!$G$15)),(IF(AC464&lt;90,LMS!$D$17*AC464^3+LMS!$E$17*AC464^2+LMS!$F$17*AC464+LMS!$G$17,LMS!$D$18*AC464^3+LMS!$E$18*AC464^2+LMS!$F$18*AC464+LMS!$G$18)))</f>
        <v>#VALUE!</v>
      </c>
      <c r="AC464" s="7" t="e">
        <f t="shared" si="127"/>
        <v>#VALUE!</v>
      </c>
    </row>
    <row r="465" spans="2:29" s="7" customFormat="1">
      <c r="B465" s="119"/>
      <c r="C465" s="119"/>
      <c r="D465" s="119"/>
      <c r="E465" s="31"/>
      <c r="F465" s="31"/>
      <c r="G465" s="120"/>
      <c r="H465" s="120"/>
      <c r="I465" s="11" t="str">
        <f t="shared" si="114"/>
        <v/>
      </c>
      <c r="J465" s="2" t="str">
        <f t="shared" si="115"/>
        <v/>
      </c>
      <c r="K465" s="2" t="str">
        <f t="shared" si="116"/>
        <v/>
      </c>
      <c r="L465" s="2" t="str">
        <f t="shared" si="117"/>
        <v/>
      </c>
      <c r="M465" s="2" t="str">
        <f t="shared" si="118"/>
        <v/>
      </c>
      <c r="N465" s="2" t="str">
        <f t="shared" si="119"/>
        <v/>
      </c>
      <c r="O465" s="11" t="str">
        <f t="shared" si="120"/>
        <v/>
      </c>
      <c r="P465" s="11" t="str">
        <f t="shared" si="121"/>
        <v/>
      </c>
      <c r="Q465" s="11" t="str">
        <f t="shared" si="122"/>
        <v/>
      </c>
      <c r="R465" s="137"/>
      <c r="S465" s="137"/>
      <c r="T465" s="12" t="e">
        <f t="shared" si="123"/>
        <v>#VALUE!</v>
      </c>
      <c r="U465" s="13" t="e">
        <f t="shared" si="124"/>
        <v>#VALUE!</v>
      </c>
      <c r="V465" s="13"/>
      <c r="W465" s="8">
        <f t="shared" si="125"/>
        <v>9.0359999999999996</v>
      </c>
      <c r="X465" s="8">
        <f t="shared" si="126"/>
        <v>-184.49199999999999</v>
      </c>
      <c r="Y465"/>
      <c r="Z465" t="e">
        <f>IF(D465="M",IF(AC465&lt;78,LMS!$D$5*AC465^3+LMS!$E$5*AC465^2+LMS!$F$5*AC465+LMS!$G$5,IF(AC465&lt;150,LMS!$D$6*AC465^3+LMS!$E$6*AC465^2+LMS!$F$6*AC465+LMS!$G$6,LMS!$D$7*AC465^3+LMS!$E$7*AC465^2+LMS!$F$7*AC465+LMS!$G$7)),IF(AC465&lt;69,LMS!$D$9*AC465^3+LMS!$E$9*AC465^2+LMS!$F$9*AC465+LMS!$G$9,IF(AC465&lt;150,LMS!$D$10*AC465^3+LMS!$E$10*AC465^2+LMS!$F$10*AC465+LMS!$G$10,LMS!$D$11*AC465^3+LMS!$E$11*AC465^2+LMS!$F$11*AC465+LMS!$G$11)))</f>
        <v>#VALUE!</v>
      </c>
      <c r="AA465" t="e">
        <f>IF(D465="M",(IF(AC465&lt;2.5,LMS!$D$21*AC465^3+LMS!$E$21*AC465^2+LMS!$F$21*AC465+LMS!$G$21,IF(AC465&lt;9.5,LMS!$D$22*AC465^3+LMS!$E$22*AC465^2+LMS!$F$22*AC465+LMS!$G$22,IF(AC465&lt;26.75,LMS!$D$23*AC465^3+LMS!$E$23*AC465^2+LMS!$F$23*AC465+LMS!$G$23,IF(AC465&lt;90,LMS!$D$24*AC465^3+LMS!$E$24*AC465^2+LMS!$F$24*AC465+LMS!$G$24,LMS!$D$25*AC465^3+LMS!$E$25*AC465^2+LMS!$F$25*AC465+LMS!$G$25))))),(IF(AC465&lt;2.5,LMS!$D$27*AC465^3+LMS!$E$27*AC465^2+LMS!$F$27*AC465+LMS!$G$27,IF(AC465&lt;9.5,LMS!$D$28*AC465^3+LMS!$E$28*AC465^2+LMS!$F$28*AC465+LMS!$G$28,IF(AC465&lt;26.75,LMS!$D$29*AC465^3+LMS!$E$29*AC465^2+LMS!$F$29*AC465+LMS!$G$29,IF(AC465&lt;90,LMS!$D$30*AC465^3+LMS!$E$30*AC465^2+LMS!$F$30*AC465+LMS!$G$30,IF(AC465&lt;150,LMS!$D$31*AC465^3+LMS!$E$31*AC465^2+LMS!$F$31*AC465+LMS!$G$31,LMS!$D$32*AC465^3+LMS!$E$32*AC465^2+LMS!$F$32*AC465+LMS!$G$32)))))))</f>
        <v>#VALUE!</v>
      </c>
      <c r="AB465" t="e">
        <f>IF(D465="M",(IF(AC465&lt;90,LMS!$D$14*AC465^3+LMS!$E$14*AC465^2+LMS!$F$14*AC465+LMS!$G$14,LMS!$D$15*AC465^3+LMS!$E$15*AC465^2+LMS!$F$15*AC465+LMS!$G$15)),(IF(AC465&lt;90,LMS!$D$17*AC465^3+LMS!$E$17*AC465^2+LMS!$F$17*AC465+LMS!$G$17,LMS!$D$18*AC465^3+LMS!$E$18*AC465^2+LMS!$F$18*AC465+LMS!$G$18)))</f>
        <v>#VALUE!</v>
      </c>
      <c r="AC465" s="7" t="e">
        <f t="shared" si="127"/>
        <v>#VALUE!</v>
      </c>
    </row>
    <row r="466" spans="2:29" s="7" customFormat="1">
      <c r="B466" s="119"/>
      <c r="C466" s="119"/>
      <c r="D466" s="119"/>
      <c r="E466" s="31"/>
      <c r="F466" s="31"/>
      <c r="G466" s="120"/>
      <c r="H466" s="120"/>
      <c r="I466" s="11" t="str">
        <f t="shared" si="114"/>
        <v/>
      </c>
      <c r="J466" s="2" t="str">
        <f t="shared" si="115"/>
        <v/>
      </c>
      <c r="K466" s="2" t="str">
        <f t="shared" si="116"/>
        <v/>
      </c>
      <c r="L466" s="2" t="str">
        <f t="shared" si="117"/>
        <v/>
      </c>
      <c r="M466" s="2" t="str">
        <f t="shared" si="118"/>
        <v/>
      </c>
      <c r="N466" s="2" t="str">
        <f t="shared" si="119"/>
        <v/>
      </c>
      <c r="O466" s="11" t="str">
        <f t="shared" si="120"/>
        <v/>
      </c>
      <c r="P466" s="11" t="str">
        <f t="shared" si="121"/>
        <v/>
      </c>
      <c r="Q466" s="11" t="str">
        <f t="shared" si="122"/>
        <v/>
      </c>
      <c r="R466" s="137"/>
      <c r="S466" s="137"/>
      <c r="T466" s="12" t="e">
        <f t="shared" si="123"/>
        <v>#VALUE!</v>
      </c>
      <c r="U466" s="13" t="e">
        <f t="shared" si="124"/>
        <v>#VALUE!</v>
      </c>
      <c r="V466" s="13"/>
      <c r="W466" s="8">
        <f t="shared" si="125"/>
        <v>9.0359999999999996</v>
      </c>
      <c r="X466" s="8">
        <f t="shared" si="126"/>
        <v>-184.49199999999999</v>
      </c>
      <c r="Y466"/>
      <c r="Z466" t="e">
        <f>IF(D466="M",IF(AC466&lt;78,LMS!$D$5*AC466^3+LMS!$E$5*AC466^2+LMS!$F$5*AC466+LMS!$G$5,IF(AC466&lt;150,LMS!$D$6*AC466^3+LMS!$E$6*AC466^2+LMS!$F$6*AC466+LMS!$G$6,LMS!$D$7*AC466^3+LMS!$E$7*AC466^2+LMS!$F$7*AC466+LMS!$G$7)),IF(AC466&lt;69,LMS!$D$9*AC466^3+LMS!$E$9*AC466^2+LMS!$F$9*AC466+LMS!$G$9,IF(AC466&lt;150,LMS!$D$10*AC466^3+LMS!$E$10*AC466^2+LMS!$F$10*AC466+LMS!$G$10,LMS!$D$11*AC466^3+LMS!$E$11*AC466^2+LMS!$F$11*AC466+LMS!$G$11)))</f>
        <v>#VALUE!</v>
      </c>
      <c r="AA466" t="e">
        <f>IF(D466="M",(IF(AC466&lt;2.5,LMS!$D$21*AC466^3+LMS!$E$21*AC466^2+LMS!$F$21*AC466+LMS!$G$21,IF(AC466&lt;9.5,LMS!$D$22*AC466^3+LMS!$E$22*AC466^2+LMS!$F$22*AC466+LMS!$G$22,IF(AC466&lt;26.75,LMS!$D$23*AC466^3+LMS!$E$23*AC466^2+LMS!$F$23*AC466+LMS!$G$23,IF(AC466&lt;90,LMS!$D$24*AC466^3+LMS!$E$24*AC466^2+LMS!$F$24*AC466+LMS!$G$24,LMS!$D$25*AC466^3+LMS!$E$25*AC466^2+LMS!$F$25*AC466+LMS!$G$25))))),(IF(AC466&lt;2.5,LMS!$D$27*AC466^3+LMS!$E$27*AC466^2+LMS!$F$27*AC466+LMS!$G$27,IF(AC466&lt;9.5,LMS!$D$28*AC466^3+LMS!$E$28*AC466^2+LMS!$F$28*AC466+LMS!$G$28,IF(AC466&lt;26.75,LMS!$D$29*AC466^3+LMS!$E$29*AC466^2+LMS!$F$29*AC466+LMS!$G$29,IF(AC466&lt;90,LMS!$D$30*AC466^3+LMS!$E$30*AC466^2+LMS!$F$30*AC466+LMS!$G$30,IF(AC466&lt;150,LMS!$D$31*AC466^3+LMS!$E$31*AC466^2+LMS!$F$31*AC466+LMS!$G$31,LMS!$D$32*AC466^3+LMS!$E$32*AC466^2+LMS!$F$32*AC466+LMS!$G$32)))))))</f>
        <v>#VALUE!</v>
      </c>
      <c r="AB466" t="e">
        <f>IF(D466="M",(IF(AC466&lt;90,LMS!$D$14*AC466^3+LMS!$E$14*AC466^2+LMS!$F$14*AC466+LMS!$G$14,LMS!$D$15*AC466^3+LMS!$E$15*AC466^2+LMS!$F$15*AC466+LMS!$G$15)),(IF(AC466&lt;90,LMS!$D$17*AC466^3+LMS!$E$17*AC466^2+LMS!$F$17*AC466+LMS!$G$17,LMS!$D$18*AC466^3+LMS!$E$18*AC466^2+LMS!$F$18*AC466+LMS!$G$18)))</f>
        <v>#VALUE!</v>
      </c>
      <c r="AC466" s="7" t="e">
        <f t="shared" si="127"/>
        <v>#VALUE!</v>
      </c>
    </row>
    <row r="467" spans="2:29" s="7" customFormat="1">
      <c r="B467" s="119"/>
      <c r="C467" s="119"/>
      <c r="D467" s="119"/>
      <c r="E467" s="31"/>
      <c r="F467" s="31"/>
      <c r="G467" s="120"/>
      <c r="H467" s="120"/>
      <c r="I467" s="11" t="str">
        <f t="shared" si="114"/>
        <v/>
      </c>
      <c r="J467" s="2" t="str">
        <f t="shared" si="115"/>
        <v/>
      </c>
      <c r="K467" s="2" t="str">
        <f t="shared" si="116"/>
        <v/>
      </c>
      <c r="L467" s="2" t="str">
        <f t="shared" si="117"/>
        <v/>
      </c>
      <c r="M467" s="2" t="str">
        <f t="shared" si="118"/>
        <v/>
      </c>
      <c r="N467" s="2" t="str">
        <f t="shared" si="119"/>
        <v/>
      </c>
      <c r="O467" s="11" t="str">
        <f t="shared" si="120"/>
        <v/>
      </c>
      <c r="P467" s="11" t="str">
        <f t="shared" si="121"/>
        <v/>
      </c>
      <c r="Q467" s="11" t="str">
        <f t="shared" si="122"/>
        <v/>
      </c>
      <c r="R467" s="137"/>
      <c r="S467" s="137"/>
      <c r="T467" s="12" t="e">
        <f t="shared" si="123"/>
        <v>#VALUE!</v>
      </c>
      <c r="U467" s="13" t="e">
        <f t="shared" si="124"/>
        <v>#VALUE!</v>
      </c>
      <c r="V467" s="13"/>
      <c r="W467" s="8">
        <f t="shared" si="125"/>
        <v>9.0359999999999996</v>
      </c>
      <c r="X467" s="8">
        <f t="shared" si="126"/>
        <v>-184.49199999999999</v>
      </c>
      <c r="Y467"/>
      <c r="Z467" t="e">
        <f>IF(D467="M",IF(AC467&lt;78,LMS!$D$5*AC467^3+LMS!$E$5*AC467^2+LMS!$F$5*AC467+LMS!$G$5,IF(AC467&lt;150,LMS!$D$6*AC467^3+LMS!$E$6*AC467^2+LMS!$F$6*AC467+LMS!$G$6,LMS!$D$7*AC467^3+LMS!$E$7*AC467^2+LMS!$F$7*AC467+LMS!$G$7)),IF(AC467&lt;69,LMS!$D$9*AC467^3+LMS!$E$9*AC467^2+LMS!$F$9*AC467+LMS!$G$9,IF(AC467&lt;150,LMS!$D$10*AC467^3+LMS!$E$10*AC467^2+LMS!$F$10*AC467+LMS!$G$10,LMS!$D$11*AC467^3+LMS!$E$11*AC467^2+LMS!$F$11*AC467+LMS!$G$11)))</f>
        <v>#VALUE!</v>
      </c>
      <c r="AA467" t="e">
        <f>IF(D467="M",(IF(AC467&lt;2.5,LMS!$D$21*AC467^3+LMS!$E$21*AC467^2+LMS!$F$21*AC467+LMS!$G$21,IF(AC467&lt;9.5,LMS!$D$22*AC467^3+LMS!$E$22*AC467^2+LMS!$F$22*AC467+LMS!$G$22,IF(AC467&lt;26.75,LMS!$D$23*AC467^3+LMS!$E$23*AC467^2+LMS!$F$23*AC467+LMS!$G$23,IF(AC467&lt;90,LMS!$D$24*AC467^3+LMS!$E$24*AC467^2+LMS!$F$24*AC467+LMS!$G$24,LMS!$D$25*AC467^3+LMS!$E$25*AC467^2+LMS!$F$25*AC467+LMS!$G$25))))),(IF(AC467&lt;2.5,LMS!$D$27*AC467^3+LMS!$E$27*AC467^2+LMS!$F$27*AC467+LMS!$G$27,IF(AC467&lt;9.5,LMS!$D$28*AC467^3+LMS!$E$28*AC467^2+LMS!$F$28*AC467+LMS!$G$28,IF(AC467&lt;26.75,LMS!$D$29*AC467^3+LMS!$E$29*AC467^2+LMS!$F$29*AC467+LMS!$G$29,IF(AC467&lt;90,LMS!$D$30*AC467^3+LMS!$E$30*AC467^2+LMS!$F$30*AC467+LMS!$G$30,IF(AC467&lt;150,LMS!$D$31*AC467^3+LMS!$E$31*AC467^2+LMS!$F$31*AC467+LMS!$G$31,LMS!$D$32*AC467^3+LMS!$E$32*AC467^2+LMS!$F$32*AC467+LMS!$G$32)))))))</f>
        <v>#VALUE!</v>
      </c>
      <c r="AB467" t="e">
        <f>IF(D467="M",(IF(AC467&lt;90,LMS!$D$14*AC467^3+LMS!$E$14*AC467^2+LMS!$F$14*AC467+LMS!$G$14,LMS!$D$15*AC467^3+LMS!$E$15*AC467^2+LMS!$F$15*AC467+LMS!$G$15)),(IF(AC467&lt;90,LMS!$D$17*AC467^3+LMS!$E$17*AC467^2+LMS!$F$17*AC467+LMS!$G$17,LMS!$D$18*AC467^3+LMS!$E$18*AC467^2+LMS!$F$18*AC467+LMS!$G$18)))</f>
        <v>#VALUE!</v>
      </c>
      <c r="AC467" s="7" t="e">
        <f t="shared" si="127"/>
        <v>#VALUE!</v>
      </c>
    </row>
    <row r="468" spans="2:29" s="7" customFormat="1">
      <c r="B468" s="119"/>
      <c r="C468" s="119"/>
      <c r="D468" s="119"/>
      <c r="E468" s="31"/>
      <c r="F468" s="31"/>
      <c r="G468" s="120"/>
      <c r="H468" s="120"/>
      <c r="I468" s="11" t="str">
        <f t="shared" si="114"/>
        <v/>
      </c>
      <c r="J468" s="2" t="str">
        <f t="shared" si="115"/>
        <v/>
      </c>
      <c r="K468" s="2" t="str">
        <f t="shared" si="116"/>
        <v/>
      </c>
      <c r="L468" s="2" t="str">
        <f t="shared" si="117"/>
        <v/>
      </c>
      <c r="M468" s="2" t="str">
        <f t="shared" si="118"/>
        <v/>
      </c>
      <c r="N468" s="2" t="str">
        <f t="shared" si="119"/>
        <v/>
      </c>
      <c r="O468" s="11" t="str">
        <f t="shared" si="120"/>
        <v/>
      </c>
      <c r="P468" s="11" t="str">
        <f t="shared" si="121"/>
        <v/>
      </c>
      <c r="Q468" s="11" t="str">
        <f t="shared" si="122"/>
        <v/>
      </c>
      <c r="R468" s="137"/>
      <c r="S468" s="137"/>
      <c r="T468" s="12" t="e">
        <f t="shared" si="123"/>
        <v>#VALUE!</v>
      </c>
      <c r="U468" s="13" t="e">
        <f t="shared" si="124"/>
        <v>#VALUE!</v>
      </c>
      <c r="V468" s="13"/>
      <c r="W468" s="8">
        <f t="shared" si="125"/>
        <v>9.0359999999999996</v>
      </c>
      <c r="X468" s="8">
        <f t="shared" si="126"/>
        <v>-184.49199999999999</v>
      </c>
      <c r="Y468"/>
      <c r="Z468" t="e">
        <f>IF(D468="M",IF(AC468&lt;78,LMS!$D$5*AC468^3+LMS!$E$5*AC468^2+LMS!$F$5*AC468+LMS!$G$5,IF(AC468&lt;150,LMS!$D$6*AC468^3+LMS!$E$6*AC468^2+LMS!$F$6*AC468+LMS!$G$6,LMS!$D$7*AC468^3+LMS!$E$7*AC468^2+LMS!$F$7*AC468+LMS!$G$7)),IF(AC468&lt;69,LMS!$D$9*AC468^3+LMS!$E$9*AC468^2+LMS!$F$9*AC468+LMS!$G$9,IF(AC468&lt;150,LMS!$D$10*AC468^3+LMS!$E$10*AC468^2+LMS!$F$10*AC468+LMS!$G$10,LMS!$D$11*AC468^3+LMS!$E$11*AC468^2+LMS!$F$11*AC468+LMS!$G$11)))</f>
        <v>#VALUE!</v>
      </c>
      <c r="AA468" t="e">
        <f>IF(D468="M",(IF(AC468&lt;2.5,LMS!$D$21*AC468^3+LMS!$E$21*AC468^2+LMS!$F$21*AC468+LMS!$G$21,IF(AC468&lt;9.5,LMS!$D$22*AC468^3+LMS!$E$22*AC468^2+LMS!$F$22*AC468+LMS!$G$22,IF(AC468&lt;26.75,LMS!$D$23*AC468^3+LMS!$E$23*AC468^2+LMS!$F$23*AC468+LMS!$G$23,IF(AC468&lt;90,LMS!$D$24*AC468^3+LMS!$E$24*AC468^2+LMS!$F$24*AC468+LMS!$G$24,LMS!$D$25*AC468^3+LMS!$E$25*AC468^2+LMS!$F$25*AC468+LMS!$G$25))))),(IF(AC468&lt;2.5,LMS!$D$27*AC468^3+LMS!$E$27*AC468^2+LMS!$F$27*AC468+LMS!$G$27,IF(AC468&lt;9.5,LMS!$D$28*AC468^3+LMS!$E$28*AC468^2+LMS!$F$28*AC468+LMS!$G$28,IF(AC468&lt;26.75,LMS!$D$29*AC468^3+LMS!$E$29*AC468^2+LMS!$F$29*AC468+LMS!$G$29,IF(AC468&lt;90,LMS!$D$30*AC468^3+LMS!$E$30*AC468^2+LMS!$F$30*AC468+LMS!$G$30,IF(AC468&lt;150,LMS!$D$31*AC468^3+LMS!$E$31*AC468^2+LMS!$F$31*AC468+LMS!$G$31,LMS!$D$32*AC468^3+LMS!$E$32*AC468^2+LMS!$F$32*AC468+LMS!$G$32)))))))</f>
        <v>#VALUE!</v>
      </c>
      <c r="AB468" t="e">
        <f>IF(D468="M",(IF(AC468&lt;90,LMS!$D$14*AC468^3+LMS!$E$14*AC468^2+LMS!$F$14*AC468+LMS!$G$14,LMS!$D$15*AC468^3+LMS!$E$15*AC468^2+LMS!$F$15*AC468+LMS!$G$15)),(IF(AC468&lt;90,LMS!$D$17*AC468^3+LMS!$E$17*AC468^2+LMS!$F$17*AC468+LMS!$G$17,LMS!$D$18*AC468^3+LMS!$E$18*AC468^2+LMS!$F$18*AC468+LMS!$G$18)))</f>
        <v>#VALUE!</v>
      </c>
      <c r="AC468" s="7" t="e">
        <f t="shared" si="127"/>
        <v>#VALUE!</v>
      </c>
    </row>
    <row r="469" spans="2:29" s="7" customFormat="1">
      <c r="B469" s="119"/>
      <c r="C469" s="119"/>
      <c r="D469" s="119"/>
      <c r="E469" s="31"/>
      <c r="F469" s="31"/>
      <c r="G469" s="120"/>
      <c r="H469" s="120"/>
      <c r="I469" s="11" t="str">
        <f t="shared" si="114"/>
        <v/>
      </c>
      <c r="J469" s="2" t="str">
        <f t="shared" si="115"/>
        <v/>
      </c>
      <c r="K469" s="2" t="str">
        <f t="shared" si="116"/>
        <v/>
      </c>
      <c r="L469" s="2" t="str">
        <f t="shared" si="117"/>
        <v/>
      </c>
      <c r="M469" s="2" t="str">
        <f t="shared" si="118"/>
        <v/>
      </c>
      <c r="N469" s="2" t="str">
        <f t="shared" si="119"/>
        <v/>
      </c>
      <c r="O469" s="11" t="str">
        <f t="shared" si="120"/>
        <v/>
      </c>
      <c r="P469" s="11" t="str">
        <f t="shared" si="121"/>
        <v/>
      </c>
      <c r="Q469" s="11" t="str">
        <f t="shared" si="122"/>
        <v/>
      </c>
      <c r="R469" s="137"/>
      <c r="S469" s="137"/>
      <c r="T469" s="12" t="e">
        <f t="shared" si="123"/>
        <v>#VALUE!</v>
      </c>
      <c r="U469" s="13" t="e">
        <f t="shared" si="124"/>
        <v>#VALUE!</v>
      </c>
      <c r="V469" s="13"/>
      <c r="W469" s="8">
        <f t="shared" si="125"/>
        <v>9.0359999999999996</v>
      </c>
      <c r="X469" s="8">
        <f t="shared" si="126"/>
        <v>-184.49199999999999</v>
      </c>
      <c r="Y469"/>
      <c r="Z469" t="e">
        <f>IF(D469="M",IF(AC469&lt;78,LMS!$D$5*AC469^3+LMS!$E$5*AC469^2+LMS!$F$5*AC469+LMS!$G$5,IF(AC469&lt;150,LMS!$D$6*AC469^3+LMS!$E$6*AC469^2+LMS!$F$6*AC469+LMS!$G$6,LMS!$D$7*AC469^3+LMS!$E$7*AC469^2+LMS!$F$7*AC469+LMS!$G$7)),IF(AC469&lt;69,LMS!$D$9*AC469^3+LMS!$E$9*AC469^2+LMS!$F$9*AC469+LMS!$G$9,IF(AC469&lt;150,LMS!$D$10*AC469^3+LMS!$E$10*AC469^2+LMS!$F$10*AC469+LMS!$G$10,LMS!$D$11*AC469^3+LMS!$E$11*AC469^2+LMS!$F$11*AC469+LMS!$G$11)))</f>
        <v>#VALUE!</v>
      </c>
      <c r="AA469" t="e">
        <f>IF(D469="M",(IF(AC469&lt;2.5,LMS!$D$21*AC469^3+LMS!$E$21*AC469^2+LMS!$F$21*AC469+LMS!$G$21,IF(AC469&lt;9.5,LMS!$D$22*AC469^3+LMS!$E$22*AC469^2+LMS!$F$22*AC469+LMS!$G$22,IF(AC469&lt;26.75,LMS!$D$23*AC469^3+LMS!$E$23*AC469^2+LMS!$F$23*AC469+LMS!$G$23,IF(AC469&lt;90,LMS!$D$24*AC469^3+LMS!$E$24*AC469^2+LMS!$F$24*AC469+LMS!$G$24,LMS!$D$25*AC469^3+LMS!$E$25*AC469^2+LMS!$F$25*AC469+LMS!$G$25))))),(IF(AC469&lt;2.5,LMS!$D$27*AC469^3+LMS!$E$27*AC469^2+LMS!$F$27*AC469+LMS!$G$27,IF(AC469&lt;9.5,LMS!$D$28*AC469^3+LMS!$E$28*AC469^2+LMS!$F$28*AC469+LMS!$G$28,IF(AC469&lt;26.75,LMS!$D$29*AC469^3+LMS!$E$29*AC469^2+LMS!$F$29*AC469+LMS!$G$29,IF(AC469&lt;90,LMS!$D$30*AC469^3+LMS!$E$30*AC469^2+LMS!$F$30*AC469+LMS!$G$30,IF(AC469&lt;150,LMS!$D$31*AC469^3+LMS!$E$31*AC469^2+LMS!$F$31*AC469+LMS!$G$31,LMS!$D$32*AC469^3+LMS!$E$32*AC469^2+LMS!$F$32*AC469+LMS!$G$32)))))))</f>
        <v>#VALUE!</v>
      </c>
      <c r="AB469" t="e">
        <f>IF(D469="M",(IF(AC469&lt;90,LMS!$D$14*AC469^3+LMS!$E$14*AC469^2+LMS!$F$14*AC469+LMS!$G$14,LMS!$D$15*AC469^3+LMS!$E$15*AC469^2+LMS!$F$15*AC469+LMS!$G$15)),(IF(AC469&lt;90,LMS!$D$17*AC469^3+LMS!$E$17*AC469^2+LMS!$F$17*AC469+LMS!$G$17,LMS!$D$18*AC469^3+LMS!$E$18*AC469^2+LMS!$F$18*AC469+LMS!$G$18)))</f>
        <v>#VALUE!</v>
      </c>
      <c r="AC469" s="7" t="e">
        <f t="shared" si="127"/>
        <v>#VALUE!</v>
      </c>
    </row>
    <row r="470" spans="2:29" s="7" customFormat="1">
      <c r="B470" s="119"/>
      <c r="C470" s="119"/>
      <c r="D470" s="119"/>
      <c r="E470" s="31"/>
      <c r="F470" s="31"/>
      <c r="G470" s="120"/>
      <c r="H470" s="120"/>
      <c r="I470" s="11" t="str">
        <f t="shared" si="114"/>
        <v/>
      </c>
      <c r="J470" s="2" t="str">
        <f t="shared" si="115"/>
        <v/>
      </c>
      <c r="K470" s="2" t="str">
        <f t="shared" si="116"/>
        <v/>
      </c>
      <c r="L470" s="2" t="str">
        <f t="shared" si="117"/>
        <v/>
      </c>
      <c r="M470" s="2" t="str">
        <f t="shared" si="118"/>
        <v/>
      </c>
      <c r="N470" s="2" t="str">
        <f t="shared" si="119"/>
        <v/>
      </c>
      <c r="O470" s="11" t="str">
        <f t="shared" si="120"/>
        <v/>
      </c>
      <c r="P470" s="11" t="str">
        <f t="shared" si="121"/>
        <v/>
      </c>
      <c r="Q470" s="11" t="str">
        <f t="shared" si="122"/>
        <v/>
      </c>
      <c r="R470" s="137"/>
      <c r="S470" s="137"/>
      <c r="T470" s="12" t="e">
        <f t="shared" si="123"/>
        <v>#VALUE!</v>
      </c>
      <c r="U470" s="13" t="e">
        <f t="shared" si="124"/>
        <v>#VALUE!</v>
      </c>
      <c r="V470" s="13"/>
      <c r="W470" s="8">
        <f t="shared" si="125"/>
        <v>9.0359999999999996</v>
      </c>
      <c r="X470" s="8">
        <f t="shared" si="126"/>
        <v>-184.49199999999999</v>
      </c>
      <c r="Y470"/>
      <c r="Z470" t="e">
        <f>IF(D470="M",IF(AC470&lt;78,LMS!$D$5*AC470^3+LMS!$E$5*AC470^2+LMS!$F$5*AC470+LMS!$G$5,IF(AC470&lt;150,LMS!$D$6*AC470^3+LMS!$E$6*AC470^2+LMS!$F$6*AC470+LMS!$G$6,LMS!$D$7*AC470^3+LMS!$E$7*AC470^2+LMS!$F$7*AC470+LMS!$G$7)),IF(AC470&lt;69,LMS!$D$9*AC470^3+LMS!$E$9*AC470^2+LMS!$F$9*AC470+LMS!$G$9,IF(AC470&lt;150,LMS!$D$10*AC470^3+LMS!$E$10*AC470^2+LMS!$F$10*AC470+LMS!$G$10,LMS!$D$11*AC470^3+LMS!$E$11*AC470^2+LMS!$F$11*AC470+LMS!$G$11)))</f>
        <v>#VALUE!</v>
      </c>
      <c r="AA470" t="e">
        <f>IF(D470="M",(IF(AC470&lt;2.5,LMS!$D$21*AC470^3+LMS!$E$21*AC470^2+LMS!$F$21*AC470+LMS!$G$21,IF(AC470&lt;9.5,LMS!$D$22*AC470^3+LMS!$E$22*AC470^2+LMS!$F$22*AC470+LMS!$G$22,IF(AC470&lt;26.75,LMS!$D$23*AC470^3+LMS!$E$23*AC470^2+LMS!$F$23*AC470+LMS!$G$23,IF(AC470&lt;90,LMS!$D$24*AC470^3+LMS!$E$24*AC470^2+LMS!$F$24*AC470+LMS!$G$24,LMS!$D$25*AC470^3+LMS!$E$25*AC470^2+LMS!$F$25*AC470+LMS!$G$25))))),(IF(AC470&lt;2.5,LMS!$D$27*AC470^3+LMS!$E$27*AC470^2+LMS!$F$27*AC470+LMS!$G$27,IF(AC470&lt;9.5,LMS!$D$28*AC470^3+LMS!$E$28*AC470^2+LMS!$F$28*AC470+LMS!$G$28,IF(AC470&lt;26.75,LMS!$D$29*AC470^3+LMS!$E$29*AC470^2+LMS!$F$29*AC470+LMS!$G$29,IF(AC470&lt;90,LMS!$D$30*AC470^3+LMS!$E$30*AC470^2+LMS!$F$30*AC470+LMS!$G$30,IF(AC470&lt;150,LMS!$D$31*AC470^3+LMS!$E$31*AC470^2+LMS!$F$31*AC470+LMS!$G$31,LMS!$D$32*AC470^3+LMS!$E$32*AC470^2+LMS!$F$32*AC470+LMS!$G$32)))))))</f>
        <v>#VALUE!</v>
      </c>
      <c r="AB470" t="e">
        <f>IF(D470="M",(IF(AC470&lt;90,LMS!$D$14*AC470^3+LMS!$E$14*AC470^2+LMS!$F$14*AC470+LMS!$G$14,LMS!$D$15*AC470^3+LMS!$E$15*AC470^2+LMS!$F$15*AC470+LMS!$G$15)),(IF(AC470&lt;90,LMS!$D$17*AC470^3+LMS!$E$17*AC470^2+LMS!$F$17*AC470+LMS!$G$17,LMS!$D$18*AC470^3+LMS!$E$18*AC470^2+LMS!$F$18*AC470+LMS!$G$18)))</f>
        <v>#VALUE!</v>
      </c>
      <c r="AC470" s="7" t="e">
        <f t="shared" si="127"/>
        <v>#VALUE!</v>
      </c>
    </row>
    <row r="471" spans="2:29" s="7" customFormat="1">
      <c r="B471" s="119"/>
      <c r="C471" s="119"/>
      <c r="D471" s="119"/>
      <c r="E471" s="31"/>
      <c r="F471" s="31"/>
      <c r="G471" s="120"/>
      <c r="H471" s="120"/>
      <c r="I471" s="11" t="str">
        <f t="shared" si="114"/>
        <v/>
      </c>
      <c r="J471" s="2" t="str">
        <f t="shared" si="115"/>
        <v/>
      </c>
      <c r="K471" s="2" t="str">
        <f t="shared" si="116"/>
        <v/>
      </c>
      <c r="L471" s="2" t="str">
        <f t="shared" si="117"/>
        <v/>
      </c>
      <c r="M471" s="2" t="str">
        <f t="shared" si="118"/>
        <v/>
      </c>
      <c r="N471" s="2" t="str">
        <f t="shared" si="119"/>
        <v/>
      </c>
      <c r="O471" s="11" t="str">
        <f t="shared" si="120"/>
        <v/>
      </c>
      <c r="P471" s="11" t="str">
        <f t="shared" si="121"/>
        <v/>
      </c>
      <c r="Q471" s="11" t="str">
        <f t="shared" si="122"/>
        <v/>
      </c>
      <c r="R471" s="137"/>
      <c r="S471" s="137"/>
      <c r="T471" s="12" t="e">
        <f t="shared" si="123"/>
        <v>#VALUE!</v>
      </c>
      <c r="U471" s="13" t="e">
        <f t="shared" si="124"/>
        <v>#VALUE!</v>
      </c>
      <c r="V471" s="13"/>
      <c r="W471" s="8">
        <f t="shared" si="125"/>
        <v>9.0359999999999996</v>
      </c>
      <c r="X471" s="8">
        <f t="shared" si="126"/>
        <v>-184.49199999999999</v>
      </c>
      <c r="Y471"/>
      <c r="Z471" t="e">
        <f>IF(D471="M",IF(AC471&lt;78,LMS!$D$5*AC471^3+LMS!$E$5*AC471^2+LMS!$F$5*AC471+LMS!$G$5,IF(AC471&lt;150,LMS!$D$6*AC471^3+LMS!$E$6*AC471^2+LMS!$F$6*AC471+LMS!$G$6,LMS!$D$7*AC471^3+LMS!$E$7*AC471^2+LMS!$F$7*AC471+LMS!$G$7)),IF(AC471&lt;69,LMS!$D$9*AC471^3+LMS!$E$9*AC471^2+LMS!$F$9*AC471+LMS!$G$9,IF(AC471&lt;150,LMS!$D$10*AC471^3+LMS!$E$10*AC471^2+LMS!$F$10*AC471+LMS!$G$10,LMS!$D$11*AC471^3+LMS!$E$11*AC471^2+LMS!$F$11*AC471+LMS!$G$11)))</f>
        <v>#VALUE!</v>
      </c>
      <c r="AA471" t="e">
        <f>IF(D471="M",(IF(AC471&lt;2.5,LMS!$D$21*AC471^3+LMS!$E$21*AC471^2+LMS!$F$21*AC471+LMS!$G$21,IF(AC471&lt;9.5,LMS!$D$22*AC471^3+LMS!$E$22*AC471^2+LMS!$F$22*AC471+LMS!$G$22,IF(AC471&lt;26.75,LMS!$D$23*AC471^3+LMS!$E$23*AC471^2+LMS!$F$23*AC471+LMS!$G$23,IF(AC471&lt;90,LMS!$D$24*AC471^3+LMS!$E$24*AC471^2+LMS!$F$24*AC471+LMS!$G$24,LMS!$D$25*AC471^3+LMS!$E$25*AC471^2+LMS!$F$25*AC471+LMS!$G$25))))),(IF(AC471&lt;2.5,LMS!$D$27*AC471^3+LMS!$E$27*AC471^2+LMS!$F$27*AC471+LMS!$G$27,IF(AC471&lt;9.5,LMS!$D$28*AC471^3+LMS!$E$28*AC471^2+LMS!$F$28*AC471+LMS!$G$28,IF(AC471&lt;26.75,LMS!$D$29*AC471^3+LMS!$E$29*AC471^2+LMS!$F$29*AC471+LMS!$G$29,IF(AC471&lt;90,LMS!$D$30*AC471^3+LMS!$E$30*AC471^2+LMS!$F$30*AC471+LMS!$G$30,IF(AC471&lt;150,LMS!$D$31*AC471^3+LMS!$E$31*AC471^2+LMS!$F$31*AC471+LMS!$G$31,LMS!$D$32*AC471^3+LMS!$E$32*AC471^2+LMS!$F$32*AC471+LMS!$G$32)))))))</f>
        <v>#VALUE!</v>
      </c>
      <c r="AB471" t="e">
        <f>IF(D471="M",(IF(AC471&lt;90,LMS!$D$14*AC471^3+LMS!$E$14*AC471^2+LMS!$F$14*AC471+LMS!$G$14,LMS!$D$15*AC471^3+LMS!$E$15*AC471^2+LMS!$F$15*AC471+LMS!$G$15)),(IF(AC471&lt;90,LMS!$D$17*AC471^3+LMS!$E$17*AC471^2+LMS!$F$17*AC471+LMS!$G$17,LMS!$D$18*AC471^3+LMS!$E$18*AC471^2+LMS!$F$18*AC471+LMS!$G$18)))</f>
        <v>#VALUE!</v>
      </c>
      <c r="AC471" s="7" t="e">
        <f t="shared" si="127"/>
        <v>#VALUE!</v>
      </c>
    </row>
    <row r="472" spans="2:29" s="7" customFormat="1">
      <c r="B472" s="119"/>
      <c r="C472" s="119"/>
      <c r="D472" s="119"/>
      <c r="E472" s="31"/>
      <c r="F472" s="31"/>
      <c r="G472" s="120"/>
      <c r="H472" s="120"/>
      <c r="I472" s="11" t="str">
        <f t="shared" si="114"/>
        <v/>
      </c>
      <c r="J472" s="2" t="str">
        <f t="shared" si="115"/>
        <v/>
      </c>
      <c r="K472" s="2" t="str">
        <f t="shared" si="116"/>
        <v/>
      </c>
      <c r="L472" s="2" t="str">
        <f t="shared" si="117"/>
        <v/>
      </c>
      <c r="M472" s="2" t="str">
        <f t="shared" si="118"/>
        <v/>
      </c>
      <c r="N472" s="2" t="str">
        <f t="shared" si="119"/>
        <v/>
      </c>
      <c r="O472" s="11" t="str">
        <f t="shared" si="120"/>
        <v/>
      </c>
      <c r="P472" s="11" t="str">
        <f t="shared" si="121"/>
        <v/>
      </c>
      <c r="Q472" s="11" t="str">
        <f t="shared" si="122"/>
        <v/>
      </c>
      <c r="R472" s="137"/>
      <c r="S472" s="137"/>
      <c r="T472" s="12" t="e">
        <f t="shared" si="123"/>
        <v>#VALUE!</v>
      </c>
      <c r="U472" s="13" t="e">
        <f t="shared" si="124"/>
        <v>#VALUE!</v>
      </c>
      <c r="V472" s="13"/>
      <c r="W472" s="8">
        <f t="shared" si="125"/>
        <v>9.0359999999999996</v>
      </c>
      <c r="X472" s="8">
        <f t="shared" si="126"/>
        <v>-184.49199999999999</v>
      </c>
      <c r="Y472"/>
      <c r="Z472" t="e">
        <f>IF(D472="M",IF(AC472&lt;78,LMS!$D$5*AC472^3+LMS!$E$5*AC472^2+LMS!$F$5*AC472+LMS!$G$5,IF(AC472&lt;150,LMS!$D$6*AC472^3+LMS!$E$6*AC472^2+LMS!$F$6*AC472+LMS!$G$6,LMS!$D$7*AC472^3+LMS!$E$7*AC472^2+LMS!$F$7*AC472+LMS!$G$7)),IF(AC472&lt;69,LMS!$D$9*AC472^3+LMS!$E$9*AC472^2+LMS!$F$9*AC472+LMS!$G$9,IF(AC472&lt;150,LMS!$D$10*AC472^3+LMS!$E$10*AC472^2+LMS!$F$10*AC472+LMS!$G$10,LMS!$D$11*AC472^3+LMS!$E$11*AC472^2+LMS!$F$11*AC472+LMS!$G$11)))</f>
        <v>#VALUE!</v>
      </c>
      <c r="AA472" t="e">
        <f>IF(D472="M",(IF(AC472&lt;2.5,LMS!$D$21*AC472^3+LMS!$E$21*AC472^2+LMS!$F$21*AC472+LMS!$G$21,IF(AC472&lt;9.5,LMS!$D$22*AC472^3+LMS!$E$22*AC472^2+LMS!$F$22*AC472+LMS!$G$22,IF(AC472&lt;26.75,LMS!$D$23*AC472^3+LMS!$E$23*AC472^2+LMS!$F$23*AC472+LMS!$G$23,IF(AC472&lt;90,LMS!$D$24*AC472^3+LMS!$E$24*AC472^2+LMS!$F$24*AC472+LMS!$G$24,LMS!$D$25*AC472^3+LMS!$E$25*AC472^2+LMS!$F$25*AC472+LMS!$G$25))))),(IF(AC472&lt;2.5,LMS!$D$27*AC472^3+LMS!$E$27*AC472^2+LMS!$F$27*AC472+LMS!$G$27,IF(AC472&lt;9.5,LMS!$D$28*AC472^3+LMS!$E$28*AC472^2+LMS!$F$28*AC472+LMS!$G$28,IF(AC472&lt;26.75,LMS!$D$29*AC472^3+LMS!$E$29*AC472^2+LMS!$F$29*AC472+LMS!$G$29,IF(AC472&lt;90,LMS!$D$30*AC472^3+LMS!$E$30*AC472^2+LMS!$F$30*AC472+LMS!$G$30,IF(AC472&lt;150,LMS!$D$31*AC472^3+LMS!$E$31*AC472^2+LMS!$F$31*AC472+LMS!$G$31,LMS!$D$32*AC472^3+LMS!$E$32*AC472^2+LMS!$F$32*AC472+LMS!$G$32)))))))</f>
        <v>#VALUE!</v>
      </c>
      <c r="AB472" t="e">
        <f>IF(D472="M",(IF(AC472&lt;90,LMS!$D$14*AC472^3+LMS!$E$14*AC472^2+LMS!$F$14*AC472+LMS!$G$14,LMS!$D$15*AC472^3+LMS!$E$15*AC472^2+LMS!$F$15*AC472+LMS!$G$15)),(IF(AC472&lt;90,LMS!$D$17*AC472^3+LMS!$E$17*AC472^2+LMS!$F$17*AC472+LMS!$G$17,LMS!$D$18*AC472^3+LMS!$E$18*AC472^2+LMS!$F$18*AC472+LMS!$G$18)))</f>
        <v>#VALUE!</v>
      </c>
      <c r="AC472" s="7" t="e">
        <f t="shared" si="127"/>
        <v>#VALUE!</v>
      </c>
    </row>
    <row r="473" spans="2:29" s="7" customFormat="1">
      <c r="B473" s="119"/>
      <c r="C473" s="119"/>
      <c r="D473" s="119"/>
      <c r="E473" s="31"/>
      <c r="F473" s="31"/>
      <c r="G473" s="120"/>
      <c r="H473" s="120"/>
      <c r="I473" s="11" t="str">
        <f t="shared" si="114"/>
        <v/>
      </c>
      <c r="J473" s="2" t="str">
        <f t="shared" si="115"/>
        <v/>
      </c>
      <c r="K473" s="2" t="str">
        <f t="shared" si="116"/>
        <v/>
      </c>
      <c r="L473" s="2" t="str">
        <f t="shared" si="117"/>
        <v/>
      </c>
      <c r="M473" s="2" t="str">
        <f t="shared" si="118"/>
        <v/>
      </c>
      <c r="N473" s="2" t="str">
        <f t="shared" si="119"/>
        <v/>
      </c>
      <c r="O473" s="11" t="str">
        <f t="shared" si="120"/>
        <v/>
      </c>
      <c r="P473" s="11" t="str">
        <f t="shared" si="121"/>
        <v/>
      </c>
      <c r="Q473" s="11" t="str">
        <f t="shared" si="122"/>
        <v/>
      </c>
      <c r="R473" s="137"/>
      <c r="S473" s="137"/>
      <c r="T473" s="12" t="e">
        <f t="shared" si="123"/>
        <v>#VALUE!</v>
      </c>
      <c r="U473" s="13" t="e">
        <f t="shared" si="124"/>
        <v>#VALUE!</v>
      </c>
      <c r="V473" s="13"/>
      <c r="W473" s="8">
        <f t="shared" si="125"/>
        <v>9.0359999999999996</v>
      </c>
      <c r="X473" s="8">
        <f t="shared" si="126"/>
        <v>-184.49199999999999</v>
      </c>
      <c r="Y473"/>
      <c r="Z473" t="e">
        <f>IF(D473="M",IF(AC473&lt;78,LMS!$D$5*AC473^3+LMS!$E$5*AC473^2+LMS!$F$5*AC473+LMS!$G$5,IF(AC473&lt;150,LMS!$D$6*AC473^3+LMS!$E$6*AC473^2+LMS!$F$6*AC473+LMS!$G$6,LMS!$D$7*AC473^3+LMS!$E$7*AC473^2+LMS!$F$7*AC473+LMS!$G$7)),IF(AC473&lt;69,LMS!$D$9*AC473^3+LMS!$E$9*AC473^2+LMS!$F$9*AC473+LMS!$G$9,IF(AC473&lt;150,LMS!$D$10*AC473^3+LMS!$E$10*AC473^2+LMS!$F$10*AC473+LMS!$G$10,LMS!$D$11*AC473^3+LMS!$E$11*AC473^2+LMS!$F$11*AC473+LMS!$G$11)))</f>
        <v>#VALUE!</v>
      </c>
      <c r="AA473" t="e">
        <f>IF(D473="M",(IF(AC473&lt;2.5,LMS!$D$21*AC473^3+LMS!$E$21*AC473^2+LMS!$F$21*AC473+LMS!$G$21,IF(AC473&lt;9.5,LMS!$D$22*AC473^3+LMS!$E$22*AC473^2+LMS!$F$22*AC473+LMS!$G$22,IF(AC473&lt;26.75,LMS!$D$23*AC473^3+LMS!$E$23*AC473^2+LMS!$F$23*AC473+LMS!$G$23,IF(AC473&lt;90,LMS!$D$24*AC473^3+LMS!$E$24*AC473^2+LMS!$F$24*AC473+LMS!$G$24,LMS!$D$25*AC473^3+LMS!$E$25*AC473^2+LMS!$F$25*AC473+LMS!$G$25))))),(IF(AC473&lt;2.5,LMS!$D$27*AC473^3+LMS!$E$27*AC473^2+LMS!$F$27*AC473+LMS!$G$27,IF(AC473&lt;9.5,LMS!$D$28*AC473^3+LMS!$E$28*AC473^2+LMS!$F$28*AC473+LMS!$G$28,IF(AC473&lt;26.75,LMS!$D$29*AC473^3+LMS!$E$29*AC473^2+LMS!$F$29*AC473+LMS!$G$29,IF(AC473&lt;90,LMS!$D$30*AC473^3+LMS!$E$30*AC473^2+LMS!$F$30*AC473+LMS!$G$30,IF(AC473&lt;150,LMS!$D$31*AC473^3+LMS!$E$31*AC473^2+LMS!$F$31*AC473+LMS!$G$31,LMS!$D$32*AC473^3+LMS!$E$32*AC473^2+LMS!$F$32*AC473+LMS!$G$32)))))))</f>
        <v>#VALUE!</v>
      </c>
      <c r="AB473" t="e">
        <f>IF(D473="M",(IF(AC473&lt;90,LMS!$D$14*AC473^3+LMS!$E$14*AC473^2+LMS!$F$14*AC473+LMS!$G$14,LMS!$D$15*AC473^3+LMS!$E$15*AC473^2+LMS!$F$15*AC473+LMS!$G$15)),(IF(AC473&lt;90,LMS!$D$17*AC473^3+LMS!$E$17*AC473^2+LMS!$F$17*AC473+LMS!$G$17,LMS!$D$18*AC473^3+LMS!$E$18*AC473^2+LMS!$F$18*AC473+LMS!$G$18)))</f>
        <v>#VALUE!</v>
      </c>
      <c r="AC473" s="7" t="e">
        <f t="shared" si="127"/>
        <v>#VALUE!</v>
      </c>
    </row>
    <row r="474" spans="2:29" s="7" customFormat="1">
      <c r="B474" s="119"/>
      <c r="C474" s="119"/>
      <c r="D474" s="119"/>
      <c r="E474" s="31"/>
      <c r="F474" s="31"/>
      <c r="G474" s="120"/>
      <c r="H474" s="120"/>
      <c r="I474" s="11" t="str">
        <f t="shared" si="114"/>
        <v/>
      </c>
      <c r="J474" s="2" t="str">
        <f t="shared" si="115"/>
        <v/>
      </c>
      <c r="K474" s="2" t="str">
        <f t="shared" si="116"/>
        <v/>
      </c>
      <c r="L474" s="2" t="str">
        <f t="shared" si="117"/>
        <v/>
      </c>
      <c r="M474" s="2" t="str">
        <f t="shared" si="118"/>
        <v/>
      </c>
      <c r="N474" s="2" t="str">
        <f t="shared" si="119"/>
        <v/>
      </c>
      <c r="O474" s="11" t="str">
        <f t="shared" si="120"/>
        <v/>
      </c>
      <c r="P474" s="11" t="str">
        <f t="shared" si="121"/>
        <v/>
      </c>
      <c r="Q474" s="11" t="str">
        <f t="shared" si="122"/>
        <v/>
      </c>
      <c r="R474" s="137"/>
      <c r="S474" s="137"/>
      <c r="T474" s="12" t="e">
        <f t="shared" si="123"/>
        <v>#VALUE!</v>
      </c>
      <c r="U474" s="13" t="e">
        <f t="shared" si="124"/>
        <v>#VALUE!</v>
      </c>
      <c r="V474" s="13"/>
      <c r="W474" s="8">
        <f t="shared" si="125"/>
        <v>9.0359999999999996</v>
      </c>
      <c r="X474" s="8">
        <f t="shared" si="126"/>
        <v>-184.49199999999999</v>
      </c>
      <c r="Y474"/>
      <c r="Z474" t="e">
        <f>IF(D474="M",IF(AC474&lt;78,LMS!$D$5*AC474^3+LMS!$E$5*AC474^2+LMS!$F$5*AC474+LMS!$G$5,IF(AC474&lt;150,LMS!$D$6*AC474^3+LMS!$E$6*AC474^2+LMS!$F$6*AC474+LMS!$G$6,LMS!$D$7*AC474^3+LMS!$E$7*AC474^2+LMS!$F$7*AC474+LMS!$G$7)),IF(AC474&lt;69,LMS!$D$9*AC474^3+LMS!$E$9*AC474^2+LMS!$F$9*AC474+LMS!$G$9,IF(AC474&lt;150,LMS!$D$10*AC474^3+LMS!$E$10*AC474^2+LMS!$F$10*AC474+LMS!$G$10,LMS!$D$11*AC474^3+LMS!$E$11*AC474^2+LMS!$F$11*AC474+LMS!$G$11)))</f>
        <v>#VALUE!</v>
      </c>
      <c r="AA474" t="e">
        <f>IF(D474="M",(IF(AC474&lt;2.5,LMS!$D$21*AC474^3+LMS!$E$21*AC474^2+LMS!$F$21*AC474+LMS!$G$21,IF(AC474&lt;9.5,LMS!$D$22*AC474^3+LMS!$E$22*AC474^2+LMS!$F$22*AC474+LMS!$G$22,IF(AC474&lt;26.75,LMS!$D$23*AC474^3+LMS!$E$23*AC474^2+LMS!$F$23*AC474+LMS!$G$23,IF(AC474&lt;90,LMS!$D$24*AC474^3+LMS!$E$24*AC474^2+LMS!$F$24*AC474+LMS!$G$24,LMS!$D$25*AC474^3+LMS!$E$25*AC474^2+LMS!$F$25*AC474+LMS!$G$25))))),(IF(AC474&lt;2.5,LMS!$D$27*AC474^3+LMS!$E$27*AC474^2+LMS!$F$27*AC474+LMS!$G$27,IF(AC474&lt;9.5,LMS!$D$28*AC474^3+LMS!$E$28*AC474^2+LMS!$F$28*AC474+LMS!$G$28,IF(AC474&lt;26.75,LMS!$D$29*AC474^3+LMS!$E$29*AC474^2+LMS!$F$29*AC474+LMS!$G$29,IF(AC474&lt;90,LMS!$D$30*AC474^3+LMS!$E$30*AC474^2+LMS!$F$30*AC474+LMS!$G$30,IF(AC474&lt;150,LMS!$D$31*AC474^3+LMS!$E$31*AC474^2+LMS!$F$31*AC474+LMS!$G$31,LMS!$D$32*AC474^3+LMS!$E$32*AC474^2+LMS!$F$32*AC474+LMS!$G$32)))))))</f>
        <v>#VALUE!</v>
      </c>
      <c r="AB474" t="e">
        <f>IF(D474="M",(IF(AC474&lt;90,LMS!$D$14*AC474^3+LMS!$E$14*AC474^2+LMS!$F$14*AC474+LMS!$G$14,LMS!$D$15*AC474^3+LMS!$E$15*AC474^2+LMS!$F$15*AC474+LMS!$G$15)),(IF(AC474&lt;90,LMS!$D$17*AC474^3+LMS!$E$17*AC474^2+LMS!$F$17*AC474+LMS!$G$17,LMS!$D$18*AC474^3+LMS!$E$18*AC474^2+LMS!$F$18*AC474+LMS!$G$18)))</f>
        <v>#VALUE!</v>
      </c>
      <c r="AC474" s="7" t="e">
        <f t="shared" si="127"/>
        <v>#VALUE!</v>
      </c>
    </row>
    <row r="475" spans="2:29" s="7" customFormat="1">
      <c r="B475" s="119"/>
      <c r="C475" s="119"/>
      <c r="D475" s="119"/>
      <c r="E475" s="31"/>
      <c r="F475" s="31"/>
      <c r="G475" s="120"/>
      <c r="H475" s="120"/>
      <c r="I475" s="11" t="str">
        <f t="shared" si="114"/>
        <v/>
      </c>
      <c r="J475" s="2" t="str">
        <f t="shared" si="115"/>
        <v/>
      </c>
      <c r="K475" s="2" t="str">
        <f t="shared" si="116"/>
        <v/>
      </c>
      <c r="L475" s="2" t="str">
        <f t="shared" si="117"/>
        <v/>
      </c>
      <c r="M475" s="2" t="str">
        <f t="shared" si="118"/>
        <v/>
      </c>
      <c r="N475" s="2" t="str">
        <f t="shared" si="119"/>
        <v/>
      </c>
      <c r="O475" s="11" t="str">
        <f t="shared" si="120"/>
        <v/>
      </c>
      <c r="P475" s="11" t="str">
        <f t="shared" si="121"/>
        <v/>
      </c>
      <c r="Q475" s="11" t="str">
        <f t="shared" si="122"/>
        <v/>
      </c>
      <c r="R475" s="137"/>
      <c r="S475" s="137"/>
      <c r="T475" s="12" t="e">
        <f t="shared" si="123"/>
        <v>#VALUE!</v>
      </c>
      <c r="U475" s="13" t="e">
        <f t="shared" si="124"/>
        <v>#VALUE!</v>
      </c>
      <c r="V475" s="13"/>
      <c r="W475" s="8">
        <f t="shared" si="125"/>
        <v>9.0359999999999996</v>
      </c>
      <c r="X475" s="8">
        <f t="shared" si="126"/>
        <v>-184.49199999999999</v>
      </c>
      <c r="Y475"/>
      <c r="Z475" t="e">
        <f>IF(D475="M",IF(AC475&lt;78,LMS!$D$5*AC475^3+LMS!$E$5*AC475^2+LMS!$F$5*AC475+LMS!$G$5,IF(AC475&lt;150,LMS!$D$6*AC475^3+LMS!$E$6*AC475^2+LMS!$F$6*AC475+LMS!$G$6,LMS!$D$7*AC475^3+LMS!$E$7*AC475^2+LMS!$F$7*AC475+LMS!$G$7)),IF(AC475&lt;69,LMS!$D$9*AC475^3+LMS!$E$9*AC475^2+LMS!$F$9*AC475+LMS!$G$9,IF(AC475&lt;150,LMS!$D$10*AC475^3+LMS!$E$10*AC475^2+LMS!$F$10*AC475+LMS!$G$10,LMS!$D$11*AC475^3+LMS!$E$11*AC475^2+LMS!$F$11*AC475+LMS!$G$11)))</f>
        <v>#VALUE!</v>
      </c>
      <c r="AA475" t="e">
        <f>IF(D475="M",(IF(AC475&lt;2.5,LMS!$D$21*AC475^3+LMS!$E$21*AC475^2+LMS!$F$21*AC475+LMS!$G$21,IF(AC475&lt;9.5,LMS!$D$22*AC475^3+LMS!$E$22*AC475^2+LMS!$F$22*AC475+LMS!$G$22,IF(AC475&lt;26.75,LMS!$D$23*AC475^3+LMS!$E$23*AC475^2+LMS!$F$23*AC475+LMS!$G$23,IF(AC475&lt;90,LMS!$D$24*AC475^3+LMS!$E$24*AC475^2+LMS!$F$24*AC475+LMS!$G$24,LMS!$D$25*AC475^3+LMS!$E$25*AC475^2+LMS!$F$25*AC475+LMS!$G$25))))),(IF(AC475&lt;2.5,LMS!$D$27*AC475^3+LMS!$E$27*AC475^2+LMS!$F$27*AC475+LMS!$G$27,IF(AC475&lt;9.5,LMS!$D$28*AC475^3+LMS!$E$28*AC475^2+LMS!$F$28*AC475+LMS!$G$28,IF(AC475&lt;26.75,LMS!$D$29*AC475^3+LMS!$E$29*AC475^2+LMS!$F$29*AC475+LMS!$G$29,IF(AC475&lt;90,LMS!$D$30*AC475^3+LMS!$E$30*AC475^2+LMS!$F$30*AC475+LMS!$G$30,IF(AC475&lt;150,LMS!$D$31*AC475^3+LMS!$E$31*AC475^2+LMS!$F$31*AC475+LMS!$G$31,LMS!$D$32*AC475^3+LMS!$E$32*AC475^2+LMS!$F$32*AC475+LMS!$G$32)))))))</f>
        <v>#VALUE!</v>
      </c>
      <c r="AB475" t="e">
        <f>IF(D475="M",(IF(AC475&lt;90,LMS!$D$14*AC475^3+LMS!$E$14*AC475^2+LMS!$F$14*AC475+LMS!$G$14,LMS!$D$15*AC475^3+LMS!$E$15*AC475^2+LMS!$F$15*AC475+LMS!$G$15)),(IF(AC475&lt;90,LMS!$D$17*AC475^3+LMS!$E$17*AC475^2+LMS!$F$17*AC475+LMS!$G$17,LMS!$D$18*AC475^3+LMS!$E$18*AC475^2+LMS!$F$18*AC475+LMS!$G$18)))</f>
        <v>#VALUE!</v>
      </c>
      <c r="AC475" s="7" t="e">
        <f t="shared" si="127"/>
        <v>#VALUE!</v>
      </c>
    </row>
    <row r="476" spans="2:29" s="7" customFormat="1">
      <c r="B476" s="119"/>
      <c r="C476" s="119"/>
      <c r="D476" s="119"/>
      <c r="E476" s="31"/>
      <c r="F476" s="31"/>
      <c r="G476" s="120"/>
      <c r="H476" s="120"/>
      <c r="I476" s="11" t="str">
        <f t="shared" si="114"/>
        <v/>
      </c>
      <c r="J476" s="2" t="str">
        <f t="shared" si="115"/>
        <v/>
      </c>
      <c r="K476" s="2" t="str">
        <f t="shared" si="116"/>
        <v/>
      </c>
      <c r="L476" s="2" t="str">
        <f t="shared" si="117"/>
        <v/>
      </c>
      <c r="M476" s="2" t="str">
        <f t="shared" si="118"/>
        <v/>
      </c>
      <c r="N476" s="2" t="str">
        <f t="shared" si="119"/>
        <v/>
      </c>
      <c r="O476" s="11" t="str">
        <f t="shared" si="120"/>
        <v/>
      </c>
      <c r="P476" s="11" t="str">
        <f t="shared" si="121"/>
        <v/>
      </c>
      <c r="Q476" s="11" t="str">
        <f t="shared" si="122"/>
        <v/>
      </c>
      <c r="R476" s="137"/>
      <c r="S476" s="137"/>
      <c r="T476" s="12" t="e">
        <f t="shared" si="123"/>
        <v>#VALUE!</v>
      </c>
      <c r="U476" s="13" t="e">
        <f t="shared" si="124"/>
        <v>#VALUE!</v>
      </c>
      <c r="V476" s="13"/>
      <c r="W476" s="8">
        <f t="shared" si="125"/>
        <v>9.0359999999999996</v>
      </c>
      <c r="X476" s="8">
        <f t="shared" si="126"/>
        <v>-184.49199999999999</v>
      </c>
      <c r="Y476"/>
      <c r="Z476" t="e">
        <f>IF(D476="M",IF(AC476&lt;78,LMS!$D$5*AC476^3+LMS!$E$5*AC476^2+LMS!$F$5*AC476+LMS!$G$5,IF(AC476&lt;150,LMS!$D$6*AC476^3+LMS!$E$6*AC476^2+LMS!$F$6*AC476+LMS!$G$6,LMS!$D$7*AC476^3+LMS!$E$7*AC476^2+LMS!$F$7*AC476+LMS!$G$7)),IF(AC476&lt;69,LMS!$D$9*AC476^3+LMS!$E$9*AC476^2+LMS!$F$9*AC476+LMS!$G$9,IF(AC476&lt;150,LMS!$D$10*AC476^3+LMS!$E$10*AC476^2+LMS!$F$10*AC476+LMS!$G$10,LMS!$D$11*AC476^3+LMS!$E$11*AC476^2+LMS!$F$11*AC476+LMS!$G$11)))</f>
        <v>#VALUE!</v>
      </c>
      <c r="AA476" t="e">
        <f>IF(D476="M",(IF(AC476&lt;2.5,LMS!$D$21*AC476^3+LMS!$E$21*AC476^2+LMS!$F$21*AC476+LMS!$G$21,IF(AC476&lt;9.5,LMS!$D$22*AC476^3+LMS!$E$22*AC476^2+LMS!$F$22*AC476+LMS!$G$22,IF(AC476&lt;26.75,LMS!$D$23*AC476^3+LMS!$E$23*AC476^2+LMS!$F$23*AC476+LMS!$G$23,IF(AC476&lt;90,LMS!$D$24*AC476^3+LMS!$E$24*AC476^2+LMS!$F$24*AC476+LMS!$G$24,LMS!$D$25*AC476^3+LMS!$E$25*AC476^2+LMS!$F$25*AC476+LMS!$G$25))))),(IF(AC476&lt;2.5,LMS!$D$27*AC476^3+LMS!$E$27*AC476^2+LMS!$F$27*AC476+LMS!$G$27,IF(AC476&lt;9.5,LMS!$D$28*AC476^3+LMS!$E$28*AC476^2+LMS!$F$28*AC476+LMS!$G$28,IF(AC476&lt;26.75,LMS!$D$29*AC476^3+LMS!$E$29*AC476^2+LMS!$F$29*AC476+LMS!$G$29,IF(AC476&lt;90,LMS!$D$30*AC476^3+LMS!$E$30*AC476^2+LMS!$F$30*AC476+LMS!$G$30,IF(AC476&lt;150,LMS!$D$31*AC476^3+LMS!$E$31*AC476^2+LMS!$F$31*AC476+LMS!$G$31,LMS!$D$32*AC476^3+LMS!$E$32*AC476^2+LMS!$F$32*AC476+LMS!$G$32)))))))</f>
        <v>#VALUE!</v>
      </c>
      <c r="AB476" t="e">
        <f>IF(D476="M",(IF(AC476&lt;90,LMS!$D$14*AC476^3+LMS!$E$14*AC476^2+LMS!$F$14*AC476+LMS!$G$14,LMS!$D$15*AC476^3+LMS!$E$15*AC476^2+LMS!$F$15*AC476+LMS!$G$15)),(IF(AC476&lt;90,LMS!$D$17*AC476^3+LMS!$E$17*AC476^2+LMS!$F$17*AC476+LMS!$G$17,LMS!$D$18*AC476^3+LMS!$E$18*AC476^2+LMS!$F$18*AC476+LMS!$G$18)))</f>
        <v>#VALUE!</v>
      </c>
      <c r="AC476" s="7" t="e">
        <f t="shared" si="127"/>
        <v>#VALUE!</v>
      </c>
    </row>
    <row r="477" spans="2:29" s="7" customFormat="1">
      <c r="B477" s="119"/>
      <c r="C477" s="119"/>
      <c r="D477" s="119"/>
      <c r="E477" s="31"/>
      <c r="F477" s="31"/>
      <c r="G477" s="120"/>
      <c r="H477" s="120"/>
      <c r="I477" s="11" t="str">
        <f t="shared" si="114"/>
        <v/>
      </c>
      <c r="J477" s="2" t="str">
        <f t="shared" si="115"/>
        <v/>
      </c>
      <c r="K477" s="2" t="str">
        <f t="shared" si="116"/>
        <v/>
      </c>
      <c r="L477" s="2" t="str">
        <f t="shared" si="117"/>
        <v/>
      </c>
      <c r="M477" s="2" t="str">
        <f t="shared" si="118"/>
        <v/>
      </c>
      <c r="N477" s="2" t="str">
        <f t="shared" si="119"/>
        <v/>
      </c>
      <c r="O477" s="11" t="str">
        <f t="shared" si="120"/>
        <v/>
      </c>
      <c r="P477" s="11" t="str">
        <f t="shared" si="121"/>
        <v/>
      </c>
      <c r="Q477" s="11" t="str">
        <f t="shared" si="122"/>
        <v/>
      </c>
      <c r="R477" s="137"/>
      <c r="S477" s="137"/>
      <c r="T477" s="12" t="e">
        <f t="shared" si="123"/>
        <v>#VALUE!</v>
      </c>
      <c r="U477" s="13" t="e">
        <f t="shared" si="124"/>
        <v>#VALUE!</v>
      </c>
      <c r="V477" s="13"/>
      <c r="W477" s="8">
        <f t="shared" si="125"/>
        <v>9.0359999999999996</v>
      </c>
      <c r="X477" s="8">
        <f t="shared" si="126"/>
        <v>-184.49199999999999</v>
      </c>
      <c r="Y477"/>
      <c r="Z477" t="e">
        <f>IF(D477="M",IF(AC477&lt;78,LMS!$D$5*AC477^3+LMS!$E$5*AC477^2+LMS!$F$5*AC477+LMS!$G$5,IF(AC477&lt;150,LMS!$D$6*AC477^3+LMS!$E$6*AC477^2+LMS!$F$6*AC477+LMS!$G$6,LMS!$D$7*AC477^3+LMS!$E$7*AC477^2+LMS!$F$7*AC477+LMS!$G$7)),IF(AC477&lt;69,LMS!$D$9*AC477^3+LMS!$E$9*AC477^2+LMS!$F$9*AC477+LMS!$G$9,IF(AC477&lt;150,LMS!$D$10*AC477^3+LMS!$E$10*AC477^2+LMS!$F$10*AC477+LMS!$G$10,LMS!$D$11*AC477^3+LMS!$E$11*AC477^2+LMS!$F$11*AC477+LMS!$G$11)))</f>
        <v>#VALUE!</v>
      </c>
      <c r="AA477" t="e">
        <f>IF(D477="M",(IF(AC477&lt;2.5,LMS!$D$21*AC477^3+LMS!$E$21*AC477^2+LMS!$F$21*AC477+LMS!$G$21,IF(AC477&lt;9.5,LMS!$D$22*AC477^3+LMS!$E$22*AC477^2+LMS!$F$22*AC477+LMS!$G$22,IF(AC477&lt;26.75,LMS!$D$23*AC477^3+LMS!$E$23*AC477^2+LMS!$F$23*AC477+LMS!$G$23,IF(AC477&lt;90,LMS!$D$24*AC477^3+LMS!$E$24*AC477^2+LMS!$F$24*AC477+LMS!$G$24,LMS!$D$25*AC477^3+LMS!$E$25*AC477^2+LMS!$F$25*AC477+LMS!$G$25))))),(IF(AC477&lt;2.5,LMS!$D$27*AC477^3+LMS!$E$27*AC477^2+LMS!$F$27*AC477+LMS!$G$27,IF(AC477&lt;9.5,LMS!$D$28*AC477^3+LMS!$E$28*AC477^2+LMS!$F$28*AC477+LMS!$G$28,IF(AC477&lt;26.75,LMS!$D$29*AC477^3+LMS!$E$29*AC477^2+LMS!$F$29*AC477+LMS!$G$29,IF(AC477&lt;90,LMS!$D$30*AC477^3+LMS!$E$30*AC477^2+LMS!$F$30*AC477+LMS!$G$30,IF(AC477&lt;150,LMS!$D$31*AC477^3+LMS!$E$31*AC477^2+LMS!$F$31*AC477+LMS!$G$31,LMS!$D$32*AC477^3+LMS!$E$32*AC477^2+LMS!$F$32*AC477+LMS!$G$32)))))))</f>
        <v>#VALUE!</v>
      </c>
      <c r="AB477" t="e">
        <f>IF(D477="M",(IF(AC477&lt;90,LMS!$D$14*AC477^3+LMS!$E$14*AC477^2+LMS!$F$14*AC477+LMS!$G$14,LMS!$D$15*AC477^3+LMS!$E$15*AC477^2+LMS!$F$15*AC477+LMS!$G$15)),(IF(AC477&lt;90,LMS!$D$17*AC477^3+LMS!$E$17*AC477^2+LMS!$F$17*AC477+LMS!$G$17,LMS!$D$18*AC477^3+LMS!$E$18*AC477^2+LMS!$F$18*AC477+LMS!$G$18)))</f>
        <v>#VALUE!</v>
      </c>
      <c r="AC477" s="7" t="e">
        <f t="shared" si="127"/>
        <v>#VALUE!</v>
      </c>
    </row>
    <row r="478" spans="2:29" s="7" customFormat="1">
      <c r="B478" s="119"/>
      <c r="C478" s="119"/>
      <c r="D478" s="119"/>
      <c r="E478" s="31"/>
      <c r="F478" s="31"/>
      <c r="G478" s="120"/>
      <c r="H478" s="120"/>
      <c r="I478" s="11" t="str">
        <f t="shared" si="114"/>
        <v/>
      </c>
      <c r="J478" s="2" t="str">
        <f t="shared" si="115"/>
        <v/>
      </c>
      <c r="K478" s="2" t="str">
        <f t="shared" si="116"/>
        <v/>
      </c>
      <c r="L478" s="2" t="str">
        <f t="shared" si="117"/>
        <v/>
      </c>
      <c r="M478" s="2" t="str">
        <f t="shared" si="118"/>
        <v/>
      </c>
      <c r="N478" s="2" t="str">
        <f t="shared" si="119"/>
        <v/>
      </c>
      <c r="O478" s="11" t="str">
        <f t="shared" si="120"/>
        <v/>
      </c>
      <c r="P478" s="11" t="str">
        <f t="shared" si="121"/>
        <v/>
      </c>
      <c r="Q478" s="11" t="str">
        <f t="shared" si="122"/>
        <v/>
      </c>
      <c r="R478" s="137"/>
      <c r="S478" s="137"/>
      <c r="T478" s="12" t="e">
        <f t="shared" si="123"/>
        <v>#VALUE!</v>
      </c>
      <c r="U478" s="13" t="e">
        <f t="shared" si="124"/>
        <v>#VALUE!</v>
      </c>
      <c r="V478" s="13"/>
      <c r="W478" s="8">
        <f t="shared" si="125"/>
        <v>9.0359999999999996</v>
      </c>
      <c r="X478" s="8">
        <f t="shared" si="126"/>
        <v>-184.49199999999999</v>
      </c>
      <c r="Y478"/>
      <c r="Z478" t="e">
        <f>IF(D478="M",IF(AC478&lt;78,LMS!$D$5*AC478^3+LMS!$E$5*AC478^2+LMS!$F$5*AC478+LMS!$G$5,IF(AC478&lt;150,LMS!$D$6*AC478^3+LMS!$E$6*AC478^2+LMS!$F$6*AC478+LMS!$G$6,LMS!$D$7*AC478^3+LMS!$E$7*AC478^2+LMS!$F$7*AC478+LMS!$G$7)),IF(AC478&lt;69,LMS!$D$9*AC478^3+LMS!$E$9*AC478^2+LMS!$F$9*AC478+LMS!$G$9,IF(AC478&lt;150,LMS!$D$10*AC478^3+LMS!$E$10*AC478^2+LMS!$F$10*AC478+LMS!$G$10,LMS!$D$11*AC478^3+LMS!$E$11*AC478^2+LMS!$F$11*AC478+LMS!$G$11)))</f>
        <v>#VALUE!</v>
      </c>
      <c r="AA478" t="e">
        <f>IF(D478="M",(IF(AC478&lt;2.5,LMS!$D$21*AC478^3+LMS!$E$21*AC478^2+LMS!$F$21*AC478+LMS!$G$21,IF(AC478&lt;9.5,LMS!$D$22*AC478^3+LMS!$E$22*AC478^2+LMS!$F$22*AC478+LMS!$G$22,IF(AC478&lt;26.75,LMS!$D$23*AC478^3+LMS!$E$23*AC478^2+LMS!$F$23*AC478+LMS!$G$23,IF(AC478&lt;90,LMS!$D$24*AC478^3+LMS!$E$24*AC478^2+LMS!$F$24*AC478+LMS!$G$24,LMS!$D$25*AC478^3+LMS!$E$25*AC478^2+LMS!$F$25*AC478+LMS!$G$25))))),(IF(AC478&lt;2.5,LMS!$D$27*AC478^3+LMS!$E$27*AC478^2+LMS!$F$27*AC478+LMS!$G$27,IF(AC478&lt;9.5,LMS!$D$28*AC478^3+LMS!$E$28*AC478^2+LMS!$F$28*AC478+LMS!$G$28,IF(AC478&lt;26.75,LMS!$D$29*AC478^3+LMS!$E$29*AC478^2+LMS!$F$29*AC478+LMS!$G$29,IF(AC478&lt;90,LMS!$D$30*AC478^3+LMS!$E$30*AC478^2+LMS!$F$30*AC478+LMS!$G$30,IF(AC478&lt;150,LMS!$D$31*AC478^3+LMS!$E$31*AC478^2+LMS!$F$31*AC478+LMS!$G$31,LMS!$D$32*AC478^3+LMS!$E$32*AC478^2+LMS!$F$32*AC478+LMS!$G$32)))))))</f>
        <v>#VALUE!</v>
      </c>
      <c r="AB478" t="e">
        <f>IF(D478="M",(IF(AC478&lt;90,LMS!$D$14*AC478^3+LMS!$E$14*AC478^2+LMS!$F$14*AC478+LMS!$G$14,LMS!$D$15*AC478^3+LMS!$E$15*AC478^2+LMS!$F$15*AC478+LMS!$G$15)),(IF(AC478&lt;90,LMS!$D$17*AC478^3+LMS!$E$17*AC478^2+LMS!$F$17*AC478+LMS!$G$17,LMS!$D$18*AC478^3+LMS!$E$18*AC478^2+LMS!$F$18*AC478+LMS!$G$18)))</f>
        <v>#VALUE!</v>
      </c>
      <c r="AC478" s="7" t="e">
        <f t="shared" si="127"/>
        <v>#VALUE!</v>
      </c>
    </row>
    <row r="479" spans="2:29" s="7" customFormat="1">
      <c r="B479" s="119"/>
      <c r="C479" s="119"/>
      <c r="D479" s="119"/>
      <c r="E479" s="31"/>
      <c r="F479" s="31"/>
      <c r="G479" s="120"/>
      <c r="H479" s="120"/>
      <c r="I479" s="11" t="str">
        <f t="shared" si="114"/>
        <v/>
      </c>
      <c r="J479" s="2" t="str">
        <f t="shared" si="115"/>
        <v/>
      </c>
      <c r="K479" s="2" t="str">
        <f t="shared" si="116"/>
        <v/>
      </c>
      <c r="L479" s="2" t="str">
        <f t="shared" si="117"/>
        <v/>
      </c>
      <c r="M479" s="2" t="str">
        <f t="shared" si="118"/>
        <v/>
      </c>
      <c r="N479" s="2" t="str">
        <f t="shared" si="119"/>
        <v/>
      </c>
      <c r="O479" s="11" t="str">
        <f t="shared" si="120"/>
        <v/>
      </c>
      <c r="P479" s="11" t="str">
        <f t="shared" si="121"/>
        <v/>
      </c>
      <c r="Q479" s="11" t="str">
        <f t="shared" si="122"/>
        <v/>
      </c>
      <c r="R479" s="137"/>
      <c r="S479" s="137"/>
      <c r="T479" s="12" t="e">
        <f t="shared" si="123"/>
        <v>#VALUE!</v>
      </c>
      <c r="U479" s="13" t="e">
        <f t="shared" si="124"/>
        <v>#VALUE!</v>
      </c>
      <c r="V479" s="13"/>
      <c r="W479" s="8">
        <f t="shared" si="125"/>
        <v>9.0359999999999996</v>
      </c>
      <c r="X479" s="8">
        <f t="shared" si="126"/>
        <v>-184.49199999999999</v>
      </c>
      <c r="Y479"/>
      <c r="Z479" t="e">
        <f>IF(D479="M",IF(AC479&lt;78,LMS!$D$5*AC479^3+LMS!$E$5*AC479^2+LMS!$F$5*AC479+LMS!$G$5,IF(AC479&lt;150,LMS!$D$6*AC479^3+LMS!$E$6*AC479^2+LMS!$F$6*AC479+LMS!$G$6,LMS!$D$7*AC479^3+LMS!$E$7*AC479^2+LMS!$F$7*AC479+LMS!$G$7)),IF(AC479&lt;69,LMS!$D$9*AC479^3+LMS!$E$9*AC479^2+LMS!$F$9*AC479+LMS!$G$9,IF(AC479&lt;150,LMS!$D$10*AC479^3+LMS!$E$10*AC479^2+LMS!$F$10*AC479+LMS!$G$10,LMS!$D$11*AC479^3+LMS!$E$11*AC479^2+LMS!$F$11*AC479+LMS!$G$11)))</f>
        <v>#VALUE!</v>
      </c>
      <c r="AA479" t="e">
        <f>IF(D479="M",(IF(AC479&lt;2.5,LMS!$D$21*AC479^3+LMS!$E$21*AC479^2+LMS!$F$21*AC479+LMS!$G$21,IF(AC479&lt;9.5,LMS!$D$22*AC479^3+LMS!$E$22*AC479^2+LMS!$F$22*AC479+LMS!$G$22,IF(AC479&lt;26.75,LMS!$D$23*AC479^3+LMS!$E$23*AC479^2+LMS!$F$23*AC479+LMS!$G$23,IF(AC479&lt;90,LMS!$D$24*AC479^3+LMS!$E$24*AC479^2+LMS!$F$24*AC479+LMS!$G$24,LMS!$D$25*AC479^3+LMS!$E$25*AC479^2+LMS!$F$25*AC479+LMS!$G$25))))),(IF(AC479&lt;2.5,LMS!$D$27*AC479^3+LMS!$E$27*AC479^2+LMS!$F$27*AC479+LMS!$G$27,IF(AC479&lt;9.5,LMS!$D$28*AC479^3+LMS!$E$28*AC479^2+LMS!$F$28*AC479+LMS!$G$28,IF(AC479&lt;26.75,LMS!$D$29*AC479^3+LMS!$E$29*AC479^2+LMS!$F$29*AC479+LMS!$G$29,IF(AC479&lt;90,LMS!$D$30*AC479^3+LMS!$E$30*AC479^2+LMS!$F$30*AC479+LMS!$G$30,IF(AC479&lt;150,LMS!$D$31*AC479^3+LMS!$E$31*AC479^2+LMS!$F$31*AC479+LMS!$G$31,LMS!$D$32*AC479^3+LMS!$E$32*AC479^2+LMS!$F$32*AC479+LMS!$G$32)))))))</f>
        <v>#VALUE!</v>
      </c>
      <c r="AB479" t="e">
        <f>IF(D479="M",(IF(AC479&lt;90,LMS!$D$14*AC479^3+LMS!$E$14*AC479^2+LMS!$F$14*AC479+LMS!$G$14,LMS!$D$15*AC479^3+LMS!$E$15*AC479^2+LMS!$F$15*AC479+LMS!$G$15)),(IF(AC479&lt;90,LMS!$D$17*AC479^3+LMS!$E$17*AC479^2+LMS!$F$17*AC479+LMS!$G$17,LMS!$D$18*AC479^3+LMS!$E$18*AC479^2+LMS!$F$18*AC479+LMS!$G$18)))</f>
        <v>#VALUE!</v>
      </c>
      <c r="AC479" s="7" t="e">
        <f t="shared" si="127"/>
        <v>#VALUE!</v>
      </c>
    </row>
    <row r="480" spans="2:29" s="7" customFormat="1">
      <c r="B480" s="119"/>
      <c r="C480" s="119"/>
      <c r="D480" s="119"/>
      <c r="E480" s="31"/>
      <c r="F480" s="31"/>
      <c r="G480" s="120"/>
      <c r="H480" s="120"/>
      <c r="I480" s="11" t="str">
        <f t="shared" si="114"/>
        <v/>
      </c>
      <c r="J480" s="2" t="str">
        <f t="shared" si="115"/>
        <v/>
      </c>
      <c r="K480" s="2" t="str">
        <f t="shared" si="116"/>
        <v/>
      </c>
      <c r="L480" s="2" t="str">
        <f t="shared" si="117"/>
        <v/>
      </c>
      <c r="M480" s="2" t="str">
        <f t="shared" si="118"/>
        <v/>
      </c>
      <c r="N480" s="2" t="str">
        <f t="shared" si="119"/>
        <v/>
      </c>
      <c r="O480" s="11" t="str">
        <f t="shared" si="120"/>
        <v/>
      </c>
      <c r="P480" s="11" t="str">
        <f t="shared" si="121"/>
        <v/>
      </c>
      <c r="Q480" s="11" t="str">
        <f t="shared" si="122"/>
        <v/>
      </c>
      <c r="R480" s="137"/>
      <c r="S480" s="137"/>
      <c r="T480" s="12" t="e">
        <f t="shared" si="123"/>
        <v>#VALUE!</v>
      </c>
      <c r="U480" s="13" t="e">
        <f t="shared" si="124"/>
        <v>#VALUE!</v>
      </c>
      <c r="V480" s="13"/>
      <c r="W480" s="8">
        <f t="shared" si="125"/>
        <v>9.0359999999999996</v>
      </c>
      <c r="X480" s="8">
        <f t="shared" si="126"/>
        <v>-184.49199999999999</v>
      </c>
      <c r="Y480"/>
      <c r="Z480" t="e">
        <f>IF(D480="M",IF(AC480&lt;78,LMS!$D$5*AC480^3+LMS!$E$5*AC480^2+LMS!$F$5*AC480+LMS!$G$5,IF(AC480&lt;150,LMS!$D$6*AC480^3+LMS!$E$6*AC480^2+LMS!$F$6*AC480+LMS!$G$6,LMS!$D$7*AC480^3+LMS!$E$7*AC480^2+LMS!$F$7*AC480+LMS!$G$7)),IF(AC480&lt;69,LMS!$D$9*AC480^3+LMS!$E$9*AC480^2+LMS!$F$9*AC480+LMS!$G$9,IF(AC480&lt;150,LMS!$D$10*AC480^3+LMS!$E$10*AC480^2+LMS!$F$10*AC480+LMS!$G$10,LMS!$D$11*AC480^3+LMS!$E$11*AC480^2+LMS!$F$11*AC480+LMS!$G$11)))</f>
        <v>#VALUE!</v>
      </c>
      <c r="AA480" t="e">
        <f>IF(D480="M",(IF(AC480&lt;2.5,LMS!$D$21*AC480^3+LMS!$E$21*AC480^2+LMS!$F$21*AC480+LMS!$G$21,IF(AC480&lt;9.5,LMS!$D$22*AC480^3+LMS!$E$22*AC480^2+LMS!$F$22*AC480+LMS!$G$22,IF(AC480&lt;26.75,LMS!$D$23*AC480^3+LMS!$E$23*AC480^2+LMS!$F$23*AC480+LMS!$G$23,IF(AC480&lt;90,LMS!$D$24*AC480^3+LMS!$E$24*AC480^2+LMS!$F$24*AC480+LMS!$G$24,LMS!$D$25*AC480^3+LMS!$E$25*AC480^2+LMS!$F$25*AC480+LMS!$G$25))))),(IF(AC480&lt;2.5,LMS!$D$27*AC480^3+LMS!$E$27*AC480^2+LMS!$F$27*AC480+LMS!$G$27,IF(AC480&lt;9.5,LMS!$D$28*AC480^3+LMS!$E$28*AC480^2+LMS!$F$28*AC480+LMS!$G$28,IF(AC480&lt;26.75,LMS!$D$29*AC480^3+LMS!$E$29*AC480^2+LMS!$F$29*AC480+LMS!$G$29,IF(AC480&lt;90,LMS!$D$30*AC480^3+LMS!$E$30*AC480^2+LMS!$F$30*AC480+LMS!$G$30,IF(AC480&lt;150,LMS!$D$31*AC480^3+LMS!$E$31*AC480^2+LMS!$F$31*AC480+LMS!$G$31,LMS!$D$32*AC480^3+LMS!$E$32*AC480^2+LMS!$F$32*AC480+LMS!$G$32)))))))</f>
        <v>#VALUE!</v>
      </c>
      <c r="AB480" t="e">
        <f>IF(D480="M",(IF(AC480&lt;90,LMS!$D$14*AC480^3+LMS!$E$14*AC480^2+LMS!$F$14*AC480+LMS!$G$14,LMS!$D$15*AC480^3+LMS!$E$15*AC480^2+LMS!$F$15*AC480+LMS!$G$15)),(IF(AC480&lt;90,LMS!$D$17*AC480^3+LMS!$E$17*AC480^2+LMS!$F$17*AC480+LMS!$G$17,LMS!$D$18*AC480^3+LMS!$E$18*AC480^2+LMS!$F$18*AC480+LMS!$G$18)))</f>
        <v>#VALUE!</v>
      </c>
      <c r="AC480" s="7" t="e">
        <f t="shared" si="127"/>
        <v>#VALUE!</v>
      </c>
    </row>
    <row r="481" spans="2:29" s="7" customFormat="1">
      <c r="B481" s="119"/>
      <c r="C481" s="119"/>
      <c r="D481" s="119"/>
      <c r="E481" s="31"/>
      <c r="F481" s="31"/>
      <c r="G481" s="120"/>
      <c r="H481" s="120"/>
      <c r="I481" s="11" t="str">
        <f t="shared" si="114"/>
        <v/>
      </c>
      <c r="J481" s="2" t="str">
        <f t="shared" si="115"/>
        <v/>
      </c>
      <c r="K481" s="2" t="str">
        <f t="shared" si="116"/>
        <v/>
      </c>
      <c r="L481" s="2" t="str">
        <f t="shared" si="117"/>
        <v/>
      </c>
      <c r="M481" s="2" t="str">
        <f t="shared" si="118"/>
        <v/>
      </c>
      <c r="N481" s="2" t="str">
        <f t="shared" si="119"/>
        <v/>
      </c>
      <c r="O481" s="11" t="str">
        <f t="shared" si="120"/>
        <v/>
      </c>
      <c r="P481" s="11" t="str">
        <f t="shared" si="121"/>
        <v/>
      </c>
      <c r="Q481" s="11" t="str">
        <f t="shared" si="122"/>
        <v/>
      </c>
      <c r="R481" s="137"/>
      <c r="S481" s="137"/>
      <c r="T481" s="12" t="e">
        <f t="shared" si="123"/>
        <v>#VALUE!</v>
      </c>
      <c r="U481" s="13" t="e">
        <f t="shared" si="124"/>
        <v>#VALUE!</v>
      </c>
      <c r="V481" s="13"/>
      <c r="W481" s="8">
        <f t="shared" si="125"/>
        <v>9.0359999999999996</v>
      </c>
      <c r="X481" s="8">
        <f t="shared" si="126"/>
        <v>-184.49199999999999</v>
      </c>
      <c r="Y481"/>
      <c r="Z481" t="e">
        <f>IF(D481="M",IF(AC481&lt;78,LMS!$D$5*AC481^3+LMS!$E$5*AC481^2+LMS!$F$5*AC481+LMS!$G$5,IF(AC481&lt;150,LMS!$D$6*AC481^3+LMS!$E$6*AC481^2+LMS!$F$6*AC481+LMS!$G$6,LMS!$D$7*AC481^3+LMS!$E$7*AC481^2+LMS!$F$7*AC481+LMS!$G$7)),IF(AC481&lt;69,LMS!$D$9*AC481^3+LMS!$E$9*AC481^2+LMS!$F$9*AC481+LMS!$G$9,IF(AC481&lt;150,LMS!$D$10*AC481^3+LMS!$E$10*AC481^2+LMS!$F$10*AC481+LMS!$G$10,LMS!$D$11*AC481^3+LMS!$E$11*AC481^2+LMS!$F$11*AC481+LMS!$G$11)))</f>
        <v>#VALUE!</v>
      </c>
      <c r="AA481" t="e">
        <f>IF(D481="M",(IF(AC481&lt;2.5,LMS!$D$21*AC481^3+LMS!$E$21*AC481^2+LMS!$F$21*AC481+LMS!$G$21,IF(AC481&lt;9.5,LMS!$D$22*AC481^3+LMS!$E$22*AC481^2+LMS!$F$22*AC481+LMS!$G$22,IF(AC481&lt;26.75,LMS!$D$23*AC481^3+LMS!$E$23*AC481^2+LMS!$F$23*AC481+LMS!$G$23,IF(AC481&lt;90,LMS!$D$24*AC481^3+LMS!$E$24*AC481^2+LMS!$F$24*AC481+LMS!$G$24,LMS!$D$25*AC481^3+LMS!$E$25*AC481^2+LMS!$F$25*AC481+LMS!$G$25))))),(IF(AC481&lt;2.5,LMS!$D$27*AC481^3+LMS!$E$27*AC481^2+LMS!$F$27*AC481+LMS!$G$27,IF(AC481&lt;9.5,LMS!$D$28*AC481^3+LMS!$E$28*AC481^2+LMS!$F$28*AC481+LMS!$G$28,IF(AC481&lt;26.75,LMS!$D$29*AC481^3+LMS!$E$29*AC481^2+LMS!$F$29*AC481+LMS!$G$29,IF(AC481&lt;90,LMS!$D$30*AC481^3+LMS!$E$30*AC481^2+LMS!$F$30*AC481+LMS!$G$30,IF(AC481&lt;150,LMS!$D$31*AC481^3+LMS!$E$31*AC481^2+LMS!$F$31*AC481+LMS!$G$31,LMS!$D$32*AC481^3+LMS!$E$32*AC481^2+LMS!$F$32*AC481+LMS!$G$32)))))))</f>
        <v>#VALUE!</v>
      </c>
      <c r="AB481" t="e">
        <f>IF(D481="M",(IF(AC481&lt;90,LMS!$D$14*AC481^3+LMS!$E$14*AC481^2+LMS!$F$14*AC481+LMS!$G$14,LMS!$D$15*AC481^3+LMS!$E$15*AC481^2+LMS!$F$15*AC481+LMS!$G$15)),(IF(AC481&lt;90,LMS!$D$17*AC481^3+LMS!$E$17*AC481^2+LMS!$F$17*AC481+LMS!$G$17,LMS!$D$18*AC481^3+LMS!$E$18*AC481^2+LMS!$F$18*AC481+LMS!$G$18)))</f>
        <v>#VALUE!</v>
      </c>
      <c r="AC481" s="7" t="e">
        <f t="shared" si="127"/>
        <v>#VALUE!</v>
      </c>
    </row>
    <row r="482" spans="2:29" s="7" customFormat="1">
      <c r="B482" s="119"/>
      <c r="C482" s="119"/>
      <c r="D482" s="119"/>
      <c r="E482" s="31"/>
      <c r="F482" s="31"/>
      <c r="G482" s="120"/>
      <c r="H482" s="120"/>
      <c r="I482" s="11" t="str">
        <f t="shared" si="114"/>
        <v/>
      </c>
      <c r="J482" s="2" t="str">
        <f t="shared" si="115"/>
        <v/>
      </c>
      <c r="K482" s="2" t="str">
        <f t="shared" si="116"/>
        <v/>
      </c>
      <c r="L482" s="2" t="str">
        <f t="shared" si="117"/>
        <v/>
      </c>
      <c r="M482" s="2" t="str">
        <f t="shared" si="118"/>
        <v/>
      </c>
      <c r="N482" s="2" t="str">
        <f t="shared" si="119"/>
        <v/>
      </c>
      <c r="O482" s="11" t="str">
        <f t="shared" si="120"/>
        <v/>
      </c>
      <c r="P482" s="11" t="str">
        <f t="shared" si="121"/>
        <v/>
      </c>
      <c r="Q482" s="11" t="str">
        <f t="shared" si="122"/>
        <v/>
      </c>
      <c r="R482" s="137"/>
      <c r="S482" s="137"/>
      <c r="T482" s="12" t="e">
        <f t="shared" si="123"/>
        <v>#VALUE!</v>
      </c>
      <c r="U482" s="13" t="e">
        <f t="shared" si="124"/>
        <v>#VALUE!</v>
      </c>
      <c r="V482" s="13"/>
      <c r="W482" s="8">
        <f t="shared" si="125"/>
        <v>9.0359999999999996</v>
      </c>
      <c r="X482" s="8">
        <f t="shared" si="126"/>
        <v>-184.49199999999999</v>
      </c>
      <c r="Y482"/>
      <c r="Z482" t="e">
        <f>IF(D482="M",IF(AC482&lt;78,LMS!$D$5*AC482^3+LMS!$E$5*AC482^2+LMS!$F$5*AC482+LMS!$G$5,IF(AC482&lt;150,LMS!$D$6*AC482^3+LMS!$E$6*AC482^2+LMS!$F$6*AC482+LMS!$G$6,LMS!$D$7*AC482^3+LMS!$E$7*AC482^2+LMS!$F$7*AC482+LMS!$G$7)),IF(AC482&lt;69,LMS!$D$9*AC482^3+LMS!$E$9*AC482^2+LMS!$F$9*AC482+LMS!$G$9,IF(AC482&lt;150,LMS!$D$10*AC482^3+LMS!$E$10*AC482^2+LMS!$F$10*AC482+LMS!$G$10,LMS!$D$11*AC482^3+LMS!$E$11*AC482^2+LMS!$F$11*AC482+LMS!$G$11)))</f>
        <v>#VALUE!</v>
      </c>
      <c r="AA482" t="e">
        <f>IF(D482="M",(IF(AC482&lt;2.5,LMS!$D$21*AC482^3+LMS!$E$21*AC482^2+LMS!$F$21*AC482+LMS!$G$21,IF(AC482&lt;9.5,LMS!$D$22*AC482^3+LMS!$E$22*AC482^2+LMS!$F$22*AC482+LMS!$G$22,IF(AC482&lt;26.75,LMS!$D$23*AC482^3+LMS!$E$23*AC482^2+LMS!$F$23*AC482+LMS!$G$23,IF(AC482&lt;90,LMS!$D$24*AC482^3+LMS!$E$24*AC482^2+LMS!$F$24*AC482+LMS!$G$24,LMS!$D$25*AC482^3+LMS!$E$25*AC482^2+LMS!$F$25*AC482+LMS!$G$25))))),(IF(AC482&lt;2.5,LMS!$D$27*AC482^3+LMS!$E$27*AC482^2+LMS!$F$27*AC482+LMS!$G$27,IF(AC482&lt;9.5,LMS!$D$28*AC482^3+LMS!$E$28*AC482^2+LMS!$F$28*AC482+LMS!$G$28,IF(AC482&lt;26.75,LMS!$D$29*AC482^3+LMS!$E$29*AC482^2+LMS!$F$29*AC482+LMS!$G$29,IF(AC482&lt;90,LMS!$D$30*AC482^3+LMS!$E$30*AC482^2+LMS!$F$30*AC482+LMS!$G$30,IF(AC482&lt;150,LMS!$D$31*AC482^3+LMS!$E$31*AC482^2+LMS!$F$31*AC482+LMS!$G$31,LMS!$D$32*AC482^3+LMS!$E$32*AC482^2+LMS!$F$32*AC482+LMS!$G$32)))))))</f>
        <v>#VALUE!</v>
      </c>
      <c r="AB482" t="e">
        <f>IF(D482="M",(IF(AC482&lt;90,LMS!$D$14*AC482^3+LMS!$E$14*AC482^2+LMS!$F$14*AC482+LMS!$G$14,LMS!$D$15*AC482^3+LMS!$E$15*AC482^2+LMS!$F$15*AC482+LMS!$G$15)),(IF(AC482&lt;90,LMS!$D$17*AC482^3+LMS!$E$17*AC482^2+LMS!$F$17*AC482+LMS!$G$17,LMS!$D$18*AC482^3+LMS!$E$18*AC482^2+LMS!$F$18*AC482+LMS!$G$18)))</f>
        <v>#VALUE!</v>
      </c>
      <c r="AC482" s="7" t="e">
        <f t="shared" si="127"/>
        <v>#VALUE!</v>
      </c>
    </row>
    <row r="483" spans="2:29" s="7" customFormat="1">
      <c r="B483" s="119"/>
      <c r="C483" s="119"/>
      <c r="D483" s="119"/>
      <c r="E483" s="31"/>
      <c r="F483" s="31"/>
      <c r="G483" s="120"/>
      <c r="H483" s="120"/>
      <c r="I483" s="11" t="str">
        <f t="shared" si="114"/>
        <v/>
      </c>
      <c r="J483" s="2" t="str">
        <f t="shared" si="115"/>
        <v/>
      </c>
      <c r="K483" s="2" t="str">
        <f t="shared" si="116"/>
        <v/>
      </c>
      <c r="L483" s="2" t="str">
        <f t="shared" si="117"/>
        <v/>
      </c>
      <c r="M483" s="2" t="str">
        <f t="shared" si="118"/>
        <v/>
      </c>
      <c r="N483" s="2" t="str">
        <f t="shared" si="119"/>
        <v/>
      </c>
      <c r="O483" s="11" t="str">
        <f t="shared" si="120"/>
        <v/>
      </c>
      <c r="P483" s="11" t="str">
        <f t="shared" si="121"/>
        <v/>
      </c>
      <c r="Q483" s="11" t="str">
        <f t="shared" si="122"/>
        <v/>
      </c>
      <c r="R483" s="137"/>
      <c r="S483" s="137"/>
      <c r="T483" s="12" t="e">
        <f t="shared" si="123"/>
        <v>#VALUE!</v>
      </c>
      <c r="U483" s="13" t="e">
        <f t="shared" si="124"/>
        <v>#VALUE!</v>
      </c>
      <c r="V483" s="13"/>
      <c r="W483" s="8">
        <f t="shared" si="125"/>
        <v>9.0359999999999996</v>
      </c>
      <c r="X483" s="8">
        <f t="shared" si="126"/>
        <v>-184.49199999999999</v>
      </c>
      <c r="Y483"/>
      <c r="Z483" t="e">
        <f>IF(D483="M",IF(AC483&lt;78,LMS!$D$5*AC483^3+LMS!$E$5*AC483^2+LMS!$F$5*AC483+LMS!$G$5,IF(AC483&lt;150,LMS!$D$6*AC483^3+LMS!$E$6*AC483^2+LMS!$F$6*AC483+LMS!$G$6,LMS!$D$7*AC483^3+LMS!$E$7*AC483^2+LMS!$F$7*AC483+LMS!$G$7)),IF(AC483&lt;69,LMS!$D$9*AC483^3+LMS!$E$9*AC483^2+LMS!$F$9*AC483+LMS!$G$9,IF(AC483&lt;150,LMS!$D$10*AC483^3+LMS!$E$10*AC483^2+LMS!$F$10*AC483+LMS!$G$10,LMS!$D$11*AC483^3+LMS!$E$11*AC483^2+LMS!$F$11*AC483+LMS!$G$11)))</f>
        <v>#VALUE!</v>
      </c>
      <c r="AA483" t="e">
        <f>IF(D483="M",(IF(AC483&lt;2.5,LMS!$D$21*AC483^3+LMS!$E$21*AC483^2+LMS!$F$21*AC483+LMS!$G$21,IF(AC483&lt;9.5,LMS!$D$22*AC483^3+LMS!$E$22*AC483^2+LMS!$F$22*AC483+LMS!$G$22,IF(AC483&lt;26.75,LMS!$D$23*AC483^3+LMS!$E$23*AC483^2+LMS!$F$23*AC483+LMS!$G$23,IF(AC483&lt;90,LMS!$D$24*AC483^3+LMS!$E$24*AC483^2+LMS!$F$24*AC483+LMS!$G$24,LMS!$D$25*AC483^3+LMS!$E$25*AC483^2+LMS!$F$25*AC483+LMS!$G$25))))),(IF(AC483&lt;2.5,LMS!$D$27*AC483^3+LMS!$E$27*AC483^2+LMS!$F$27*AC483+LMS!$G$27,IF(AC483&lt;9.5,LMS!$D$28*AC483^3+LMS!$E$28*AC483^2+LMS!$F$28*AC483+LMS!$G$28,IF(AC483&lt;26.75,LMS!$D$29*AC483^3+LMS!$E$29*AC483^2+LMS!$F$29*AC483+LMS!$G$29,IF(AC483&lt;90,LMS!$D$30*AC483^3+LMS!$E$30*AC483^2+LMS!$F$30*AC483+LMS!$G$30,IF(AC483&lt;150,LMS!$D$31*AC483^3+LMS!$E$31*AC483^2+LMS!$F$31*AC483+LMS!$G$31,LMS!$D$32*AC483^3+LMS!$E$32*AC483^2+LMS!$F$32*AC483+LMS!$G$32)))))))</f>
        <v>#VALUE!</v>
      </c>
      <c r="AB483" t="e">
        <f>IF(D483="M",(IF(AC483&lt;90,LMS!$D$14*AC483^3+LMS!$E$14*AC483^2+LMS!$F$14*AC483+LMS!$G$14,LMS!$D$15*AC483^3+LMS!$E$15*AC483^2+LMS!$F$15*AC483+LMS!$G$15)),(IF(AC483&lt;90,LMS!$D$17*AC483^3+LMS!$E$17*AC483^2+LMS!$F$17*AC483+LMS!$G$17,LMS!$D$18*AC483^3+LMS!$E$18*AC483^2+LMS!$F$18*AC483+LMS!$G$18)))</f>
        <v>#VALUE!</v>
      </c>
      <c r="AC483" s="7" t="e">
        <f t="shared" si="127"/>
        <v>#VALUE!</v>
      </c>
    </row>
    <row r="484" spans="2:29" s="7" customFormat="1">
      <c r="B484" s="119"/>
      <c r="C484" s="119"/>
      <c r="D484" s="119"/>
      <c r="E484" s="31"/>
      <c r="F484" s="31"/>
      <c r="G484" s="120"/>
      <c r="H484" s="120"/>
      <c r="I484" s="11" t="str">
        <f t="shared" si="114"/>
        <v/>
      </c>
      <c r="J484" s="2" t="str">
        <f t="shared" si="115"/>
        <v/>
      </c>
      <c r="K484" s="2" t="str">
        <f t="shared" si="116"/>
        <v/>
      </c>
      <c r="L484" s="2" t="str">
        <f t="shared" si="117"/>
        <v/>
      </c>
      <c r="M484" s="2" t="str">
        <f t="shared" si="118"/>
        <v/>
      </c>
      <c r="N484" s="2" t="str">
        <f t="shared" si="119"/>
        <v/>
      </c>
      <c r="O484" s="11" t="str">
        <f t="shared" si="120"/>
        <v/>
      </c>
      <c r="P484" s="11" t="str">
        <f t="shared" si="121"/>
        <v/>
      </c>
      <c r="Q484" s="11" t="str">
        <f t="shared" si="122"/>
        <v/>
      </c>
      <c r="R484" s="137"/>
      <c r="S484" s="137"/>
      <c r="T484" s="12" t="e">
        <f t="shared" si="123"/>
        <v>#VALUE!</v>
      </c>
      <c r="U484" s="13" t="e">
        <f t="shared" si="124"/>
        <v>#VALUE!</v>
      </c>
      <c r="V484" s="13"/>
      <c r="W484" s="8">
        <f t="shared" si="125"/>
        <v>9.0359999999999996</v>
      </c>
      <c r="X484" s="8">
        <f t="shared" si="126"/>
        <v>-184.49199999999999</v>
      </c>
      <c r="Y484"/>
      <c r="Z484" t="e">
        <f>IF(D484="M",IF(AC484&lt;78,LMS!$D$5*AC484^3+LMS!$E$5*AC484^2+LMS!$F$5*AC484+LMS!$G$5,IF(AC484&lt;150,LMS!$D$6*AC484^3+LMS!$E$6*AC484^2+LMS!$F$6*AC484+LMS!$G$6,LMS!$D$7*AC484^3+LMS!$E$7*AC484^2+LMS!$F$7*AC484+LMS!$G$7)),IF(AC484&lt;69,LMS!$D$9*AC484^3+LMS!$E$9*AC484^2+LMS!$F$9*AC484+LMS!$G$9,IF(AC484&lt;150,LMS!$D$10*AC484^3+LMS!$E$10*AC484^2+LMS!$F$10*AC484+LMS!$G$10,LMS!$D$11*AC484^3+LMS!$E$11*AC484^2+LMS!$F$11*AC484+LMS!$G$11)))</f>
        <v>#VALUE!</v>
      </c>
      <c r="AA484" t="e">
        <f>IF(D484="M",(IF(AC484&lt;2.5,LMS!$D$21*AC484^3+LMS!$E$21*AC484^2+LMS!$F$21*AC484+LMS!$G$21,IF(AC484&lt;9.5,LMS!$D$22*AC484^3+LMS!$E$22*AC484^2+LMS!$F$22*AC484+LMS!$G$22,IF(AC484&lt;26.75,LMS!$D$23*AC484^3+LMS!$E$23*AC484^2+LMS!$F$23*AC484+LMS!$G$23,IF(AC484&lt;90,LMS!$D$24*AC484^3+LMS!$E$24*AC484^2+LMS!$F$24*AC484+LMS!$G$24,LMS!$D$25*AC484^3+LMS!$E$25*AC484^2+LMS!$F$25*AC484+LMS!$G$25))))),(IF(AC484&lt;2.5,LMS!$D$27*AC484^3+LMS!$E$27*AC484^2+LMS!$F$27*AC484+LMS!$G$27,IF(AC484&lt;9.5,LMS!$D$28*AC484^3+LMS!$E$28*AC484^2+LMS!$F$28*AC484+LMS!$G$28,IF(AC484&lt;26.75,LMS!$D$29*AC484^3+LMS!$E$29*AC484^2+LMS!$F$29*AC484+LMS!$G$29,IF(AC484&lt;90,LMS!$D$30*AC484^3+LMS!$E$30*AC484^2+LMS!$F$30*AC484+LMS!$G$30,IF(AC484&lt;150,LMS!$D$31*AC484^3+LMS!$E$31*AC484^2+LMS!$F$31*AC484+LMS!$G$31,LMS!$D$32*AC484^3+LMS!$E$32*AC484^2+LMS!$F$32*AC484+LMS!$G$32)))))))</f>
        <v>#VALUE!</v>
      </c>
      <c r="AB484" t="e">
        <f>IF(D484="M",(IF(AC484&lt;90,LMS!$D$14*AC484^3+LMS!$E$14*AC484^2+LMS!$F$14*AC484+LMS!$G$14,LMS!$D$15*AC484^3+LMS!$E$15*AC484^2+LMS!$F$15*AC484+LMS!$G$15)),(IF(AC484&lt;90,LMS!$D$17*AC484^3+LMS!$E$17*AC484^2+LMS!$F$17*AC484+LMS!$G$17,LMS!$D$18*AC484^3+LMS!$E$18*AC484^2+LMS!$F$18*AC484+LMS!$G$18)))</f>
        <v>#VALUE!</v>
      </c>
      <c r="AC484" s="7" t="e">
        <f t="shared" si="127"/>
        <v>#VALUE!</v>
      </c>
    </row>
    <row r="485" spans="2:29" s="7" customFormat="1">
      <c r="B485" s="119"/>
      <c r="C485" s="119"/>
      <c r="D485" s="119"/>
      <c r="E485" s="31"/>
      <c r="F485" s="31"/>
      <c r="G485" s="120"/>
      <c r="H485" s="120"/>
      <c r="I485" s="11" t="str">
        <f t="shared" si="114"/>
        <v/>
      </c>
      <c r="J485" s="2" t="str">
        <f t="shared" si="115"/>
        <v/>
      </c>
      <c r="K485" s="2" t="str">
        <f t="shared" si="116"/>
        <v/>
      </c>
      <c r="L485" s="2" t="str">
        <f t="shared" si="117"/>
        <v/>
      </c>
      <c r="M485" s="2" t="str">
        <f t="shared" si="118"/>
        <v/>
      </c>
      <c r="N485" s="2" t="str">
        <f t="shared" si="119"/>
        <v/>
      </c>
      <c r="O485" s="11" t="str">
        <f t="shared" si="120"/>
        <v/>
      </c>
      <c r="P485" s="11" t="str">
        <f t="shared" si="121"/>
        <v/>
      </c>
      <c r="Q485" s="11" t="str">
        <f t="shared" si="122"/>
        <v/>
      </c>
      <c r="R485" s="137"/>
      <c r="S485" s="137"/>
      <c r="T485" s="12" t="e">
        <f t="shared" si="123"/>
        <v>#VALUE!</v>
      </c>
      <c r="U485" s="13" t="e">
        <f t="shared" si="124"/>
        <v>#VALUE!</v>
      </c>
      <c r="V485" s="13"/>
      <c r="W485" s="8">
        <f t="shared" si="125"/>
        <v>9.0359999999999996</v>
      </c>
      <c r="X485" s="8">
        <f t="shared" si="126"/>
        <v>-184.49199999999999</v>
      </c>
      <c r="Y485"/>
      <c r="Z485" t="e">
        <f>IF(D485="M",IF(AC485&lt;78,LMS!$D$5*AC485^3+LMS!$E$5*AC485^2+LMS!$F$5*AC485+LMS!$G$5,IF(AC485&lt;150,LMS!$D$6*AC485^3+LMS!$E$6*AC485^2+LMS!$F$6*AC485+LMS!$G$6,LMS!$D$7*AC485^3+LMS!$E$7*AC485^2+LMS!$F$7*AC485+LMS!$G$7)),IF(AC485&lt;69,LMS!$D$9*AC485^3+LMS!$E$9*AC485^2+LMS!$F$9*AC485+LMS!$G$9,IF(AC485&lt;150,LMS!$D$10*AC485^3+LMS!$E$10*AC485^2+LMS!$F$10*AC485+LMS!$G$10,LMS!$D$11*AC485^3+LMS!$E$11*AC485^2+LMS!$F$11*AC485+LMS!$G$11)))</f>
        <v>#VALUE!</v>
      </c>
      <c r="AA485" t="e">
        <f>IF(D485="M",(IF(AC485&lt;2.5,LMS!$D$21*AC485^3+LMS!$E$21*AC485^2+LMS!$F$21*AC485+LMS!$G$21,IF(AC485&lt;9.5,LMS!$D$22*AC485^3+LMS!$E$22*AC485^2+LMS!$F$22*AC485+LMS!$G$22,IF(AC485&lt;26.75,LMS!$D$23*AC485^3+LMS!$E$23*AC485^2+LMS!$F$23*AC485+LMS!$G$23,IF(AC485&lt;90,LMS!$D$24*AC485^3+LMS!$E$24*AC485^2+LMS!$F$24*AC485+LMS!$G$24,LMS!$D$25*AC485^3+LMS!$E$25*AC485^2+LMS!$F$25*AC485+LMS!$G$25))))),(IF(AC485&lt;2.5,LMS!$D$27*AC485^3+LMS!$E$27*AC485^2+LMS!$F$27*AC485+LMS!$G$27,IF(AC485&lt;9.5,LMS!$D$28*AC485^3+LMS!$E$28*AC485^2+LMS!$F$28*AC485+LMS!$G$28,IF(AC485&lt;26.75,LMS!$D$29*AC485^3+LMS!$E$29*AC485^2+LMS!$F$29*AC485+LMS!$G$29,IF(AC485&lt;90,LMS!$D$30*AC485^3+LMS!$E$30*AC485^2+LMS!$F$30*AC485+LMS!$G$30,IF(AC485&lt;150,LMS!$D$31*AC485^3+LMS!$E$31*AC485^2+LMS!$F$31*AC485+LMS!$G$31,LMS!$D$32*AC485^3+LMS!$E$32*AC485^2+LMS!$F$32*AC485+LMS!$G$32)))))))</f>
        <v>#VALUE!</v>
      </c>
      <c r="AB485" t="e">
        <f>IF(D485="M",(IF(AC485&lt;90,LMS!$D$14*AC485^3+LMS!$E$14*AC485^2+LMS!$F$14*AC485+LMS!$G$14,LMS!$D$15*AC485^3+LMS!$E$15*AC485^2+LMS!$F$15*AC485+LMS!$G$15)),(IF(AC485&lt;90,LMS!$D$17*AC485^3+LMS!$E$17*AC485^2+LMS!$F$17*AC485+LMS!$G$17,LMS!$D$18*AC485^3+LMS!$E$18*AC485^2+LMS!$F$18*AC485+LMS!$G$18)))</f>
        <v>#VALUE!</v>
      </c>
      <c r="AC485" s="7" t="e">
        <f t="shared" si="127"/>
        <v>#VALUE!</v>
      </c>
    </row>
    <row r="486" spans="2:29" s="7" customFormat="1">
      <c r="B486" s="119"/>
      <c r="C486" s="119"/>
      <c r="D486" s="119"/>
      <c r="E486" s="31"/>
      <c r="F486" s="31"/>
      <c r="G486" s="120"/>
      <c r="H486" s="120"/>
      <c r="I486" s="11" t="str">
        <f t="shared" si="114"/>
        <v/>
      </c>
      <c r="J486" s="2" t="str">
        <f t="shared" si="115"/>
        <v/>
      </c>
      <c r="K486" s="2" t="str">
        <f t="shared" si="116"/>
        <v/>
      </c>
      <c r="L486" s="2" t="str">
        <f t="shared" si="117"/>
        <v/>
      </c>
      <c r="M486" s="2" t="str">
        <f t="shared" si="118"/>
        <v/>
      </c>
      <c r="N486" s="2" t="str">
        <f t="shared" si="119"/>
        <v/>
      </c>
      <c r="O486" s="11" t="str">
        <f t="shared" si="120"/>
        <v/>
      </c>
      <c r="P486" s="11" t="str">
        <f t="shared" si="121"/>
        <v/>
      </c>
      <c r="Q486" s="11" t="str">
        <f t="shared" si="122"/>
        <v/>
      </c>
      <c r="R486" s="137"/>
      <c r="S486" s="137"/>
      <c r="T486" s="12" t="e">
        <f t="shared" si="123"/>
        <v>#VALUE!</v>
      </c>
      <c r="U486" s="13" t="e">
        <f t="shared" si="124"/>
        <v>#VALUE!</v>
      </c>
      <c r="V486" s="13"/>
      <c r="W486" s="8">
        <f t="shared" si="125"/>
        <v>9.0359999999999996</v>
      </c>
      <c r="X486" s="8">
        <f t="shared" si="126"/>
        <v>-184.49199999999999</v>
      </c>
      <c r="Y486"/>
      <c r="Z486" t="e">
        <f>IF(D486="M",IF(AC486&lt;78,LMS!$D$5*AC486^3+LMS!$E$5*AC486^2+LMS!$F$5*AC486+LMS!$G$5,IF(AC486&lt;150,LMS!$D$6*AC486^3+LMS!$E$6*AC486^2+LMS!$F$6*AC486+LMS!$G$6,LMS!$D$7*AC486^3+LMS!$E$7*AC486^2+LMS!$F$7*AC486+LMS!$G$7)),IF(AC486&lt;69,LMS!$D$9*AC486^3+LMS!$E$9*AC486^2+LMS!$F$9*AC486+LMS!$G$9,IF(AC486&lt;150,LMS!$D$10*AC486^3+LMS!$E$10*AC486^2+LMS!$F$10*AC486+LMS!$G$10,LMS!$D$11*AC486^3+LMS!$E$11*AC486^2+LMS!$F$11*AC486+LMS!$G$11)))</f>
        <v>#VALUE!</v>
      </c>
      <c r="AA486" t="e">
        <f>IF(D486="M",(IF(AC486&lt;2.5,LMS!$D$21*AC486^3+LMS!$E$21*AC486^2+LMS!$F$21*AC486+LMS!$G$21,IF(AC486&lt;9.5,LMS!$D$22*AC486^3+LMS!$E$22*AC486^2+LMS!$F$22*AC486+LMS!$G$22,IF(AC486&lt;26.75,LMS!$D$23*AC486^3+LMS!$E$23*AC486^2+LMS!$F$23*AC486+LMS!$G$23,IF(AC486&lt;90,LMS!$D$24*AC486^3+LMS!$E$24*AC486^2+LMS!$F$24*AC486+LMS!$G$24,LMS!$D$25*AC486^3+LMS!$E$25*AC486^2+LMS!$F$25*AC486+LMS!$G$25))))),(IF(AC486&lt;2.5,LMS!$D$27*AC486^3+LMS!$E$27*AC486^2+LMS!$F$27*AC486+LMS!$G$27,IF(AC486&lt;9.5,LMS!$D$28*AC486^3+LMS!$E$28*AC486^2+LMS!$F$28*AC486+LMS!$G$28,IF(AC486&lt;26.75,LMS!$D$29*AC486^3+LMS!$E$29*AC486^2+LMS!$F$29*AC486+LMS!$G$29,IF(AC486&lt;90,LMS!$D$30*AC486^3+LMS!$E$30*AC486^2+LMS!$F$30*AC486+LMS!$G$30,IF(AC486&lt;150,LMS!$D$31*AC486^3+LMS!$E$31*AC486^2+LMS!$F$31*AC486+LMS!$G$31,LMS!$D$32*AC486^3+LMS!$E$32*AC486^2+LMS!$F$32*AC486+LMS!$G$32)))))))</f>
        <v>#VALUE!</v>
      </c>
      <c r="AB486" t="e">
        <f>IF(D486="M",(IF(AC486&lt;90,LMS!$D$14*AC486^3+LMS!$E$14*AC486^2+LMS!$F$14*AC486+LMS!$G$14,LMS!$D$15*AC486^3+LMS!$E$15*AC486^2+LMS!$F$15*AC486+LMS!$G$15)),(IF(AC486&lt;90,LMS!$D$17*AC486^3+LMS!$E$17*AC486^2+LMS!$F$17*AC486+LMS!$G$17,LMS!$D$18*AC486^3+LMS!$E$18*AC486^2+LMS!$F$18*AC486+LMS!$G$18)))</f>
        <v>#VALUE!</v>
      </c>
      <c r="AC486" s="7" t="e">
        <f t="shared" si="127"/>
        <v>#VALUE!</v>
      </c>
    </row>
    <row r="487" spans="2:29" s="7" customFormat="1">
      <c r="B487" s="119"/>
      <c r="C487" s="119"/>
      <c r="D487" s="119"/>
      <c r="E487" s="31"/>
      <c r="F487" s="31"/>
      <c r="G487" s="120"/>
      <c r="H487" s="120"/>
      <c r="I487" s="11" t="str">
        <f t="shared" si="114"/>
        <v/>
      </c>
      <c r="J487" s="2" t="str">
        <f t="shared" si="115"/>
        <v/>
      </c>
      <c r="K487" s="2" t="str">
        <f t="shared" si="116"/>
        <v/>
      </c>
      <c r="L487" s="2" t="str">
        <f t="shared" si="117"/>
        <v/>
      </c>
      <c r="M487" s="2" t="str">
        <f t="shared" si="118"/>
        <v/>
      </c>
      <c r="N487" s="2" t="str">
        <f t="shared" si="119"/>
        <v/>
      </c>
      <c r="O487" s="11" t="str">
        <f t="shared" si="120"/>
        <v/>
      </c>
      <c r="P487" s="11" t="str">
        <f t="shared" si="121"/>
        <v/>
      </c>
      <c r="Q487" s="11" t="str">
        <f t="shared" si="122"/>
        <v/>
      </c>
      <c r="R487" s="137"/>
      <c r="S487" s="137"/>
      <c r="T487" s="12" t="e">
        <f t="shared" si="123"/>
        <v>#VALUE!</v>
      </c>
      <c r="U487" s="13" t="e">
        <f t="shared" si="124"/>
        <v>#VALUE!</v>
      </c>
      <c r="V487" s="13"/>
      <c r="W487" s="8">
        <f t="shared" si="125"/>
        <v>9.0359999999999996</v>
      </c>
      <c r="X487" s="8">
        <f t="shared" si="126"/>
        <v>-184.49199999999999</v>
      </c>
      <c r="Y487"/>
      <c r="Z487" t="e">
        <f>IF(D487="M",IF(AC487&lt;78,LMS!$D$5*AC487^3+LMS!$E$5*AC487^2+LMS!$F$5*AC487+LMS!$G$5,IF(AC487&lt;150,LMS!$D$6*AC487^3+LMS!$E$6*AC487^2+LMS!$F$6*AC487+LMS!$G$6,LMS!$D$7*AC487^3+LMS!$E$7*AC487^2+LMS!$F$7*AC487+LMS!$G$7)),IF(AC487&lt;69,LMS!$D$9*AC487^3+LMS!$E$9*AC487^2+LMS!$F$9*AC487+LMS!$G$9,IF(AC487&lt;150,LMS!$D$10*AC487^3+LMS!$E$10*AC487^2+LMS!$F$10*AC487+LMS!$G$10,LMS!$D$11*AC487^3+LMS!$E$11*AC487^2+LMS!$F$11*AC487+LMS!$G$11)))</f>
        <v>#VALUE!</v>
      </c>
      <c r="AA487" t="e">
        <f>IF(D487="M",(IF(AC487&lt;2.5,LMS!$D$21*AC487^3+LMS!$E$21*AC487^2+LMS!$F$21*AC487+LMS!$G$21,IF(AC487&lt;9.5,LMS!$D$22*AC487^3+LMS!$E$22*AC487^2+LMS!$F$22*AC487+LMS!$G$22,IF(AC487&lt;26.75,LMS!$D$23*AC487^3+LMS!$E$23*AC487^2+LMS!$F$23*AC487+LMS!$G$23,IF(AC487&lt;90,LMS!$D$24*AC487^3+LMS!$E$24*AC487^2+LMS!$F$24*AC487+LMS!$G$24,LMS!$D$25*AC487^3+LMS!$E$25*AC487^2+LMS!$F$25*AC487+LMS!$G$25))))),(IF(AC487&lt;2.5,LMS!$D$27*AC487^3+LMS!$E$27*AC487^2+LMS!$F$27*AC487+LMS!$G$27,IF(AC487&lt;9.5,LMS!$D$28*AC487^3+LMS!$E$28*AC487^2+LMS!$F$28*AC487+LMS!$G$28,IF(AC487&lt;26.75,LMS!$D$29*AC487^3+LMS!$E$29*AC487^2+LMS!$F$29*AC487+LMS!$G$29,IF(AC487&lt;90,LMS!$D$30*AC487^3+LMS!$E$30*AC487^2+LMS!$F$30*AC487+LMS!$G$30,IF(AC487&lt;150,LMS!$D$31*AC487^3+LMS!$E$31*AC487^2+LMS!$F$31*AC487+LMS!$G$31,LMS!$D$32*AC487^3+LMS!$E$32*AC487^2+LMS!$F$32*AC487+LMS!$G$32)))))))</f>
        <v>#VALUE!</v>
      </c>
      <c r="AB487" t="e">
        <f>IF(D487="M",(IF(AC487&lt;90,LMS!$D$14*AC487^3+LMS!$E$14*AC487^2+LMS!$F$14*AC487+LMS!$G$14,LMS!$D$15*AC487^3+LMS!$E$15*AC487^2+LMS!$F$15*AC487+LMS!$G$15)),(IF(AC487&lt;90,LMS!$D$17*AC487^3+LMS!$E$17*AC487^2+LMS!$F$17*AC487+LMS!$G$17,LMS!$D$18*AC487^3+LMS!$E$18*AC487^2+LMS!$F$18*AC487+LMS!$G$18)))</f>
        <v>#VALUE!</v>
      </c>
      <c r="AC487" s="7" t="e">
        <f t="shared" si="127"/>
        <v>#VALUE!</v>
      </c>
    </row>
    <row r="488" spans="2:29" s="7" customFormat="1">
      <c r="B488" s="119"/>
      <c r="C488" s="119"/>
      <c r="D488" s="119"/>
      <c r="E488" s="31"/>
      <c r="F488" s="31"/>
      <c r="G488" s="120"/>
      <c r="H488" s="120"/>
      <c r="I488" s="11" t="str">
        <f t="shared" si="114"/>
        <v/>
      </c>
      <c r="J488" s="2" t="str">
        <f t="shared" si="115"/>
        <v/>
      </c>
      <c r="K488" s="2" t="str">
        <f t="shared" si="116"/>
        <v/>
      </c>
      <c r="L488" s="2" t="str">
        <f t="shared" si="117"/>
        <v/>
      </c>
      <c r="M488" s="2" t="str">
        <f t="shared" si="118"/>
        <v/>
      </c>
      <c r="N488" s="2" t="str">
        <f t="shared" si="119"/>
        <v/>
      </c>
      <c r="O488" s="11" t="str">
        <f t="shared" si="120"/>
        <v/>
      </c>
      <c r="P488" s="11" t="str">
        <f t="shared" si="121"/>
        <v/>
      </c>
      <c r="Q488" s="11" t="str">
        <f t="shared" si="122"/>
        <v/>
      </c>
      <c r="R488" s="137"/>
      <c r="S488" s="137"/>
      <c r="T488" s="12" t="e">
        <f t="shared" si="123"/>
        <v>#VALUE!</v>
      </c>
      <c r="U488" s="13" t="e">
        <f t="shared" si="124"/>
        <v>#VALUE!</v>
      </c>
      <c r="V488" s="13"/>
      <c r="W488" s="8">
        <f t="shared" si="125"/>
        <v>9.0359999999999996</v>
      </c>
      <c r="X488" s="8">
        <f t="shared" si="126"/>
        <v>-184.49199999999999</v>
      </c>
      <c r="Y488"/>
      <c r="Z488" t="e">
        <f>IF(D488="M",IF(AC488&lt;78,LMS!$D$5*AC488^3+LMS!$E$5*AC488^2+LMS!$F$5*AC488+LMS!$G$5,IF(AC488&lt;150,LMS!$D$6*AC488^3+LMS!$E$6*AC488^2+LMS!$F$6*AC488+LMS!$G$6,LMS!$D$7*AC488^3+LMS!$E$7*AC488^2+LMS!$F$7*AC488+LMS!$G$7)),IF(AC488&lt;69,LMS!$D$9*AC488^3+LMS!$E$9*AC488^2+LMS!$F$9*AC488+LMS!$G$9,IF(AC488&lt;150,LMS!$D$10*AC488^3+LMS!$E$10*AC488^2+LMS!$F$10*AC488+LMS!$G$10,LMS!$D$11*AC488^3+LMS!$E$11*AC488^2+LMS!$F$11*AC488+LMS!$G$11)))</f>
        <v>#VALUE!</v>
      </c>
      <c r="AA488" t="e">
        <f>IF(D488="M",(IF(AC488&lt;2.5,LMS!$D$21*AC488^3+LMS!$E$21*AC488^2+LMS!$F$21*AC488+LMS!$G$21,IF(AC488&lt;9.5,LMS!$D$22*AC488^3+LMS!$E$22*AC488^2+LMS!$F$22*AC488+LMS!$G$22,IF(AC488&lt;26.75,LMS!$D$23*AC488^3+LMS!$E$23*AC488^2+LMS!$F$23*AC488+LMS!$G$23,IF(AC488&lt;90,LMS!$D$24*AC488^3+LMS!$E$24*AC488^2+LMS!$F$24*AC488+LMS!$G$24,LMS!$D$25*AC488^3+LMS!$E$25*AC488^2+LMS!$F$25*AC488+LMS!$G$25))))),(IF(AC488&lt;2.5,LMS!$D$27*AC488^3+LMS!$E$27*AC488^2+LMS!$F$27*AC488+LMS!$G$27,IF(AC488&lt;9.5,LMS!$D$28*AC488^3+LMS!$E$28*AC488^2+LMS!$F$28*AC488+LMS!$G$28,IF(AC488&lt;26.75,LMS!$D$29*AC488^3+LMS!$E$29*AC488^2+LMS!$F$29*AC488+LMS!$G$29,IF(AC488&lt;90,LMS!$D$30*AC488^3+LMS!$E$30*AC488^2+LMS!$F$30*AC488+LMS!$G$30,IF(AC488&lt;150,LMS!$D$31*AC488^3+LMS!$E$31*AC488^2+LMS!$F$31*AC488+LMS!$G$31,LMS!$D$32*AC488^3+LMS!$E$32*AC488^2+LMS!$F$32*AC488+LMS!$G$32)))))))</f>
        <v>#VALUE!</v>
      </c>
      <c r="AB488" t="e">
        <f>IF(D488="M",(IF(AC488&lt;90,LMS!$D$14*AC488^3+LMS!$E$14*AC488^2+LMS!$F$14*AC488+LMS!$G$14,LMS!$D$15*AC488^3+LMS!$E$15*AC488^2+LMS!$F$15*AC488+LMS!$G$15)),(IF(AC488&lt;90,LMS!$D$17*AC488^3+LMS!$E$17*AC488^2+LMS!$F$17*AC488+LMS!$G$17,LMS!$D$18*AC488^3+LMS!$E$18*AC488^2+LMS!$F$18*AC488+LMS!$G$18)))</f>
        <v>#VALUE!</v>
      </c>
      <c r="AC488" s="7" t="e">
        <f t="shared" si="127"/>
        <v>#VALUE!</v>
      </c>
    </row>
    <row r="489" spans="2:29" s="7" customFormat="1">
      <c r="B489" s="119"/>
      <c r="C489" s="119"/>
      <c r="D489" s="119"/>
      <c r="E489" s="31"/>
      <c r="F489" s="31"/>
      <c r="G489" s="120"/>
      <c r="H489" s="120"/>
      <c r="I489" s="11" t="str">
        <f t="shared" si="114"/>
        <v/>
      </c>
      <c r="J489" s="2" t="str">
        <f t="shared" si="115"/>
        <v/>
      </c>
      <c r="K489" s="2" t="str">
        <f t="shared" si="116"/>
        <v/>
      </c>
      <c r="L489" s="2" t="str">
        <f t="shared" si="117"/>
        <v/>
      </c>
      <c r="M489" s="2" t="str">
        <f t="shared" si="118"/>
        <v/>
      </c>
      <c r="N489" s="2" t="str">
        <f t="shared" si="119"/>
        <v/>
      </c>
      <c r="O489" s="11" t="str">
        <f t="shared" si="120"/>
        <v/>
      </c>
      <c r="P489" s="11" t="str">
        <f t="shared" si="121"/>
        <v/>
      </c>
      <c r="Q489" s="11" t="str">
        <f t="shared" si="122"/>
        <v/>
      </c>
      <c r="R489" s="137"/>
      <c r="S489" s="137"/>
      <c r="T489" s="12" t="e">
        <f t="shared" si="123"/>
        <v>#VALUE!</v>
      </c>
      <c r="U489" s="13" t="e">
        <f t="shared" si="124"/>
        <v>#VALUE!</v>
      </c>
      <c r="V489" s="13"/>
      <c r="W489" s="8">
        <f t="shared" si="125"/>
        <v>9.0359999999999996</v>
      </c>
      <c r="X489" s="8">
        <f t="shared" si="126"/>
        <v>-184.49199999999999</v>
      </c>
      <c r="Y489"/>
      <c r="Z489" t="e">
        <f>IF(D489="M",IF(AC489&lt;78,LMS!$D$5*AC489^3+LMS!$E$5*AC489^2+LMS!$F$5*AC489+LMS!$G$5,IF(AC489&lt;150,LMS!$D$6*AC489^3+LMS!$E$6*AC489^2+LMS!$F$6*AC489+LMS!$G$6,LMS!$D$7*AC489^3+LMS!$E$7*AC489^2+LMS!$F$7*AC489+LMS!$G$7)),IF(AC489&lt;69,LMS!$D$9*AC489^3+LMS!$E$9*AC489^2+LMS!$F$9*AC489+LMS!$G$9,IF(AC489&lt;150,LMS!$D$10*AC489^3+LMS!$E$10*AC489^2+LMS!$F$10*AC489+LMS!$G$10,LMS!$D$11*AC489^3+LMS!$E$11*AC489^2+LMS!$F$11*AC489+LMS!$G$11)))</f>
        <v>#VALUE!</v>
      </c>
      <c r="AA489" t="e">
        <f>IF(D489="M",(IF(AC489&lt;2.5,LMS!$D$21*AC489^3+LMS!$E$21*AC489^2+LMS!$F$21*AC489+LMS!$G$21,IF(AC489&lt;9.5,LMS!$D$22*AC489^3+LMS!$E$22*AC489^2+LMS!$F$22*AC489+LMS!$G$22,IF(AC489&lt;26.75,LMS!$D$23*AC489^3+LMS!$E$23*AC489^2+LMS!$F$23*AC489+LMS!$G$23,IF(AC489&lt;90,LMS!$D$24*AC489^3+LMS!$E$24*AC489^2+LMS!$F$24*AC489+LMS!$G$24,LMS!$D$25*AC489^3+LMS!$E$25*AC489^2+LMS!$F$25*AC489+LMS!$G$25))))),(IF(AC489&lt;2.5,LMS!$D$27*AC489^3+LMS!$E$27*AC489^2+LMS!$F$27*AC489+LMS!$G$27,IF(AC489&lt;9.5,LMS!$D$28*AC489^3+LMS!$E$28*AC489^2+LMS!$F$28*AC489+LMS!$G$28,IF(AC489&lt;26.75,LMS!$D$29*AC489^3+LMS!$E$29*AC489^2+LMS!$F$29*AC489+LMS!$G$29,IF(AC489&lt;90,LMS!$D$30*AC489^3+LMS!$E$30*AC489^2+LMS!$F$30*AC489+LMS!$G$30,IF(AC489&lt;150,LMS!$D$31*AC489^3+LMS!$E$31*AC489^2+LMS!$F$31*AC489+LMS!$G$31,LMS!$D$32*AC489^3+LMS!$E$32*AC489^2+LMS!$F$32*AC489+LMS!$G$32)))))))</f>
        <v>#VALUE!</v>
      </c>
      <c r="AB489" t="e">
        <f>IF(D489="M",(IF(AC489&lt;90,LMS!$D$14*AC489^3+LMS!$E$14*AC489^2+LMS!$F$14*AC489+LMS!$G$14,LMS!$D$15*AC489^3+LMS!$E$15*AC489^2+LMS!$F$15*AC489+LMS!$G$15)),(IF(AC489&lt;90,LMS!$D$17*AC489^3+LMS!$E$17*AC489^2+LMS!$F$17*AC489+LMS!$G$17,LMS!$D$18*AC489^3+LMS!$E$18*AC489^2+LMS!$F$18*AC489+LMS!$G$18)))</f>
        <v>#VALUE!</v>
      </c>
      <c r="AC489" s="7" t="e">
        <f t="shared" si="127"/>
        <v>#VALUE!</v>
      </c>
    </row>
    <row r="490" spans="2:29" s="7" customFormat="1">
      <c r="B490" s="119"/>
      <c r="C490" s="119"/>
      <c r="D490" s="119"/>
      <c r="E490" s="31"/>
      <c r="F490" s="31"/>
      <c r="G490" s="120"/>
      <c r="H490" s="120"/>
      <c r="I490" s="11" t="str">
        <f t="shared" si="114"/>
        <v/>
      </c>
      <c r="J490" s="2" t="str">
        <f t="shared" si="115"/>
        <v/>
      </c>
      <c r="K490" s="2" t="str">
        <f t="shared" si="116"/>
        <v/>
      </c>
      <c r="L490" s="2" t="str">
        <f t="shared" si="117"/>
        <v/>
      </c>
      <c r="M490" s="2" t="str">
        <f t="shared" si="118"/>
        <v/>
      </c>
      <c r="N490" s="2" t="str">
        <f t="shared" si="119"/>
        <v/>
      </c>
      <c r="O490" s="11" t="str">
        <f t="shared" si="120"/>
        <v/>
      </c>
      <c r="P490" s="11" t="str">
        <f t="shared" si="121"/>
        <v/>
      </c>
      <c r="Q490" s="11" t="str">
        <f t="shared" si="122"/>
        <v/>
      </c>
      <c r="R490" s="137"/>
      <c r="S490" s="137"/>
      <c r="T490" s="12" t="e">
        <f t="shared" si="123"/>
        <v>#VALUE!</v>
      </c>
      <c r="U490" s="13" t="e">
        <f t="shared" si="124"/>
        <v>#VALUE!</v>
      </c>
      <c r="V490" s="13"/>
      <c r="W490" s="8">
        <f t="shared" si="125"/>
        <v>9.0359999999999996</v>
      </c>
      <c r="X490" s="8">
        <f t="shared" si="126"/>
        <v>-184.49199999999999</v>
      </c>
      <c r="Y490"/>
      <c r="Z490" t="e">
        <f>IF(D490="M",IF(AC490&lt;78,LMS!$D$5*AC490^3+LMS!$E$5*AC490^2+LMS!$F$5*AC490+LMS!$G$5,IF(AC490&lt;150,LMS!$D$6*AC490^3+LMS!$E$6*AC490^2+LMS!$F$6*AC490+LMS!$G$6,LMS!$D$7*AC490^3+LMS!$E$7*AC490^2+LMS!$F$7*AC490+LMS!$G$7)),IF(AC490&lt;69,LMS!$D$9*AC490^3+LMS!$E$9*AC490^2+LMS!$F$9*AC490+LMS!$G$9,IF(AC490&lt;150,LMS!$D$10*AC490^3+LMS!$E$10*AC490^2+LMS!$F$10*AC490+LMS!$G$10,LMS!$D$11*AC490^3+LMS!$E$11*AC490^2+LMS!$F$11*AC490+LMS!$G$11)))</f>
        <v>#VALUE!</v>
      </c>
      <c r="AA490" t="e">
        <f>IF(D490="M",(IF(AC490&lt;2.5,LMS!$D$21*AC490^3+LMS!$E$21*AC490^2+LMS!$F$21*AC490+LMS!$G$21,IF(AC490&lt;9.5,LMS!$D$22*AC490^3+LMS!$E$22*AC490^2+LMS!$F$22*AC490+LMS!$G$22,IF(AC490&lt;26.75,LMS!$D$23*AC490^3+LMS!$E$23*AC490^2+LMS!$F$23*AC490+LMS!$G$23,IF(AC490&lt;90,LMS!$D$24*AC490^3+LMS!$E$24*AC490^2+LMS!$F$24*AC490+LMS!$G$24,LMS!$D$25*AC490^3+LMS!$E$25*AC490^2+LMS!$F$25*AC490+LMS!$G$25))))),(IF(AC490&lt;2.5,LMS!$D$27*AC490^3+LMS!$E$27*AC490^2+LMS!$F$27*AC490+LMS!$G$27,IF(AC490&lt;9.5,LMS!$D$28*AC490^3+LMS!$E$28*AC490^2+LMS!$F$28*AC490+LMS!$G$28,IF(AC490&lt;26.75,LMS!$D$29*AC490^3+LMS!$E$29*AC490^2+LMS!$F$29*AC490+LMS!$G$29,IF(AC490&lt;90,LMS!$D$30*AC490^3+LMS!$E$30*AC490^2+LMS!$F$30*AC490+LMS!$G$30,IF(AC490&lt;150,LMS!$D$31*AC490^3+LMS!$E$31*AC490^2+LMS!$F$31*AC490+LMS!$G$31,LMS!$D$32*AC490^3+LMS!$E$32*AC490^2+LMS!$F$32*AC490+LMS!$G$32)))))))</f>
        <v>#VALUE!</v>
      </c>
      <c r="AB490" t="e">
        <f>IF(D490="M",(IF(AC490&lt;90,LMS!$D$14*AC490^3+LMS!$E$14*AC490^2+LMS!$F$14*AC490+LMS!$G$14,LMS!$D$15*AC490^3+LMS!$E$15*AC490^2+LMS!$F$15*AC490+LMS!$G$15)),(IF(AC490&lt;90,LMS!$D$17*AC490^3+LMS!$E$17*AC490^2+LMS!$F$17*AC490+LMS!$G$17,LMS!$D$18*AC490^3+LMS!$E$18*AC490^2+LMS!$F$18*AC490+LMS!$G$18)))</f>
        <v>#VALUE!</v>
      </c>
      <c r="AC490" s="7" t="e">
        <f t="shared" si="127"/>
        <v>#VALUE!</v>
      </c>
    </row>
    <row r="491" spans="2:29" s="7" customFormat="1">
      <c r="B491" s="119"/>
      <c r="C491" s="119"/>
      <c r="D491" s="119"/>
      <c r="E491" s="31"/>
      <c r="F491" s="31"/>
      <c r="G491" s="120"/>
      <c r="H491" s="120"/>
      <c r="I491" s="11" t="str">
        <f t="shared" si="114"/>
        <v/>
      </c>
      <c r="J491" s="2" t="str">
        <f t="shared" si="115"/>
        <v/>
      </c>
      <c r="K491" s="2" t="str">
        <f t="shared" si="116"/>
        <v/>
      </c>
      <c r="L491" s="2" t="str">
        <f t="shared" si="117"/>
        <v/>
      </c>
      <c r="M491" s="2" t="str">
        <f t="shared" si="118"/>
        <v/>
      </c>
      <c r="N491" s="2" t="str">
        <f t="shared" si="119"/>
        <v/>
      </c>
      <c r="O491" s="11" t="str">
        <f t="shared" si="120"/>
        <v/>
      </c>
      <c r="P491" s="11" t="str">
        <f t="shared" si="121"/>
        <v/>
      </c>
      <c r="Q491" s="11" t="str">
        <f t="shared" si="122"/>
        <v/>
      </c>
      <c r="R491" s="137"/>
      <c r="S491" s="137"/>
      <c r="T491" s="12" t="e">
        <f t="shared" si="123"/>
        <v>#VALUE!</v>
      </c>
      <c r="U491" s="13" t="e">
        <f t="shared" si="124"/>
        <v>#VALUE!</v>
      </c>
      <c r="V491" s="13"/>
      <c r="W491" s="8">
        <f t="shared" si="125"/>
        <v>9.0359999999999996</v>
      </c>
      <c r="X491" s="8">
        <f t="shared" si="126"/>
        <v>-184.49199999999999</v>
      </c>
      <c r="Y491"/>
      <c r="Z491" t="e">
        <f>IF(D491="M",IF(AC491&lt;78,LMS!$D$5*AC491^3+LMS!$E$5*AC491^2+LMS!$F$5*AC491+LMS!$G$5,IF(AC491&lt;150,LMS!$D$6*AC491^3+LMS!$E$6*AC491^2+LMS!$F$6*AC491+LMS!$G$6,LMS!$D$7*AC491^3+LMS!$E$7*AC491^2+LMS!$F$7*AC491+LMS!$G$7)),IF(AC491&lt;69,LMS!$D$9*AC491^3+LMS!$E$9*AC491^2+LMS!$F$9*AC491+LMS!$G$9,IF(AC491&lt;150,LMS!$D$10*AC491^3+LMS!$E$10*AC491^2+LMS!$F$10*AC491+LMS!$G$10,LMS!$D$11*AC491^3+LMS!$E$11*AC491^2+LMS!$F$11*AC491+LMS!$G$11)))</f>
        <v>#VALUE!</v>
      </c>
      <c r="AA491" t="e">
        <f>IF(D491="M",(IF(AC491&lt;2.5,LMS!$D$21*AC491^3+LMS!$E$21*AC491^2+LMS!$F$21*AC491+LMS!$G$21,IF(AC491&lt;9.5,LMS!$D$22*AC491^3+LMS!$E$22*AC491^2+LMS!$F$22*AC491+LMS!$G$22,IF(AC491&lt;26.75,LMS!$D$23*AC491^3+LMS!$E$23*AC491^2+LMS!$F$23*AC491+LMS!$G$23,IF(AC491&lt;90,LMS!$D$24*AC491^3+LMS!$E$24*AC491^2+LMS!$F$24*AC491+LMS!$G$24,LMS!$D$25*AC491^3+LMS!$E$25*AC491^2+LMS!$F$25*AC491+LMS!$G$25))))),(IF(AC491&lt;2.5,LMS!$D$27*AC491^3+LMS!$E$27*AC491^2+LMS!$F$27*AC491+LMS!$G$27,IF(AC491&lt;9.5,LMS!$D$28*AC491^3+LMS!$E$28*AC491^2+LMS!$F$28*AC491+LMS!$G$28,IF(AC491&lt;26.75,LMS!$D$29*AC491^3+LMS!$E$29*AC491^2+LMS!$F$29*AC491+LMS!$G$29,IF(AC491&lt;90,LMS!$D$30*AC491^3+LMS!$E$30*AC491^2+LMS!$F$30*AC491+LMS!$G$30,IF(AC491&lt;150,LMS!$D$31*AC491^3+LMS!$E$31*AC491^2+LMS!$F$31*AC491+LMS!$G$31,LMS!$D$32*AC491^3+LMS!$E$32*AC491^2+LMS!$F$32*AC491+LMS!$G$32)))))))</f>
        <v>#VALUE!</v>
      </c>
      <c r="AB491" t="e">
        <f>IF(D491="M",(IF(AC491&lt;90,LMS!$D$14*AC491^3+LMS!$E$14*AC491^2+LMS!$F$14*AC491+LMS!$G$14,LMS!$D$15*AC491^3+LMS!$E$15*AC491^2+LMS!$F$15*AC491+LMS!$G$15)),(IF(AC491&lt;90,LMS!$D$17*AC491^3+LMS!$E$17*AC491^2+LMS!$F$17*AC491+LMS!$G$17,LMS!$D$18*AC491^3+LMS!$E$18*AC491^2+LMS!$F$18*AC491+LMS!$G$18)))</f>
        <v>#VALUE!</v>
      </c>
      <c r="AC491" s="7" t="e">
        <f t="shared" si="127"/>
        <v>#VALUE!</v>
      </c>
    </row>
    <row r="492" spans="2:29" s="7" customFormat="1">
      <c r="B492" s="119"/>
      <c r="C492" s="119"/>
      <c r="D492" s="119"/>
      <c r="E492" s="31"/>
      <c r="F492" s="31"/>
      <c r="G492" s="120"/>
      <c r="H492" s="120"/>
      <c r="I492" s="11" t="str">
        <f t="shared" si="114"/>
        <v/>
      </c>
      <c r="J492" s="2" t="str">
        <f t="shared" si="115"/>
        <v/>
      </c>
      <c r="K492" s="2" t="str">
        <f t="shared" si="116"/>
        <v/>
      </c>
      <c r="L492" s="2" t="str">
        <f t="shared" si="117"/>
        <v/>
      </c>
      <c r="M492" s="2" t="str">
        <f t="shared" si="118"/>
        <v/>
      </c>
      <c r="N492" s="2" t="str">
        <f t="shared" si="119"/>
        <v/>
      </c>
      <c r="O492" s="11" t="str">
        <f t="shared" si="120"/>
        <v/>
      </c>
      <c r="P492" s="11" t="str">
        <f t="shared" si="121"/>
        <v/>
      </c>
      <c r="Q492" s="11" t="str">
        <f t="shared" si="122"/>
        <v/>
      </c>
      <c r="R492" s="137"/>
      <c r="S492" s="137"/>
      <c r="T492" s="12" t="e">
        <f t="shared" si="123"/>
        <v>#VALUE!</v>
      </c>
      <c r="U492" s="13" t="e">
        <f t="shared" si="124"/>
        <v>#VALUE!</v>
      </c>
      <c r="V492" s="13"/>
      <c r="W492" s="8">
        <f t="shared" si="125"/>
        <v>9.0359999999999996</v>
      </c>
      <c r="X492" s="8">
        <f t="shared" si="126"/>
        <v>-184.49199999999999</v>
      </c>
      <c r="Y492"/>
      <c r="Z492" t="e">
        <f>IF(D492="M",IF(AC492&lt;78,LMS!$D$5*AC492^3+LMS!$E$5*AC492^2+LMS!$F$5*AC492+LMS!$G$5,IF(AC492&lt;150,LMS!$D$6*AC492^3+LMS!$E$6*AC492^2+LMS!$F$6*AC492+LMS!$G$6,LMS!$D$7*AC492^3+LMS!$E$7*AC492^2+LMS!$F$7*AC492+LMS!$G$7)),IF(AC492&lt;69,LMS!$D$9*AC492^3+LMS!$E$9*AC492^2+LMS!$F$9*AC492+LMS!$G$9,IF(AC492&lt;150,LMS!$D$10*AC492^3+LMS!$E$10*AC492^2+LMS!$F$10*AC492+LMS!$G$10,LMS!$D$11*AC492^3+LMS!$E$11*AC492^2+LMS!$F$11*AC492+LMS!$G$11)))</f>
        <v>#VALUE!</v>
      </c>
      <c r="AA492" t="e">
        <f>IF(D492="M",(IF(AC492&lt;2.5,LMS!$D$21*AC492^3+LMS!$E$21*AC492^2+LMS!$F$21*AC492+LMS!$G$21,IF(AC492&lt;9.5,LMS!$D$22*AC492^3+LMS!$E$22*AC492^2+LMS!$F$22*AC492+LMS!$G$22,IF(AC492&lt;26.75,LMS!$D$23*AC492^3+LMS!$E$23*AC492^2+LMS!$F$23*AC492+LMS!$G$23,IF(AC492&lt;90,LMS!$D$24*AC492^3+LMS!$E$24*AC492^2+LMS!$F$24*AC492+LMS!$G$24,LMS!$D$25*AC492^3+LMS!$E$25*AC492^2+LMS!$F$25*AC492+LMS!$G$25))))),(IF(AC492&lt;2.5,LMS!$D$27*AC492^3+LMS!$E$27*AC492^2+LMS!$F$27*AC492+LMS!$G$27,IF(AC492&lt;9.5,LMS!$D$28*AC492^3+LMS!$E$28*AC492^2+LMS!$F$28*AC492+LMS!$G$28,IF(AC492&lt;26.75,LMS!$D$29*AC492^3+LMS!$E$29*AC492^2+LMS!$F$29*AC492+LMS!$G$29,IF(AC492&lt;90,LMS!$D$30*AC492^3+LMS!$E$30*AC492^2+LMS!$F$30*AC492+LMS!$G$30,IF(AC492&lt;150,LMS!$D$31*AC492^3+LMS!$E$31*AC492^2+LMS!$F$31*AC492+LMS!$G$31,LMS!$D$32*AC492^3+LMS!$E$32*AC492^2+LMS!$F$32*AC492+LMS!$G$32)))))))</f>
        <v>#VALUE!</v>
      </c>
      <c r="AB492" t="e">
        <f>IF(D492="M",(IF(AC492&lt;90,LMS!$D$14*AC492^3+LMS!$E$14*AC492^2+LMS!$F$14*AC492+LMS!$G$14,LMS!$D$15*AC492^3+LMS!$E$15*AC492^2+LMS!$F$15*AC492+LMS!$G$15)),(IF(AC492&lt;90,LMS!$D$17*AC492^3+LMS!$E$17*AC492^2+LMS!$F$17*AC492+LMS!$G$17,LMS!$D$18*AC492^3+LMS!$E$18*AC492^2+LMS!$F$18*AC492+LMS!$G$18)))</f>
        <v>#VALUE!</v>
      </c>
      <c r="AC492" s="7" t="e">
        <f t="shared" si="127"/>
        <v>#VALUE!</v>
      </c>
    </row>
    <row r="493" spans="2:29" s="7" customFormat="1">
      <c r="B493" s="119"/>
      <c r="C493" s="119"/>
      <c r="D493" s="119"/>
      <c r="E493" s="31"/>
      <c r="F493" s="31"/>
      <c r="G493" s="120"/>
      <c r="H493" s="120"/>
      <c r="I493" s="11" t="str">
        <f t="shared" si="114"/>
        <v/>
      </c>
      <c r="J493" s="2" t="str">
        <f t="shared" si="115"/>
        <v/>
      </c>
      <c r="K493" s="2" t="str">
        <f t="shared" si="116"/>
        <v/>
      </c>
      <c r="L493" s="2" t="str">
        <f t="shared" si="117"/>
        <v/>
      </c>
      <c r="M493" s="2" t="str">
        <f t="shared" si="118"/>
        <v/>
      </c>
      <c r="N493" s="2" t="str">
        <f t="shared" si="119"/>
        <v/>
      </c>
      <c r="O493" s="11" t="str">
        <f t="shared" si="120"/>
        <v/>
      </c>
      <c r="P493" s="11" t="str">
        <f t="shared" si="121"/>
        <v/>
      </c>
      <c r="Q493" s="11" t="str">
        <f t="shared" si="122"/>
        <v/>
      </c>
      <c r="R493" s="137"/>
      <c r="S493" s="137"/>
      <c r="T493" s="12" t="e">
        <f t="shared" si="123"/>
        <v>#VALUE!</v>
      </c>
      <c r="U493" s="13" t="e">
        <f t="shared" si="124"/>
        <v>#VALUE!</v>
      </c>
      <c r="V493" s="13"/>
      <c r="W493" s="8">
        <f t="shared" si="125"/>
        <v>9.0359999999999996</v>
      </c>
      <c r="X493" s="8">
        <f t="shared" si="126"/>
        <v>-184.49199999999999</v>
      </c>
      <c r="Y493"/>
      <c r="Z493" t="e">
        <f>IF(D493="M",IF(AC493&lt;78,LMS!$D$5*AC493^3+LMS!$E$5*AC493^2+LMS!$F$5*AC493+LMS!$G$5,IF(AC493&lt;150,LMS!$D$6*AC493^3+LMS!$E$6*AC493^2+LMS!$F$6*AC493+LMS!$G$6,LMS!$D$7*AC493^3+LMS!$E$7*AC493^2+LMS!$F$7*AC493+LMS!$G$7)),IF(AC493&lt;69,LMS!$D$9*AC493^3+LMS!$E$9*AC493^2+LMS!$F$9*AC493+LMS!$G$9,IF(AC493&lt;150,LMS!$D$10*AC493^3+LMS!$E$10*AC493^2+LMS!$F$10*AC493+LMS!$G$10,LMS!$D$11*AC493^3+LMS!$E$11*AC493^2+LMS!$F$11*AC493+LMS!$G$11)))</f>
        <v>#VALUE!</v>
      </c>
      <c r="AA493" t="e">
        <f>IF(D493="M",(IF(AC493&lt;2.5,LMS!$D$21*AC493^3+LMS!$E$21*AC493^2+LMS!$F$21*AC493+LMS!$G$21,IF(AC493&lt;9.5,LMS!$D$22*AC493^3+LMS!$E$22*AC493^2+LMS!$F$22*AC493+LMS!$G$22,IF(AC493&lt;26.75,LMS!$D$23*AC493^3+LMS!$E$23*AC493^2+LMS!$F$23*AC493+LMS!$G$23,IF(AC493&lt;90,LMS!$D$24*AC493^3+LMS!$E$24*AC493^2+LMS!$F$24*AC493+LMS!$G$24,LMS!$D$25*AC493^3+LMS!$E$25*AC493^2+LMS!$F$25*AC493+LMS!$G$25))))),(IF(AC493&lt;2.5,LMS!$D$27*AC493^3+LMS!$E$27*AC493^2+LMS!$F$27*AC493+LMS!$G$27,IF(AC493&lt;9.5,LMS!$D$28*AC493^3+LMS!$E$28*AC493^2+LMS!$F$28*AC493+LMS!$G$28,IF(AC493&lt;26.75,LMS!$D$29*AC493^3+LMS!$E$29*AC493^2+LMS!$F$29*AC493+LMS!$G$29,IF(AC493&lt;90,LMS!$D$30*AC493^3+LMS!$E$30*AC493^2+LMS!$F$30*AC493+LMS!$G$30,IF(AC493&lt;150,LMS!$D$31*AC493^3+LMS!$E$31*AC493^2+LMS!$F$31*AC493+LMS!$G$31,LMS!$D$32*AC493^3+LMS!$E$32*AC493^2+LMS!$F$32*AC493+LMS!$G$32)))))))</f>
        <v>#VALUE!</v>
      </c>
      <c r="AB493" t="e">
        <f>IF(D493="M",(IF(AC493&lt;90,LMS!$D$14*AC493^3+LMS!$E$14*AC493^2+LMS!$F$14*AC493+LMS!$G$14,LMS!$D$15*AC493^3+LMS!$E$15*AC493^2+LMS!$F$15*AC493+LMS!$G$15)),(IF(AC493&lt;90,LMS!$D$17*AC493^3+LMS!$E$17*AC493^2+LMS!$F$17*AC493+LMS!$G$17,LMS!$D$18*AC493^3+LMS!$E$18*AC493^2+LMS!$F$18*AC493+LMS!$G$18)))</f>
        <v>#VALUE!</v>
      </c>
      <c r="AC493" s="7" t="e">
        <f t="shared" si="127"/>
        <v>#VALUE!</v>
      </c>
    </row>
    <row r="494" spans="2:29" s="7" customFormat="1">
      <c r="B494" s="119"/>
      <c r="C494" s="119"/>
      <c r="D494" s="119"/>
      <c r="E494" s="31"/>
      <c r="F494" s="31"/>
      <c r="G494" s="120"/>
      <c r="H494" s="120"/>
      <c r="I494" s="11" t="str">
        <f t="shared" si="114"/>
        <v/>
      </c>
      <c r="J494" s="2" t="str">
        <f t="shared" si="115"/>
        <v/>
      </c>
      <c r="K494" s="2" t="str">
        <f t="shared" si="116"/>
        <v/>
      </c>
      <c r="L494" s="2" t="str">
        <f t="shared" si="117"/>
        <v/>
      </c>
      <c r="M494" s="2" t="str">
        <f t="shared" si="118"/>
        <v/>
      </c>
      <c r="N494" s="2" t="str">
        <f t="shared" si="119"/>
        <v/>
      </c>
      <c r="O494" s="11" t="str">
        <f t="shared" si="120"/>
        <v/>
      </c>
      <c r="P494" s="11" t="str">
        <f t="shared" si="121"/>
        <v/>
      </c>
      <c r="Q494" s="11" t="str">
        <f t="shared" si="122"/>
        <v/>
      </c>
      <c r="R494" s="137"/>
      <c r="S494" s="137"/>
      <c r="T494" s="12" t="e">
        <f t="shared" si="123"/>
        <v>#VALUE!</v>
      </c>
      <c r="U494" s="13" t="e">
        <f t="shared" si="124"/>
        <v>#VALUE!</v>
      </c>
      <c r="V494" s="13"/>
      <c r="W494" s="8">
        <f t="shared" si="125"/>
        <v>9.0359999999999996</v>
      </c>
      <c r="X494" s="8">
        <f t="shared" si="126"/>
        <v>-184.49199999999999</v>
      </c>
      <c r="Y494"/>
      <c r="Z494" t="e">
        <f>IF(D494="M",IF(AC494&lt;78,LMS!$D$5*AC494^3+LMS!$E$5*AC494^2+LMS!$F$5*AC494+LMS!$G$5,IF(AC494&lt;150,LMS!$D$6*AC494^3+LMS!$E$6*AC494^2+LMS!$F$6*AC494+LMS!$G$6,LMS!$D$7*AC494^3+LMS!$E$7*AC494^2+LMS!$F$7*AC494+LMS!$G$7)),IF(AC494&lt;69,LMS!$D$9*AC494^3+LMS!$E$9*AC494^2+LMS!$F$9*AC494+LMS!$G$9,IF(AC494&lt;150,LMS!$D$10*AC494^3+LMS!$E$10*AC494^2+LMS!$F$10*AC494+LMS!$G$10,LMS!$D$11*AC494^3+LMS!$E$11*AC494^2+LMS!$F$11*AC494+LMS!$G$11)))</f>
        <v>#VALUE!</v>
      </c>
      <c r="AA494" t="e">
        <f>IF(D494="M",(IF(AC494&lt;2.5,LMS!$D$21*AC494^3+LMS!$E$21*AC494^2+LMS!$F$21*AC494+LMS!$G$21,IF(AC494&lt;9.5,LMS!$D$22*AC494^3+LMS!$E$22*AC494^2+LMS!$F$22*AC494+LMS!$G$22,IF(AC494&lt;26.75,LMS!$D$23*AC494^3+LMS!$E$23*AC494^2+LMS!$F$23*AC494+LMS!$G$23,IF(AC494&lt;90,LMS!$D$24*AC494^3+LMS!$E$24*AC494^2+LMS!$F$24*AC494+LMS!$G$24,LMS!$D$25*AC494^3+LMS!$E$25*AC494^2+LMS!$F$25*AC494+LMS!$G$25))))),(IF(AC494&lt;2.5,LMS!$D$27*AC494^3+LMS!$E$27*AC494^2+LMS!$F$27*AC494+LMS!$G$27,IF(AC494&lt;9.5,LMS!$D$28*AC494^3+LMS!$E$28*AC494^2+LMS!$F$28*AC494+LMS!$G$28,IF(AC494&lt;26.75,LMS!$D$29*AC494^3+LMS!$E$29*AC494^2+LMS!$F$29*AC494+LMS!$G$29,IF(AC494&lt;90,LMS!$D$30*AC494^3+LMS!$E$30*AC494^2+LMS!$F$30*AC494+LMS!$G$30,IF(AC494&lt;150,LMS!$D$31*AC494^3+LMS!$E$31*AC494^2+LMS!$F$31*AC494+LMS!$G$31,LMS!$D$32*AC494^3+LMS!$E$32*AC494^2+LMS!$F$32*AC494+LMS!$G$32)))))))</f>
        <v>#VALUE!</v>
      </c>
      <c r="AB494" t="e">
        <f>IF(D494="M",(IF(AC494&lt;90,LMS!$D$14*AC494^3+LMS!$E$14*AC494^2+LMS!$F$14*AC494+LMS!$G$14,LMS!$D$15*AC494^3+LMS!$E$15*AC494^2+LMS!$F$15*AC494+LMS!$G$15)),(IF(AC494&lt;90,LMS!$D$17*AC494^3+LMS!$E$17*AC494^2+LMS!$F$17*AC494+LMS!$G$17,LMS!$D$18*AC494^3+LMS!$E$18*AC494^2+LMS!$F$18*AC494+LMS!$G$18)))</f>
        <v>#VALUE!</v>
      </c>
      <c r="AC494" s="7" t="e">
        <f t="shared" si="127"/>
        <v>#VALUE!</v>
      </c>
    </row>
    <row r="495" spans="2:29" s="7" customFormat="1">
      <c r="B495" s="119"/>
      <c r="C495" s="119"/>
      <c r="D495" s="119"/>
      <c r="E495" s="31"/>
      <c r="F495" s="31"/>
      <c r="G495" s="120"/>
      <c r="H495" s="120"/>
      <c r="I495" s="11" t="str">
        <f t="shared" si="114"/>
        <v/>
      </c>
      <c r="J495" s="2" t="str">
        <f t="shared" si="115"/>
        <v/>
      </c>
      <c r="K495" s="2" t="str">
        <f t="shared" si="116"/>
        <v/>
      </c>
      <c r="L495" s="2" t="str">
        <f t="shared" si="117"/>
        <v/>
      </c>
      <c r="M495" s="2" t="str">
        <f t="shared" si="118"/>
        <v/>
      </c>
      <c r="N495" s="2" t="str">
        <f t="shared" si="119"/>
        <v/>
      </c>
      <c r="O495" s="11" t="str">
        <f t="shared" si="120"/>
        <v/>
      </c>
      <c r="P495" s="11" t="str">
        <f t="shared" si="121"/>
        <v/>
      </c>
      <c r="Q495" s="11" t="str">
        <f t="shared" si="122"/>
        <v/>
      </c>
      <c r="R495" s="137"/>
      <c r="S495" s="137"/>
      <c r="T495" s="12" t="e">
        <f t="shared" si="123"/>
        <v>#VALUE!</v>
      </c>
      <c r="U495" s="13" t="e">
        <f t="shared" si="124"/>
        <v>#VALUE!</v>
      </c>
      <c r="V495" s="13"/>
      <c r="W495" s="8">
        <f t="shared" si="125"/>
        <v>9.0359999999999996</v>
      </c>
      <c r="X495" s="8">
        <f t="shared" si="126"/>
        <v>-184.49199999999999</v>
      </c>
      <c r="Y495"/>
      <c r="Z495" t="e">
        <f>IF(D495="M",IF(AC495&lt;78,LMS!$D$5*AC495^3+LMS!$E$5*AC495^2+LMS!$F$5*AC495+LMS!$G$5,IF(AC495&lt;150,LMS!$D$6*AC495^3+LMS!$E$6*AC495^2+LMS!$F$6*AC495+LMS!$G$6,LMS!$D$7*AC495^3+LMS!$E$7*AC495^2+LMS!$F$7*AC495+LMS!$G$7)),IF(AC495&lt;69,LMS!$D$9*AC495^3+LMS!$E$9*AC495^2+LMS!$F$9*AC495+LMS!$G$9,IF(AC495&lt;150,LMS!$D$10*AC495^3+LMS!$E$10*AC495^2+LMS!$F$10*AC495+LMS!$G$10,LMS!$D$11*AC495^3+LMS!$E$11*AC495^2+LMS!$F$11*AC495+LMS!$G$11)))</f>
        <v>#VALUE!</v>
      </c>
      <c r="AA495" t="e">
        <f>IF(D495="M",(IF(AC495&lt;2.5,LMS!$D$21*AC495^3+LMS!$E$21*AC495^2+LMS!$F$21*AC495+LMS!$G$21,IF(AC495&lt;9.5,LMS!$D$22*AC495^3+LMS!$E$22*AC495^2+LMS!$F$22*AC495+LMS!$G$22,IF(AC495&lt;26.75,LMS!$D$23*AC495^3+LMS!$E$23*AC495^2+LMS!$F$23*AC495+LMS!$G$23,IF(AC495&lt;90,LMS!$D$24*AC495^3+LMS!$E$24*AC495^2+LMS!$F$24*AC495+LMS!$G$24,LMS!$D$25*AC495^3+LMS!$E$25*AC495^2+LMS!$F$25*AC495+LMS!$G$25))))),(IF(AC495&lt;2.5,LMS!$D$27*AC495^3+LMS!$E$27*AC495^2+LMS!$F$27*AC495+LMS!$G$27,IF(AC495&lt;9.5,LMS!$D$28*AC495^3+LMS!$E$28*AC495^2+LMS!$F$28*AC495+LMS!$G$28,IF(AC495&lt;26.75,LMS!$D$29*AC495^3+LMS!$E$29*AC495^2+LMS!$F$29*AC495+LMS!$G$29,IF(AC495&lt;90,LMS!$D$30*AC495^3+LMS!$E$30*AC495^2+LMS!$F$30*AC495+LMS!$G$30,IF(AC495&lt;150,LMS!$D$31*AC495^3+LMS!$E$31*AC495^2+LMS!$F$31*AC495+LMS!$G$31,LMS!$D$32*AC495^3+LMS!$E$32*AC495^2+LMS!$F$32*AC495+LMS!$G$32)))))))</f>
        <v>#VALUE!</v>
      </c>
      <c r="AB495" t="e">
        <f>IF(D495="M",(IF(AC495&lt;90,LMS!$D$14*AC495^3+LMS!$E$14*AC495^2+LMS!$F$14*AC495+LMS!$G$14,LMS!$D$15*AC495^3+LMS!$E$15*AC495^2+LMS!$F$15*AC495+LMS!$G$15)),(IF(AC495&lt;90,LMS!$D$17*AC495^3+LMS!$E$17*AC495^2+LMS!$F$17*AC495+LMS!$G$17,LMS!$D$18*AC495^3+LMS!$E$18*AC495^2+LMS!$F$18*AC495+LMS!$G$18)))</f>
        <v>#VALUE!</v>
      </c>
      <c r="AC495" s="7" t="e">
        <f t="shared" si="127"/>
        <v>#VALUE!</v>
      </c>
    </row>
    <row r="496" spans="2:29" s="7" customFormat="1">
      <c r="B496" s="119"/>
      <c r="C496" s="119"/>
      <c r="D496" s="119"/>
      <c r="E496" s="31"/>
      <c r="F496" s="31"/>
      <c r="G496" s="120"/>
      <c r="H496" s="120"/>
      <c r="I496" s="11" t="str">
        <f t="shared" si="114"/>
        <v/>
      </c>
      <c r="J496" s="2" t="str">
        <f t="shared" si="115"/>
        <v/>
      </c>
      <c r="K496" s="2" t="str">
        <f t="shared" si="116"/>
        <v/>
      </c>
      <c r="L496" s="2" t="str">
        <f t="shared" si="117"/>
        <v/>
      </c>
      <c r="M496" s="2" t="str">
        <f t="shared" si="118"/>
        <v/>
      </c>
      <c r="N496" s="2" t="str">
        <f t="shared" si="119"/>
        <v/>
      </c>
      <c r="O496" s="11" t="str">
        <f t="shared" si="120"/>
        <v/>
      </c>
      <c r="P496" s="11" t="str">
        <f t="shared" si="121"/>
        <v/>
      </c>
      <c r="Q496" s="11" t="str">
        <f t="shared" si="122"/>
        <v/>
      </c>
      <c r="R496" s="137"/>
      <c r="S496" s="137"/>
      <c r="T496" s="12" t="e">
        <f t="shared" si="123"/>
        <v>#VALUE!</v>
      </c>
      <c r="U496" s="13" t="e">
        <f t="shared" si="124"/>
        <v>#VALUE!</v>
      </c>
      <c r="V496" s="13"/>
      <c r="W496" s="8">
        <f t="shared" si="125"/>
        <v>9.0359999999999996</v>
      </c>
      <c r="X496" s="8">
        <f t="shared" si="126"/>
        <v>-184.49199999999999</v>
      </c>
      <c r="Y496"/>
      <c r="Z496" t="e">
        <f>IF(D496="M",IF(AC496&lt;78,LMS!$D$5*AC496^3+LMS!$E$5*AC496^2+LMS!$F$5*AC496+LMS!$G$5,IF(AC496&lt;150,LMS!$D$6*AC496^3+LMS!$E$6*AC496^2+LMS!$F$6*AC496+LMS!$G$6,LMS!$D$7*AC496^3+LMS!$E$7*AC496^2+LMS!$F$7*AC496+LMS!$G$7)),IF(AC496&lt;69,LMS!$D$9*AC496^3+LMS!$E$9*AC496^2+LMS!$F$9*AC496+LMS!$G$9,IF(AC496&lt;150,LMS!$D$10*AC496^3+LMS!$E$10*AC496^2+LMS!$F$10*AC496+LMS!$G$10,LMS!$D$11*AC496^3+LMS!$E$11*AC496^2+LMS!$F$11*AC496+LMS!$G$11)))</f>
        <v>#VALUE!</v>
      </c>
      <c r="AA496" t="e">
        <f>IF(D496="M",(IF(AC496&lt;2.5,LMS!$D$21*AC496^3+LMS!$E$21*AC496^2+LMS!$F$21*AC496+LMS!$G$21,IF(AC496&lt;9.5,LMS!$D$22*AC496^3+LMS!$E$22*AC496^2+LMS!$F$22*AC496+LMS!$G$22,IF(AC496&lt;26.75,LMS!$D$23*AC496^3+LMS!$E$23*AC496^2+LMS!$F$23*AC496+LMS!$G$23,IF(AC496&lt;90,LMS!$D$24*AC496^3+LMS!$E$24*AC496^2+LMS!$F$24*AC496+LMS!$G$24,LMS!$D$25*AC496^3+LMS!$E$25*AC496^2+LMS!$F$25*AC496+LMS!$G$25))))),(IF(AC496&lt;2.5,LMS!$D$27*AC496^3+LMS!$E$27*AC496^2+LMS!$F$27*AC496+LMS!$G$27,IF(AC496&lt;9.5,LMS!$D$28*AC496^3+LMS!$E$28*AC496^2+LMS!$F$28*AC496+LMS!$G$28,IF(AC496&lt;26.75,LMS!$D$29*AC496^3+LMS!$E$29*AC496^2+LMS!$F$29*AC496+LMS!$G$29,IF(AC496&lt;90,LMS!$D$30*AC496^3+LMS!$E$30*AC496^2+LMS!$F$30*AC496+LMS!$G$30,IF(AC496&lt;150,LMS!$D$31*AC496^3+LMS!$E$31*AC496^2+LMS!$F$31*AC496+LMS!$G$31,LMS!$D$32*AC496^3+LMS!$E$32*AC496^2+LMS!$F$32*AC496+LMS!$G$32)))))))</f>
        <v>#VALUE!</v>
      </c>
      <c r="AB496" t="e">
        <f>IF(D496="M",(IF(AC496&lt;90,LMS!$D$14*AC496^3+LMS!$E$14*AC496^2+LMS!$F$14*AC496+LMS!$G$14,LMS!$D$15*AC496^3+LMS!$E$15*AC496^2+LMS!$F$15*AC496+LMS!$G$15)),(IF(AC496&lt;90,LMS!$D$17*AC496^3+LMS!$E$17*AC496^2+LMS!$F$17*AC496+LMS!$G$17,LMS!$D$18*AC496^3+LMS!$E$18*AC496^2+LMS!$F$18*AC496+LMS!$G$18)))</f>
        <v>#VALUE!</v>
      </c>
      <c r="AC496" s="7" t="e">
        <f t="shared" si="127"/>
        <v>#VALUE!</v>
      </c>
    </row>
    <row r="497" spans="2:29" s="7" customFormat="1">
      <c r="B497" s="119"/>
      <c r="C497" s="119"/>
      <c r="D497" s="119"/>
      <c r="E497" s="31"/>
      <c r="F497" s="31"/>
      <c r="G497" s="120"/>
      <c r="H497" s="120"/>
      <c r="I497" s="11" t="str">
        <f t="shared" si="114"/>
        <v/>
      </c>
      <c r="J497" s="2" t="str">
        <f t="shared" si="115"/>
        <v/>
      </c>
      <c r="K497" s="2" t="str">
        <f t="shared" si="116"/>
        <v/>
      </c>
      <c r="L497" s="2" t="str">
        <f t="shared" si="117"/>
        <v/>
      </c>
      <c r="M497" s="2" t="str">
        <f t="shared" si="118"/>
        <v/>
      </c>
      <c r="N497" s="2" t="str">
        <f t="shared" si="119"/>
        <v/>
      </c>
      <c r="O497" s="11" t="str">
        <f t="shared" si="120"/>
        <v/>
      </c>
      <c r="P497" s="11" t="str">
        <f t="shared" si="121"/>
        <v/>
      </c>
      <c r="Q497" s="11" t="str">
        <f t="shared" si="122"/>
        <v/>
      </c>
      <c r="R497" s="137"/>
      <c r="S497" s="137"/>
      <c r="T497" s="12" t="e">
        <f t="shared" si="123"/>
        <v>#VALUE!</v>
      </c>
      <c r="U497" s="13" t="e">
        <f t="shared" si="124"/>
        <v>#VALUE!</v>
      </c>
      <c r="V497" s="13"/>
      <c r="W497" s="8">
        <f t="shared" si="125"/>
        <v>9.0359999999999996</v>
      </c>
      <c r="X497" s="8">
        <f t="shared" si="126"/>
        <v>-184.49199999999999</v>
      </c>
      <c r="Y497"/>
      <c r="Z497" t="e">
        <f>IF(D497="M",IF(AC497&lt;78,LMS!$D$5*AC497^3+LMS!$E$5*AC497^2+LMS!$F$5*AC497+LMS!$G$5,IF(AC497&lt;150,LMS!$D$6*AC497^3+LMS!$E$6*AC497^2+LMS!$F$6*AC497+LMS!$G$6,LMS!$D$7*AC497^3+LMS!$E$7*AC497^2+LMS!$F$7*AC497+LMS!$G$7)),IF(AC497&lt;69,LMS!$D$9*AC497^3+LMS!$E$9*AC497^2+LMS!$F$9*AC497+LMS!$G$9,IF(AC497&lt;150,LMS!$D$10*AC497^3+LMS!$E$10*AC497^2+LMS!$F$10*AC497+LMS!$G$10,LMS!$D$11*AC497^3+LMS!$E$11*AC497^2+LMS!$F$11*AC497+LMS!$G$11)))</f>
        <v>#VALUE!</v>
      </c>
      <c r="AA497" t="e">
        <f>IF(D497="M",(IF(AC497&lt;2.5,LMS!$D$21*AC497^3+LMS!$E$21*AC497^2+LMS!$F$21*AC497+LMS!$G$21,IF(AC497&lt;9.5,LMS!$D$22*AC497^3+LMS!$E$22*AC497^2+LMS!$F$22*AC497+LMS!$G$22,IF(AC497&lt;26.75,LMS!$D$23*AC497^3+LMS!$E$23*AC497^2+LMS!$F$23*AC497+LMS!$G$23,IF(AC497&lt;90,LMS!$D$24*AC497^3+LMS!$E$24*AC497^2+LMS!$F$24*AC497+LMS!$G$24,LMS!$D$25*AC497^3+LMS!$E$25*AC497^2+LMS!$F$25*AC497+LMS!$G$25))))),(IF(AC497&lt;2.5,LMS!$D$27*AC497^3+LMS!$E$27*AC497^2+LMS!$F$27*AC497+LMS!$G$27,IF(AC497&lt;9.5,LMS!$D$28*AC497^3+LMS!$E$28*AC497^2+LMS!$F$28*AC497+LMS!$G$28,IF(AC497&lt;26.75,LMS!$D$29*AC497^3+LMS!$E$29*AC497^2+LMS!$F$29*AC497+LMS!$G$29,IF(AC497&lt;90,LMS!$D$30*AC497^3+LMS!$E$30*AC497^2+LMS!$F$30*AC497+LMS!$G$30,IF(AC497&lt;150,LMS!$D$31*AC497^3+LMS!$E$31*AC497^2+LMS!$F$31*AC497+LMS!$G$31,LMS!$D$32*AC497^3+LMS!$E$32*AC497^2+LMS!$F$32*AC497+LMS!$G$32)))))))</f>
        <v>#VALUE!</v>
      </c>
      <c r="AB497" t="e">
        <f>IF(D497="M",(IF(AC497&lt;90,LMS!$D$14*AC497^3+LMS!$E$14*AC497^2+LMS!$F$14*AC497+LMS!$G$14,LMS!$D$15*AC497^3+LMS!$E$15*AC497^2+LMS!$F$15*AC497+LMS!$G$15)),(IF(AC497&lt;90,LMS!$D$17*AC497^3+LMS!$E$17*AC497^2+LMS!$F$17*AC497+LMS!$G$17,LMS!$D$18*AC497^3+LMS!$E$18*AC497^2+LMS!$F$18*AC497+LMS!$G$18)))</f>
        <v>#VALUE!</v>
      </c>
      <c r="AC497" s="7" t="e">
        <f t="shared" si="127"/>
        <v>#VALUE!</v>
      </c>
    </row>
    <row r="498" spans="2:29" s="7" customFormat="1">
      <c r="B498" s="119"/>
      <c r="C498" s="119"/>
      <c r="D498" s="119"/>
      <c r="E498" s="31"/>
      <c r="F498" s="31"/>
      <c r="G498" s="120"/>
      <c r="H498" s="120"/>
      <c r="I498" s="11" t="str">
        <f t="shared" si="114"/>
        <v/>
      </c>
      <c r="J498" s="2" t="str">
        <f t="shared" si="115"/>
        <v/>
      </c>
      <c r="K498" s="2" t="str">
        <f t="shared" si="116"/>
        <v/>
      </c>
      <c r="L498" s="2" t="str">
        <f t="shared" si="117"/>
        <v/>
      </c>
      <c r="M498" s="2" t="str">
        <f t="shared" si="118"/>
        <v/>
      </c>
      <c r="N498" s="2" t="str">
        <f t="shared" si="119"/>
        <v/>
      </c>
      <c r="O498" s="11" t="str">
        <f t="shared" si="120"/>
        <v/>
      </c>
      <c r="P498" s="11" t="str">
        <f t="shared" si="121"/>
        <v/>
      </c>
      <c r="Q498" s="11" t="str">
        <f t="shared" si="122"/>
        <v/>
      </c>
      <c r="R498" s="137"/>
      <c r="S498" s="137"/>
      <c r="T498" s="12" t="e">
        <f t="shared" si="123"/>
        <v>#VALUE!</v>
      </c>
      <c r="U498" s="13" t="e">
        <f t="shared" si="124"/>
        <v>#VALUE!</v>
      </c>
      <c r="V498" s="13"/>
      <c r="W498" s="8">
        <f t="shared" si="125"/>
        <v>9.0359999999999996</v>
      </c>
      <c r="X498" s="8">
        <f t="shared" si="126"/>
        <v>-184.49199999999999</v>
      </c>
      <c r="Y498"/>
      <c r="Z498" t="e">
        <f>IF(D498="M",IF(AC498&lt;78,LMS!$D$5*AC498^3+LMS!$E$5*AC498^2+LMS!$F$5*AC498+LMS!$G$5,IF(AC498&lt;150,LMS!$D$6*AC498^3+LMS!$E$6*AC498^2+LMS!$F$6*AC498+LMS!$G$6,LMS!$D$7*AC498^3+LMS!$E$7*AC498^2+LMS!$F$7*AC498+LMS!$G$7)),IF(AC498&lt;69,LMS!$D$9*AC498^3+LMS!$E$9*AC498^2+LMS!$F$9*AC498+LMS!$G$9,IF(AC498&lt;150,LMS!$D$10*AC498^3+LMS!$E$10*AC498^2+LMS!$F$10*AC498+LMS!$G$10,LMS!$D$11*AC498^3+LMS!$E$11*AC498^2+LMS!$F$11*AC498+LMS!$G$11)))</f>
        <v>#VALUE!</v>
      </c>
      <c r="AA498" t="e">
        <f>IF(D498="M",(IF(AC498&lt;2.5,LMS!$D$21*AC498^3+LMS!$E$21*AC498^2+LMS!$F$21*AC498+LMS!$G$21,IF(AC498&lt;9.5,LMS!$D$22*AC498^3+LMS!$E$22*AC498^2+LMS!$F$22*AC498+LMS!$G$22,IF(AC498&lt;26.75,LMS!$D$23*AC498^3+LMS!$E$23*AC498^2+LMS!$F$23*AC498+LMS!$G$23,IF(AC498&lt;90,LMS!$D$24*AC498^3+LMS!$E$24*AC498^2+LMS!$F$24*AC498+LMS!$G$24,LMS!$D$25*AC498^3+LMS!$E$25*AC498^2+LMS!$F$25*AC498+LMS!$G$25))))),(IF(AC498&lt;2.5,LMS!$D$27*AC498^3+LMS!$E$27*AC498^2+LMS!$F$27*AC498+LMS!$G$27,IF(AC498&lt;9.5,LMS!$D$28*AC498^3+LMS!$E$28*AC498^2+LMS!$F$28*AC498+LMS!$G$28,IF(AC498&lt;26.75,LMS!$D$29*AC498^3+LMS!$E$29*AC498^2+LMS!$F$29*AC498+LMS!$G$29,IF(AC498&lt;90,LMS!$D$30*AC498^3+LMS!$E$30*AC498^2+LMS!$F$30*AC498+LMS!$G$30,IF(AC498&lt;150,LMS!$D$31*AC498^3+LMS!$E$31*AC498^2+LMS!$F$31*AC498+LMS!$G$31,LMS!$D$32*AC498^3+LMS!$E$32*AC498^2+LMS!$F$32*AC498+LMS!$G$32)))))))</f>
        <v>#VALUE!</v>
      </c>
      <c r="AB498" t="e">
        <f>IF(D498="M",(IF(AC498&lt;90,LMS!$D$14*AC498^3+LMS!$E$14*AC498^2+LMS!$F$14*AC498+LMS!$G$14,LMS!$D$15*AC498^3+LMS!$E$15*AC498^2+LMS!$F$15*AC498+LMS!$G$15)),(IF(AC498&lt;90,LMS!$D$17*AC498^3+LMS!$E$17*AC498^2+LMS!$F$17*AC498+LMS!$G$17,LMS!$D$18*AC498^3+LMS!$E$18*AC498^2+LMS!$F$18*AC498+LMS!$G$18)))</f>
        <v>#VALUE!</v>
      </c>
      <c r="AC498" s="7" t="e">
        <f t="shared" si="127"/>
        <v>#VALUE!</v>
      </c>
    </row>
    <row r="499" spans="2:29" s="7" customFormat="1">
      <c r="B499" s="119"/>
      <c r="C499" s="119"/>
      <c r="D499" s="119"/>
      <c r="E499" s="31"/>
      <c r="F499" s="31"/>
      <c r="G499" s="120"/>
      <c r="H499" s="120"/>
      <c r="I499" s="11" t="str">
        <f t="shared" si="114"/>
        <v/>
      </c>
      <c r="J499" s="2" t="str">
        <f t="shared" si="115"/>
        <v/>
      </c>
      <c r="K499" s="2" t="str">
        <f t="shared" si="116"/>
        <v/>
      </c>
      <c r="L499" s="2" t="str">
        <f t="shared" si="117"/>
        <v/>
      </c>
      <c r="M499" s="2" t="str">
        <f t="shared" si="118"/>
        <v/>
      </c>
      <c r="N499" s="2" t="str">
        <f t="shared" si="119"/>
        <v/>
      </c>
      <c r="O499" s="11" t="str">
        <f t="shared" si="120"/>
        <v/>
      </c>
      <c r="P499" s="11" t="str">
        <f t="shared" si="121"/>
        <v/>
      </c>
      <c r="Q499" s="11" t="str">
        <f t="shared" si="122"/>
        <v/>
      </c>
      <c r="R499" s="137"/>
      <c r="S499" s="137"/>
      <c r="T499" s="12" t="e">
        <f t="shared" si="123"/>
        <v>#VALUE!</v>
      </c>
      <c r="U499" s="13" t="e">
        <f t="shared" si="124"/>
        <v>#VALUE!</v>
      </c>
      <c r="V499" s="13"/>
      <c r="W499" s="8">
        <f t="shared" si="125"/>
        <v>9.0359999999999996</v>
      </c>
      <c r="X499" s="8">
        <f t="shared" si="126"/>
        <v>-184.49199999999999</v>
      </c>
      <c r="Y499"/>
      <c r="Z499" t="e">
        <f>IF(D499="M",IF(AC499&lt;78,LMS!$D$5*AC499^3+LMS!$E$5*AC499^2+LMS!$F$5*AC499+LMS!$G$5,IF(AC499&lt;150,LMS!$D$6*AC499^3+LMS!$E$6*AC499^2+LMS!$F$6*AC499+LMS!$G$6,LMS!$D$7*AC499^3+LMS!$E$7*AC499^2+LMS!$F$7*AC499+LMS!$G$7)),IF(AC499&lt;69,LMS!$D$9*AC499^3+LMS!$E$9*AC499^2+LMS!$F$9*AC499+LMS!$G$9,IF(AC499&lt;150,LMS!$D$10*AC499^3+LMS!$E$10*AC499^2+LMS!$F$10*AC499+LMS!$G$10,LMS!$D$11*AC499^3+LMS!$E$11*AC499^2+LMS!$F$11*AC499+LMS!$G$11)))</f>
        <v>#VALUE!</v>
      </c>
      <c r="AA499" t="e">
        <f>IF(D499="M",(IF(AC499&lt;2.5,LMS!$D$21*AC499^3+LMS!$E$21*AC499^2+LMS!$F$21*AC499+LMS!$G$21,IF(AC499&lt;9.5,LMS!$D$22*AC499^3+LMS!$E$22*AC499^2+LMS!$F$22*AC499+LMS!$G$22,IF(AC499&lt;26.75,LMS!$D$23*AC499^3+LMS!$E$23*AC499^2+LMS!$F$23*AC499+LMS!$G$23,IF(AC499&lt;90,LMS!$D$24*AC499^3+LMS!$E$24*AC499^2+LMS!$F$24*AC499+LMS!$G$24,LMS!$D$25*AC499^3+LMS!$E$25*AC499^2+LMS!$F$25*AC499+LMS!$G$25))))),(IF(AC499&lt;2.5,LMS!$D$27*AC499^3+LMS!$E$27*AC499^2+LMS!$F$27*AC499+LMS!$G$27,IF(AC499&lt;9.5,LMS!$D$28*AC499^3+LMS!$E$28*AC499^2+LMS!$F$28*AC499+LMS!$G$28,IF(AC499&lt;26.75,LMS!$D$29*AC499^3+LMS!$E$29*AC499^2+LMS!$F$29*AC499+LMS!$G$29,IF(AC499&lt;90,LMS!$D$30*AC499^3+LMS!$E$30*AC499^2+LMS!$F$30*AC499+LMS!$G$30,IF(AC499&lt;150,LMS!$D$31*AC499^3+LMS!$E$31*AC499^2+LMS!$F$31*AC499+LMS!$G$31,LMS!$D$32*AC499^3+LMS!$E$32*AC499^2+LMS!$F$32*AC499+LMS!$G$32)))))))</f>
        <v>#VALUE!</v>
      </c>
      <c r="AB499" t="e">
        <f>IF(D499="M",(IF(AC499&lt;90,LMS!$D$14*AC499^3+LMS!$E$14*AC499^2+LMS!$F$14*AC499+LMS!$G$14,LMS!$D$15*AC499^3+LMS!$E$15*AC499^2+LMS!$F$15*AC499+LMS!$G$15)),(IF(AC499&lt;90,LMS!$D$17*AC499^3+LMS!$E$17*AC499^2+LMS!$F$17*AC499+LMS!$G$17,LMS!$D$18*AC499^3+LMS!$E$18*AC499^2+LMS!$F$18*AC499+LMS!$G$18)))</f>
        <v>#VALUE!</v>
      </c>
      <c r="AC499" s="7" t="e">
        <f t="shared" si="127"/>
        <v>#VALUE!</v>
      </c>
    </row>
    <row r="500" spans="2:29" s="7" customFormat="1">
      <c r="B500" s="119"/>
      <c r="C500" s="119"/>
      <c r="D500" s="119"/>
      <c r="E500" s="31"/>
      <c r="F500" s="31"/>
      <c r="G500" s="120"/>
      <c r="H500" s="120"/>
      <c r="I500" s="11" t="str">
        <f t="shared" si="114"/>
        <v/>
      </c>
      <c r="J500" s="2" t="str">
        <f t="shared" si="115"/>
        <v/>
      </c>
      <c r="K500" s="2" t="str">
        <f t="shared" si="116"/>
        <v/>
      </c>
      <c r="L500" s="2" t="str">
        <f t="shared" si="117"/>
        <v/>
      </c>
      <c r="M500" s="2" t="str">
        <f t="shared" si="118"/>
        <v/>
      </c>
      <c r="N500" s="2" t="str">
        <f t="shared" si="119"/>
        <v/>
      </c>
      <c r="O500" s="11" t="str">
        <f t="shared" si="120"/>
        <v/>
      </c>
      <c r="P500" s="11" t="str">
        <f t="shared" si="121"/>
        <v/>
      </c>
      <c r="Q500" s="11" t="str">
        <f t="shared" si="122"/>
        <v/>
      </c>
      <c r="R500" s="137"/>
      <c r="S500" s="137"/>
      <c r="T500" s="12" t="e">
        <f t="shared" si="123"/>
        <v>#VALUE!</v>
      </c>
      <c r="U500" s="13" t="e">
        <f t="shared" si="124"/>
        <v>#VALUE!</v>
      </c>
      <c r="V500" s="13"/>
      <c r="W500" s="8">
        <f t="shared" si="125"/>
        <v>9.0359999999999996</v>
      </c>
      <c r="X500" s="8">
        <f t="shared" si="126"/>
        <v>-184.49199999999999</v>
      </c>
      <c r="Y500"/>
      <c r="Z500" t="e">
        <f>IF(D500="M",IF(AC500&lt;78,LMS!$D$5*AC500^3+LMS!$E$5*AC500^2+LMS!$F$5*AC500+LMS!$G$5,IF(AC500&lt;150,LMS!$D$6*AC500^3+LMS!$E$6*AC500^2+LMS!$F$6*AC500+LMS!$G$6,LMS!$D$7*AC500^3+LMS!$E$7*AC500^2+LMS!$F$7*AC500+LMS!$G$7)),IF(AC500&lt;69,LMS!$D$9*AC500^3+LMS!$E$9*AC500^2+LMS!$F$9*AC500+LMS!$G$9,IF(AC500&lt;150,LMS!$D$10*AC500^3+LMS!$E$10*AC500^2+LMS!$F$10*AC500+LMS!$G$10,LMS!$D$11*AC500^3+LMS!$E$11*AC500^2+LMS!$F$11*AC500+LMS!$G$11)))</f>
        <v>#VALUE!</v>
      </c>
      <c r="AA500" t="e">
        <f>IF(D500="M",(IF(AC500&lt;2.5,LMS!$D$21*AC500^3+LMS!$E$21*AC500^2+LMS!$F$21*AC500+LMS!$G$21,IF(AC500&lt;9.5,LMS!$D$22*AC500^3+LMS!$E$22*AC500^2+LMS!$F$22*AC500+LMS!$G$22,IF(AC500&lt;26.75,LMS!$D$23*AC500^3+LMS!$E$23*AC500^2+LMS!$F$23*AC500+LMS!$G$23,IF(AC500&lt;90,LMS!$D$24*AC500^3+LMS!$E$24*AC500^2+LMS!$F$24*AC500+LMS!$G$24,LMS!$D$25*AC500^3+LMS!$E$25*AC500^2+LMS!$F$25*AC500+LMS!$G$25))))),(IF(AC500&lt;2.5,LMS!$D$27*AC500^3+LMS!$E$27*AC500^2+LMS!$F$27*AC500+LMS!$G$27,IF(AC500&lt;9.5,LMS!$D$28*AC500^3+LMS!$E$28*AC500^2+LMS!$F$28*AC500+LMS!$G$28,IF(AC500&lt;26.75,LMS!$D$29*AC500^3+LMS!$E$29*AC500^2+LMS!$F$29*AC500+LMS!$G$29,IF(AC500&lt;90,LMS!$D$30*AC500^3+LMS!$E$30*AC500^2+LMS!$F$30*AC500+LMS!$G$30,IF(AC500&lt;150,LMS!$D$31*AC500^3+LMS!$E$31*AC500^2+LMS!$F$31*AC500+LMS!$G$31,LMS!$D$32*AC500^3+LMS!$E$32*AC500^2+LMS!$F$32*AC500+LMS!$G$32)))))))</f>
        <v>#VALUE!</v>
      </c>
      <c r="AB500" t="e">
        <f>IF(D500="M",(IF(AC500&lt;90,LMS!$D$14*AC500^3+LMS!$E$14*AC500^2+LMS!$F$14*AC500+LMS!$G$14,LMS!$D$15*AC500^3+LMS!$E$15*AC500^2+LMS!$F$15*AC500+LMS!$G$15)),(IF(AC500&lt;90,LMS!$D$17*AC500^3+LMS!$E$17*AC500^2+LMS!$F$17*AC500+LMS!$G$17,LMS!$D$18*AC500^3+LMS!$E$18*AC500^2+LMS!$F$18*AC500+LMS!$G$18)))</f>
        <v>#VALUE!</v>
      </c>
      <c r="AC500" s="7" t="e">
        <f t="shared" si="127"/>
        <v>#VALUE!</v>
      </c>
    </row>
    <row r="501" spans="2:29" s="7" customFormat="1">
      <c r="B501" s="119"/>
      <c r="C501" s="119"/>
      <c r="D501" s="119"/>
      <c r="E501" s="31"/>
      <c r="F501" s="31"/>
      <c r="G501" s="120"/>
      <c r="H501" s="120"/>
      <c r="I501" s="11" t="str">
        <f t="shared" si="114"/>
        <v/>
      </c>
      <c r="J501" s="2" t="str">
        <f t="shared" si="115"/>
        <v/>
      </c>
      <c r="K501" s="2" t="str">
        <f t="shared" si="116"/>
        <v/>
      </c>
      <c r="L501" s="2" t="str">
        <f t="shared" si="117"/>
        <v/>
      </c>
      <c r="M501" s="2" t="str">
        <f t="shared" si="118"/>
        <v/>
      </c>
      <c r="N501" s="2" t="str">
        <f t="shared" si="119"/>
        <v/>
      </c>
      <c r="O501" s="11" t="str">
        <f t="shared" si="120"/>
        <v/>
      </c>
      <c r="P501" s="11" t="str">
        <f t="shared" si="121"/>
        <v/>
      </c>
      <c r="Q501" s="11" t="str">
        <f t="shared" si="122"/>
        <v/>
      </c>
      <c r="R501" s="137"/>
      <c r="S501" s="137"/>
      <c r="T501" s="12" t="e">
        <f t="shared" si="123"/>
        <v>#VALUE!</v>
      </c>
      <c r="U501" s="13" t="e">
        <f t="shared" si="124"/>
        <v>#VALUE!</v>
      </c>
      <c r="V501" s="13"/>
      <c r="W501" s="8">
        <f t="shared" si="125"/>
        <v>9.0359999999999996</v>
      </c>
      <c r="X501" s="8">
        <f t="shared" si="126"/>
        <v>-184.49199999999999</v>
      </c>
      <c r="Y501"/>
      <c r="Z501" t="e">
        <f>IF(D501="M",IF(AC501&lt;78,LMS!$D$5*AC501^3+LMS!$E$5*AC501^2+LMS!$F$5*AC501+LMS!$G$5,IF(AC501&lt;150,LMS!$D$6*AC501^3+LMS!$E$6*AC501^2+LMS!$F$6*AC501+LMS!$G$6,LMS!$D$7*AC501^3+LMS!$E$7*AC501^2+LMS!$F$7*AC501+LMS!$G$7)),IF(AC501&lt;69,LMS!$D$9*AC501^3+LMS!$E$9*AC501^2+LMS!$F$9*AC501+LMS!$G$9,IF(AC501&lt;150,LMS!$D$10*AC501^3+LMS!$E$10*AC501^2+LMS!$F$10*AC501+LMS!$G$10,LMS!$D$11*AC501^3+LMS!$E$11*AC501^2+LMS!$F$11*AC501+LMS!$G$11)))</f>
        <v>#VALUE!</v>
      </c>
      <c r="AA501" t="e">
        <f>IF(D501="M",(IF(AC501&lt;2.5,LMS!$D$21*AC501^3+LMS!$E$21*AC501^2+LMS!$F$21*AC501+LMS!$G$21,IF(AC501&lt;9.5,LMS!$D$22*AC501^3+LMS!$E$22*AC501^2+LMS!$F$22*AC501+LMS!$G$22,IF(AC501&lt;26.75,LMS!$D$23*AC501^3+LMS!$E$23*AC501^2+LMS!$F$23*AC501+LMS!$G$23,IF(AC501&lt;90,LMS!$D$24*AC501^3+LMS!$E$24*AC501^2+LMS!$F$24*AC501+LMS!$G$24,LMS!$D$25*AC501^3+LMS!$E$25*AC501^2+LMS!$F$25*AC501+LMS!$G$25))))),(IF(AC501&lt;2.5,LMS!$D$27*AC501^3+LMS!$E$27*AC501^2+LMS!$F$27*AC501+LMS!$G$27,IF(AC501&lt;9.5,LMS!$D$28*AC501^3+LMS!$E$28*AC501^2+LMS!$F$28*AC501+LMS!$G$28,IF(AC501&lt;26.75,LMS!$D$29*AC501^3+LMS!$E$29*AC501^2+LMS!$F$29*AC501+LMS!$G$29,IF(AC501&lt;90,LMS!$D$30*AC501^3+LMS!$E$30*AC501^2+LMS!$F$30*AC501+LMS!$G$30,IF(AC501&lt;150,LMS!$D$31*AC501^3+LMS!$E$31*AC501^2+LMS!$F$31*AC501+LMS!$G$31,LMS!$D$32*AC501^3+LMS!$E$32*AC501^2+LMS!$F$32*AC501+LMS!$G$32)))))))</f>
        <v>#VALUE!</v>
      </c>
      <c r="AB501" t="e">
        <f>IF(D501="M",(IF(AC501&lt;90,LMS!$D$14*AC501^3+LMS!$E$14*AC501^2+LMS!$F$14*AC501+LMS!$G$14,LMS!$D$15*AC501^3+LMS!$E$15*AC501^2+LMS!$F$15*AC501+LMS!$G$15)),(IF(AC501&lt;90,LMS!$D$17*AC501^3+LMS!$E$17*AC501^2+LMS!$F$17*AC501+LMS!$G$17,LMS!$D$18*AC501^3+LMS!$E$18*AC501^2+LMS!$F$18*AC501+LMS!$G$18)))</f>
        <v>#VALUE!</v>
      </c>
      <c r="AC501" s="7" t="e">
        <f t="shared" si="127"/>
        <v>#VALUE!</v>
      </c>
    </row>
    <row r="502" spans="2:29" s="7" customFormat="1">
      <c r="B502" s="119"/>
      <c r="C502" s="119"/>
      <c r="D502" s="119"/>
      <c r="E502" s="31"/>
      <c r="F502" s="31"/>
      <c r="G502" s="120"/>
      <c r="H502" s="120"/>
      <c r="I502" s="11" t="str">
        <f t="shared" si="114"/>
        <v/>
      </c>
      <c r="J502" s="2" t="str">
        <f t="shared" si="115"/>
        <v/>
      </c>
      <c r="K502" s="2" t="str">
        <f t="shared" si="116"/>
        <v/>
      </c>
      <c r="L502" s="2" t="str">
        <f t="shared" si="117"/>
        <v/>
      </c>
      <c r="M502" s="2" t="str">
        <f t="shared" si="118"/>
        <v/>
      </c>
      <c r="N502" s="2" t="str">
        <f t="shared" si="119"/>
        <v/>
      </c>
      <c r="O502" s="11" t="str">
        <f t="shared" si="120"/>
        <v/>
      </c>
      <c r="P502" s="11" t="str">
        <f t="shared" si="121"/>
        <v/>
      </c>
      <c r="Q502" s="11" t="str">
        <f t="shared" si="122"/>
        <v/>
      </c>
      <c r="R502" s="137"/>
      <c r="S502" s="137"/>
      <c r="T502" s="12" t="e">
        <f t="shared" si="123"/>
        <v>#VALUE!</v>
      </c>
      <c r="U502" s="13" t="e">
        <f t="shared" si="124"/>
        <v>#VALUE!</v>
      </c>
      <c r="V502" s="13"/>
      <c r="W502" s="8">
        <f t="shared" si="125"/>
        <v>9.0359999999999996</v>
      </c>
      <c r="X502" s="8">
        <f t="shared" si="126"/>
        <v>-184.49199999999999</v>
      </c>
      <c r="Y502"/>
      <c r="Z502" t="e">
        <f>IF(D502="M",IF(AC502&lt;78,LMS!$D$5*AC502^3+LMS!$E$5*AC502^2+LMS!$F$5*AC502+LMS!$G$5,IF(AC502&lt;150,LMS!$D$6*AC502^3+LMS!$E$6*AC502^2+LMS!$F$6*AC502+LMS!$G$6,LMS!$D$7*AC502^3+LMS!$E$7*AC502^2+LMS!$F$7*AC502+LMS!$G$7)),IF(AC502&lt;69,LMS!$D$9*AC502^3+LMS!$E$9*AC502^2+LMS!$F$9*AC502+LMS!$G$9,IF(AC502&lt;150,LMS!$D$10*AC502^3+LMS!$E$10*AC502^2+LMS!$F$10*AC502+LMS!$G$10,LMS!$D$11*AC502^3+LMS!$E$11*AC502^2+LMS!$F$11*AC502+LMS!$G$11)))</f>
        <v>#VALUE!</v>
      </c>
      <c r="AA502" t="e">
        <f>IF(D502="M",(IF(AC502&lt;2.5,LMS!$D$21*AC502^3+LMS!$E$21*AC502^2+LMS!$F$21*AC502+LMS!$G$21,IF(AC502&lt;9.5,LMS!$D$22*AC502^3+LMS!$E$22*AC502^2+LMS!$F$22*AC502+LMS!$G$22,IF(AC502&lt;26.75,LMS!$D$23*AC502^3+LMS!$E$23*AC502^2+LMS!$F$23*AC502+LMS!$G$23,IF(AC502&lt;90,LMS!$D$24*AC502^3+LMS!$E$24*AC502^2+LMS!$F$24*AC502+LMS!$G$24,LMS!$D$25*AC502^3+LMS!$E$25*AC502^2+LMS!$F$25*AC502+LMS!$G$25))))),(IF(AC502&lt;2.5,LMS!$D$27*AC502^3+LMS!$E$27*AC502^2+LMS!$F$27*AC502+LMS!$G$27,IF(AC502&lt;9.5,LMS!$D$28*AC502^3+LMS!$E$28*AC502^2+LMS!$F$28*AC502+LMS!$G$28,IF(AC502&lt;26.75,LMS!$D$29*AC502^3+LMS!$E$29*AC502^2+LMS!$F$29*AC502+LMS!$G$29,IF(AC502&lt;90,LMS!$D$30*AC502^3+LMS!$E$30*AC502^2+LMS!$F$30*AC502+LMS!$G$30,IF(AC502&lt;150,LMS!$D$31*AC502^3+LMS!$E$31*AC502^2+LMS!$F$31*AC502+LMS!$G$31,LMS!$D$32*AC502^3+LMS!$E$32*AC502^2+LMS!$F$32*AC502+LMS!$G$32)))))))</f>
        <v>#VALUE!</v>
      </c>
      <c r="AB502" t="e">
        <f>IF(D502="M",(IF(AC502&lt;90,LMS!$D$14*AC502^3+LMS!$E$14*AC502^2+LMS!$F$14*AC502+LMS!$G$14,LMS!$D$15*AC502^3+LMS!$E$15*AC502^2+LMS!$F$15*AC502+LMS!$G$15)),(IF(AC502&lt;90,LMS!$D$17*AC502^3+LMS!$E$17*AC502^2+LMS!$F$17*AC502+LMS!$G$17,LMS!$D$18*AC502^3+LMS!$E$18*AC502^2+LMS!$F$18*AC502+LMS!$G$18)))</f>
        <v>#VALUE!</v>
      </c>
      <c r="AC502" s="7" t="e">
        <f t="shared" si="127"/>
        <v>#VALUE!</v>
      </c>
    </row>
    <row r="503" spans="2:29" s="7" customFormat="1">
      <c r="B503" s="119"/>
      <c r="C503" s="119"/>
      <c r="D503" s="119"/>
      <c r="E503" s="31"/>
      <c r="F503" s="31"/>
      <c r="G503" s="120"/>
      <c r="H503" s="120"/>
      <c r="I503" s="11" t="str">
        <f t="shared" si="114"/>
        <v/>
      </c>
      <c r="J503" s="2" t="str">
        <f t="shared" si="115"/>
        <v/>
      </c>
      <c r="K503" s="2" t="str">
        <f t="shared" si="116"/>
        <v/>
      </c>
      <c r="L503" s="2" t="str">
        <f t="shared" si="117"/>
        <v/>
      </c>
      <c r="M503" s="2" t="str">
        <f t="shared" si="118"/>
        <v/>
      </c>
      <c r="N503" s="2" t="str">
        <f t="shared" si="119"/>
        <v/>
      </c>
      <c r="O503" s="11" t="str">
        <f t="shared" si="120"/>
        <v/>
      </c>
      <c r="P503" s="11" t="str">
        <f t="shared" si="121"/>
        <v/>
      </c>
      <c r="Q503" s="11" t="str">
        <f t="shared" si="122"/>
        <v/>
      </c>
      <c r="R503" s="137"/>
      <c r="S503" s="137"/>
      <c r="T503" s="12" t="e">
        <f t="shared" si="123"/>
        <v>#VALUE!</v>
      </c>
      <c r="U503" s="13" t="e">
        <f t="shared" si="124"/>
        <v>#VALUE!</v>
      </c>
      <c r="V503" s="13"/>
      <c r="W503" s="8">
        <f t="shared" si="125"/>
        <v>9.0359999999999996</v>
      </c>
      <c r="X503" s="8">
        <f t="shared" si="126"/>
        <v>-184.49199999999999</v>
      </c>
      <c r="Y503"/>
      <c r="Z503" t="e">
        <f>IF(D503="M",IF(AC503&lt;78,LMS!$D$5*AC503^3+LMS!$E$5*AC503^2+LMS!$F$5*AC503+LMS!$G$5,IF(AC503&lt;150,LMS!$D$6*AC503^3+LMS!$E$6*AC503^2+LMS!$F$6*AC503+LMS!$G$6,LMS!$D$7*AC503^3+LMS!$E$7*AC503^2+LMS!$F$7*AC503+LMS!$G$7)),IF(AC503&lt;69,LMS!$D$9*AC503^3+LMS!$E$9*AC503^2+LMS!$F$9*AC503+LMS!$G$9,IF(AC503&lt;150,LMS!$D$10*AC503^3+LMS!$E$10*AC503^2+LMS!$F$10*AC503+LMS!$G$10,LMS!$D$11*AC503^3+LMS!$E$11*AC503^2+LMS!$F$11*AC503+LMS!$G$11)))</f>
        <v>#VALUE!</v>
      </c>
      <c r="AA503" t="e">
        <f>IF(D503="M",(IF(AC503&lt;2.5,LMS!$D$21*AC503^3+LMS!$E$21*AC503^2+LMS!$F$21*AC503+LMS!$G$21,IF(AC503&lt;9.5,LMS!$D$22*AC503^3+LMS!$E$22*AC503^2+LMS!$F$22*AC503+LMS!$G$22,IF(AC503&lt;26.75,LMS!$D$23*AC503^3+LMS!$E$23*AC503^2+LMS!$F$23*AC503+LMS!$G$23,IF(AC503&lt;90,LMS!$D$24*AC503^3+LMS!$E$24*AC503^2+LMS!$F$24*AC503+LMS!$G$24,LMS!$D$25*AC503^3+LMS!$E$25*AC503^2+LMS!$F$25*AC503+LMS!$G$25))))),(IF(AC503&lt;2.5,LMS!$D$27*AC503^3+LMS!$E$27*AC503^2+LMS!$F$27*AC503+LMS!$G$27,IF(AC503&lt;9.5,LMS!$D$28*AC503^3+LMS!$E$28*AC503^2+LMS!$F$28*AC503+LMS!$G$28,IF(AC503&lt;26.75,LMS!$D$29*AC503^3+LMS!$E$29*AC503^2+LMS!$F$29*AC503+LMS!$G$29,IF(AC503&lt;90,LMS!$D$30*AC503^3+LMS!$E$30*AC503^2+LMS!$F$30*AC503+LMS!$G$30,IF(AC503&lt;150,LMS!$D$31*AC503^3+LMS!$E$31*AC503^2+LMS!$F$31*AC503+LMS!$G$31,LMS!$D$32*AC503^3+LMS!$E$32*AC503^2+LMS!$F$32*AC503+LMS!$G$32)))))))</f>
        <v>#VALUE!</v>
      </c>
      <c r="AB503" t="e">
        <f>IF(D503="M",(IF(AC503&lt;90,LMS!$D$14*AC503^3+LMS!$E$14*AC503^2+LMS!$F$14*AC503+LMS!$G$14,LMS!$D$15*AC503^3+LMS!$E$15*AC503^2+LMS!$F$15*AC503+LMS!$G$15)),(IF(AC503&lt;90,LMS!$D$17*AC503^3+LMS!$E$17*AC503^2+LMS!$F$17*AC503+LMS!$G$17,LMS!$D$18*AC503^3+LMS!$E$18*AC503^2+LMS!$F$18*AC503+LMS!$G$18)))</f>
        <v>#VALUE!</v>
      </c>
      <c r="AC503" s="7" t="e">
        <f t="shared" si="127"/>
        <v>#VALUE!</v>
      </c>
    </row>
    <row r="504" spans="2:29" s="7" customFormat="1">
      <c r="B504" s="119"/>
      <c r="C504" s="119"/>
      <c r="D504" s="119"/>
      <c r="E504" s="31"/>
      <c r="F504" s="31"/>
      <c r="G504" s="120"/>
      <c r="H504" s="120"/>
      <c r="I504" s="11" t="str">
        <f t="shared" si="114"/>
        <v/>
      </c>
      <c r="J504" s="2" t="str">
        <f t="shared" si="115"/>
        <v/>
      </c>
      <c r="K504" s="2" t="str">
        <f t="shared" si="116"/>
        <v/>
      </c>
      <c r="L504" s="2" t="str">
        <f t="shared" si="117"/>
        <v/>
      </c>
      <c r="M504" s="2" t="str">
        <f t="shared" si="118"/>
        <v/>
      </c>
      <c r="N504" s="2" t="str">
        <f t="shared" si="119"/>
        <v/>
      </c>
      <c r="O504" s="11" t="str">
        <f t="shared" si="120"/>
        <v/>
      </c>
      <c r="P504" s="11" t="str">
        <f t="shared" si="121"/>
        <v/>
      </c>
      <c r="Q504" s="11" t="str">
        <f t="shared" si="122"/>
        <v/>
      </c>
      <c r="R504" s="137"/>
      <c r="S504" s="137"/>
      <c r="T504" s="12" t="e">
        <f t="shared" si="123"/>
        <v>#VALUE!</v>
      </c>
      <c r="U504" s="13" t="e">
        <f t="shared" si="124"/>
        <v>#VALUE!</v>
      </c>
      <c r="V504" s="13"/>
      <c r="W504" s="8">
        <f t="shared" si="125"/>
        <v>9.0359999999999996</v>
      </c>
      <c r="X504" s="8">
        <f t="shared" si="126"/>
        <v>-184.49199999999999</v>
      </c>
      <c r="Y504"/>
      <c r="Z504" t="e">
        <f>IF(D504="M",IF(AC504&lt;78,LMS!$D$5*AC504^3+LMS!$E$5*AC504^2+LMS!$F$5*AC504+LMS!$G$5,IF(AC504&lt;150,LMS!$D$6*AC504^3+LMS!$E$6*AC504^2+LMS!$F$6*AC504+LMS!$G$6,LMS!$D$7*AC504^3+LMS!$E$7*AC504^2+LMS!$F$7*AC504+LMS!$G$7)),IF(AC504&lt;69,LMS!$D$9*AC504^3+LMS!$E$9*AC504^2+LMS!$F$9*AC504+LMS!$G$9,IF(AC504&lt;150,LMS!$D$10*AC504^3+LMS!$E$10*AC504^2+LMS!$F$10*AC504+LMS!$G$10,LMS!$D$11*AC504^3+LMS!$E$11*AC504^2+LMS!$F$11*AC504+LMS!$G$11)))</f>
        <v>#VALUE!</v>
      </c>
      <c r="AA504" t="e">
        <f>IF(D504="M",(IF(AC504&lt;2.5,LMS!$D$21*AC504^3+LMS!$E$21*AC504^2+LMS!$F$21*AC504+LMS!$G$21,IF(AC504&lt;9.5,LMS!$D$22*AC504^3+LMS!$E$22*AC504^2+LMS!$F$22*AC504+LMS!$G$22,IF(AC504&lt;26.75,LMS!$D$23*AC504^3+LMS!$E$23*AC504^2+LMS!$F$23*AC504+LMS!$G$23,IF(AC504&lt;90,LMS!$D$24*AC504^3+LMS!$E$24*AC504^2+LMS!$F$24*AC504+LMS!$G$24,LMS!$D$25*AC504^3+LMS!$E$25*AC504^2+LMS!$F$25*AC504+LMS!$G$25))))),(IF(AC504&lt;2.5,LMS!$D$27*AC504^3+LMS!$E$27*AC504^2+LMS!$F$27*AC504+LMS!$G$27,IF(AC504&lt;9.5,LMS!$D$28*AC504^3+LMS!$E$28*AC504^2+LMS!$F$28*AC504+LMS!$G$28,IF(AC504&lt;26.75,LMS!$D$29*AC504^3+LMS!$E$29*AC504^2+LMS!$F$29*AC504+LMS!$G$29,IF(AC504&lt;90,LMS!$D$30*AC504^3+LMS!$E$30*AC504^2+LMS!$F$30*AC504+LMS!$G$30,IF(AC504&lt;150,LMS!$D$31*AC504^3+LMS!$E$31*AC504^2+LMS!$F$31*AC504+LMS!$G$31,LMS!$D$32*AC504^3+LMS!$E$32*AC504^2+LMS!$F$32*AC504+LMS!$G$32)))))))</f>
        <v>#VALUE!</v>
      </c>
      <c r="AB504" t="e">
        <f>IF(D504="M",(IF(AC504&lt;90,LMS!$D$14*AC504^3+LMS!$E$14*AC504^2+LMS!$F$14*AC504+LMS!$G$14,LMS!$D$15*AC504^3+LMS!$E$15*AC504^2+LMS!$F$15*AC504+LMS!$G$15)),(IF(AC504&lt;90,LMS!$D$17*AC504^3+LMS!$E$17*AC504^2+LMS!$F$17*AC504+LMS!$G$17,LMS!$D$18*AC504^3+LMS!$E$18*AC504^2+LMS!$F$18*AC504+LMS!$G$18)))</f>
        <v>#VALUE!</v>
      </c>
      <c r="AC504" s="7" t="e">
        <f t="shared" si="127"/>
        <v>#VALUE!</v>
      </c>
    </row>
    <row r="505" spans="2:29" s="7" customFormat="1">
      <c r="B505" s="119"/>
      <c r="C505" s="119"/>
      <c r="D505" s="119"/>
      <c r="E505" s="31"/>
      <c r="F505" s="31"/>
      <c r="G505" s="120"/>
      <c r="H505" s="120"/>
      <c r="I505" s="11" t="str">
        <f t="shared" si="114"/>
        <v/>
      </c>
      <c r="J505" s="2" t="str">
        <f t="shared" si="115"/>
        <v/>
      </c>
      <c r="K505" s="2" t="str">
        <f t="shared" si="116"/>
        <v/>
      </c>
      <c r="L505" s="2" t="str">
        <f t="shared" si="117"/>
        <v/>
      </c>
      <c r="M505" s="2" t="str">
        <f t="shared" si="118"/>
        <v/>
      </c>
      <c r="N505" s="2" t="str">
        <f t="shared" si="119"/>
        <v/>
      </c>
      <c r="O505" s="11" t="str">
        <f t="shared" si="120"/>
        <v/>
      </c>
      <c r="P505" s="11" t="str">
        <f t="shared" si="121"/>
        <v/>
      </c>
      <c r="Q505" s="11" t="str">
        <f t="shared" si="122"/>
        <v/>
      </c>
      <c r="R505" s="137"/>
      <c r="S505" s="137"/>
      <c r="T505" s="12" t="e">
        <f t="shared" si="123"/>
        <v>#VALUE!</v>
      </c>
      <c r="U505" s="13" t="e">
        <f t="shared" si="124"/>
        <v>#VALUE!</v>
      </c>
      <c r="V505" s="13"/>
      <c r="W505" s="8">
        <f t="shared" si="125"/>
        <v>9.0359999999999996</v>
      </c>
      <c r="X505" s="8">
        <f t="shared" si="126"/>
        <v>-184.49199999999999</v>
      </c>
      <c r="Y505"/>
      <c r="Z505" t="e">
        <f>IF(D505="M",IF(AC505&lt;78,LMS!$D$5*AC505^3+LMS!$E$5*AC505^2+LMS!$F$5*AC505+LMS!$G$5,IF(AC505&lt;150,LMS!$D$6*AC505^3+LMS!$E$6*AC505^2+LMS!$F$6*AC505+LMS!$G$6,LMS!$D$7*AC505^3+LMS!$E$7*AC505^2+LMS!$F$7*AC505+LMS!$G$7)),IF(AC505&lt;69,LMS!$D$9*AC505^3+LMS!$E$9*AC505^2+LMS!$F$9*AC505+LMS!$G$9,IF(AC505&lt;150,LMS!$D$10*AC505^3+LMS!$E$10*AC505^2+LMS!$F$10*AC505+LMS!$G$10,LMS!$D$11*AC505^3+LMS!$E$11*AC505^2+LMS!$F$11*AC505+LMS!$G$11)))</f>
        <v>#VALUE!</v>
      </c>
      <c r="AA505" t="e">
        <f>IF(D505="M",(IF(AC505&lt;2.5,LMS!$D$21*AC505^3+LMS!$E$21*AC505^2+LMS!$F$21*AC505+LMS!$G$21,IF(AC505&lt;9.5,LMS!$D$22*AC505^3+LMS!$E$22*AC505^2+LMS!$F$22*AC505+LMS!$G$22,IF(AC505&lt;26.75,LMS!$D$23*AC505^3+LMS!$E$23*AC505^2+LMS!$F$23*AC505+LMS!$G$23,IF(AC505&lt;90,LMS!$D$24*AC505^3+LMS!$E$24*AC505^2+LMS!$F$24*AC505+LMS!$G$24,LMS!$D$25*AC505^3+LMS!$E$25*AC505^2+LMS!$F$25*AC505+LMS!$G$25))))),(IF(AC505&lt;2.5,LMS!$D$27*AC505^3+LMS!$E$27*AC505^2+LMS!$F$27*AC505+LMS!$G$27,IF(AC505&lt;9.5,LMS!$D$28*AC505^3+LMS!$E$28*AC505^2+LMS!$F$28*AC505+LMS!$G$28,IF(AC505&lt;26.75,LMS!$D$29*AC505^3+LMS!$E$29*AC505^2+LMS!$F$29*AC505+LMS!$G$29,IF(AC505&lt;90,LMS!$D$30*AC505^3+LMS!$E$30*AC505^2+LMS!$F$30*AC505+LMS!$G$30,IF(AC505&lt;150,LMS!$D$31*AC505^3+LMS!$E$31*AC505^2+LMS!$F$31*AC505+LMS!$G$31,LMS!$D$32*AC505^3+LMS!$E$32*AC505^2+LMS!$F$32*AC505+LMS!$G$32)))))))</f>
        <v>#VALUE!</v>
      </c>
      <c r="AB505" t="e">
        <f>IF(D505="M",(IF(AC505&lt;90,LMS!$D$14*AC505^3+LMS!$E$14*AC505^2+LMS!$F$14*AC505+LMS!$G$14,LMS!$D$15*AC505^3+LMS!$E$15*AC505^2+LMS!$F$15*AC505+LMS!$G$15)),(IF(AC505&lt;90,LMS!$D$17*AC505^3+LMS!$E$17*AC505^2+LMS!$F$17*AC505+LMS!$G$17,LMS!$D$18*AC505^3+LMS!$E$18*AC505^2+LMS!$F$18*AC505+LMS!$G$18)))</f>
        <v>#VALUE!</v>
      </c>
      <c r="AC505" s="7" t="e">
        <f t="shared" si="127"/>
        <v>#VALUE!</v>
      </c>
    </row>
    <row r="506" spans="2:29" s="7" customFormat="1">
      <c r="B506" s="119"/>
      <c r="C506" s="119"/>
      <c r="D506" s="119"/>
      <c r="E506" s="31"/>
      <c r="F506" s="31"/>
      <c r="G506" s="120"/>
      <c r="H506" s="120"/>
      <c r="I506" s="11" t="str">
        <f t="shared" si="114"/>
        <v/>
      </c>
      <c r="J506" s="2" t="str">
        <f t="shared" si="115"/>
        <v/>
      </c>
      <c r="K506" s="2" t="str">
        <f t="shared" si="116"/>
        <v/>
      </c>
      <c r="L506" s="2" t="str">
        <f t="shared" si="117"/>
        <v/>
      </c>
      <c r="M506" s="2" t="str">
        <f t="shared" si="118"/>
        <v/>
      </c>
      <c r="N506" s="2" t="str">
        <f t="shared" si="119"/>
        <v/>
      </c>
      <c r="O506" s="11" t="str">
        <f t="shared" si="120"/>
        <v/>
      </c>
      <c r="P506" s="11" t="str">
        <f t="shared" si="121"/>
        <v/>
      </c>
      <c r="Q506" s="11" t="str">
        <f t="shared" si="122"/>
        <v/>
      </c>
      <c r="R506" s="137"/>
      <c r="S506" s="137"/>
      <c r="T506" s="12" t="e">
        <f t="shared" si="123"/>
        <v>#VALUE!</v>
      </c>
      <c r="U506" s="13" t="e">
        <f t="shared" si="124"/>
        <v>#VALUE!</v>
      </c>
      <c r="V506" s="13"/>
      <c r="W506" s="8">
        <f t="shared" si="125"/>
        <v>9.0359999999999996</v>
      </c>
      <c r="X506" s="8">
        <f t="shared" si="126"/>
        <v>-184.49199999999999</v>
      </c>
      <c r="Y506"/>
      <c r="Z506" t="e">
        <f>IF(D506="M",IF(AC506&lt;78,LMS!$D$5*AC506^3+LMS!$E$5*AC506^2+LMS!$F$5*AC506+LMS!$G$5,IF(AC506&lt;150,LMS!$D$6*AC506^3+LMS!$E$6*AC506^2+LMS!$F$6*AC506+LMS!$G$6,LMS!$D$7*AC506^3+LMS!$E$7*AC506^2+LMS!$F$7*AC506+LMS!$G$7)),IF(AC506&lt;69,LMS!$D$9*AC506^3+LMS!$E$9*AC506^2+LMS!$F$9*AC506+LMS!$G$9,IF(AC506&lt;150,LMS!$D$10*AC506^3+LMS!$E$10*AC506^2+LMS!$F$10*AC506+LMS!$G$10,LMS!$D$11*AC506^3+LMS!$E$11*AC506^2+LMS!$F$11*AC506+LMS!$G$11)))</f>
        <v>#VALUE!</v>
      </c>
      <c r="AA506" t="e">
        <f>IF(D506="M",(IF(AC506&lt;2.5,LMS!$D$21*AC506^3+LMS!$E$21*AC506^2+LMS!$F$21*AC506+LMS!$G$21,IF(AC506&lt;9.5,LMS!$D$22*AC506^3+LMS!$E$22*AC506^2+LMS!$F$22*AC506+LMS!$G$22,IF(AC506&lt;26.75,LMS!$D$23*AC506^3+LMS!$E$23*AC506^2+LMS!$F$23*AC506+LMS!$G$23,IF(AC506&lt;90,LMS!$D$24*AC506^3+LMS!$E$24*AC506^2+LMS!$F$24*AC506+LMS!$G$24,LMS!$D$25*AC506^3+LMS!$E$25*AC506^2+LMS!$F$25*AC506+LMS!$G$25))))),(IF(AC506&lt;2.5,LMS!$D$27*AC506^3+LMS!$E$27*AC506^2+LMS!$F$27*AC506+LMS!$G$27,IF(AC506&lt;9.5,LMS!$D$28*AC506^3+LMS!$E$28*AC506^2+LMS!$F$28*AC506+LMS!$G$28,IF(AC506&lt;26.75,LMS!$D$29*AC506^3+LMS!$E$29*AC506^2+LMS!$F$29*AC506+LMS!$G$29,IF(AC506&lt;90,LMS!$D$30*AC506^3+LMS!$E$30*AC506^2+LMS!$F$30*AC506+LMS!$G$30,IF(AC506&lt;150,LMS!$D$31*AC506^3+LMS!$E$31*AC506^2+LMS!$F$31*AC506+LMS!$G$31,LMS!$D$32*AC506^3+LMS!$E$32*AC506^2+LMS!$F$32*AC506+LMS!$G$32)))))))</f>
        <v>#VALUE!</v>
      </c>
      <c r="AB506" t="e">
        <f>IF(D506="M",(IF(AC506&lt;90,LMS!$D$14*AC506^3+LMS!$E$14*AC506^2+LMS!$F$14*AC506+LMS!$G$14,LMS!$D$15*AC506^3+LMS!$E$15*AC506^2+LMS!$F$15*AC506+LMS!$G$15)),(IF(AC506&lt;90,LMS!$D$17*AC506^3+LMS!$E$17*AC506^2+LMS!$F$17*AC506+LMS!$G$17,LMS!$D$18*AC506^3+LMS!$E$18*AC506^2+LMS!$F$18*AC506+LMS!$G$18)))</f>
        <v>#VALUE!</v>
      </c>
      <c r="AC506" s="7" t="e">
        <f t="shared" si="127"/>
        <v>#VALUE!</v>
      </c>
    </row>
    <row r="507" spans="2:29" s="7" customFormat="1">
      <c r="B507" s="119"/>
      <c r="C507" s="119"/>
      <c r="D507" s="119"/>
      <c r="E507" s="31"/>
      <c r="F507" s="31"/>
      <c r="G507" s="120"/>
      <c r="H507" s="120"/>
      <c r="I507" s="11" t="str">
        <f t="shared" si="114"/>
        <v/>
      </c>
      <c r="J507" s="2" t="str">
        <f t="shared" si="115"/>
        <v/>
      </c>
      <c r="K507" s="2" t="str">
        <f t="shared" si="116"/>
        <v/>
      </c>
      <c r="L507" s="2" t="str">
        <f t="shared" si="117"/>
        <v/>
      </c>
      <c r="M507" s="2" t="str">
        <f t="shared" si="118"/>
        <v/>
      </c>
      <c r="N507" s="2" t="str">
        <f t="shared" si="119"/>
        <v/>
      </c>
      <c r="O507" s="11" t="str">
        <f t="shared" si="120"/>
        <v/>
      </c>
      <c r="P507" s="11" t="str">
        <f t="shared" si="121"/>
        <v/>
      </c>
      <c r="Q507" s="11" t="str">
        <f t="shared" si="122"/>
        <v/>
      </c>
      <c r="R507" s="137"/>
      <c r="S507" s="137"/>
      <c r="T507" s="12" t="e">
        <f t="shared" si="123"/>
        <v>#VALUE!</v>
      </c>
      <c r="U507" s="13" t="e">
        <f t="shared" si="124"/>
        <v>#VALUE!</v>
      </c>
      <c r="V507" s="13"/>
      <c r="W507" s="8">
        <f t="shared" si="125"/>
        <v>9.0359999999999996</v>
      </c>
      <c r="X507" s="8">
        <f t="shared" si="126"/>
        <v>-184.49199999999999</v>
      </c>
      <c r="Y507"/>
      <c r="Z507" t="e">
        <f>IF(D507="M",IF(AC507&lt;78,LMS!$D$5*AC507^3+LMS!$E$5*AC507^2+LMS!$F$5*AC507+LMS!$G$5,IF(AC507&lt;150,LMS!$D$6*AC507^3+LMS!$E$6*AC507^2+LMS!$F$6*AC507+LMS!$G$6,LMS!$D$7*AC507^3+LMS!$E$7*AC507^2+LMS!$F$7*AC507+LMS!$G$7)),IF(AC507&lt;69,LMS!$D$9*AC507^3+LMS!$E$9*AC507^2+LMS!$F$9*AC507+LMS!$G$9,IF(AC507&lt;150,LMS!$D$10*AC507^3+LMS!$E$10*AC507^2+LMS!$F$10*AC507+LMS!$G$10,LMS!$D$11*AC507^3+LMS!$E$11*AC507^2+LMS!$F$11*AC507+LMS!$G$11)))</f>
        <v>#VALUE!</v>
      </c>
      <c r="AA507" t="e">
        <f>IF(D507="M",(IF(AC507&lt;2.5,LMS!$D$21*AC507^3+LMS!$E$21*AC507^2+LMS!$F$21*AC507+LMS!$G$21,IF(AC507&lt;9.5,LMS!$D$22*AC507^3+LMS!$E$22*AC507^2+LMS!$F$22*AC507+LMS!$G$22,IF(AC507&lt;26.75,LMS!$D$23*AC507^3+LMS!$E$23*AC507^2+LMS!$F$23*AC507+LMS!$G$23,IF(AC507&lt;90,LMS!$D$24*AC507^3+LMS!$E$24*AC507^2+LMS!$F$24*AC507+LMS!$G$24,LMS!$D$25*AC507^3+LMS!$E$25*AC507^2+LMS!$F$25*AC507+LMS!$G$25))))),(IF(AC507&lt;2.5,LMS!$D$27*AC507^3+LMS!$E$27*AC507^2+LMS!$F$27*AC507+LMS!$G$27,IF(AC507&lt;9.5,LMS!$D$28*AC507^3+LMS!$E$28*AC507^2+LMS!$F$28*AC507+LMS!$G$28,IF(AC507&lt;26.75,LMS!$D$29*AC507^3+LMS!$E$29*AC507^2+LMS!$F$29*AC507+LMS!$G$29,IF(AC507&lt;90,LMS!$D$30*AC507^3+LMS!$E$30*AC507^2+LMS!$F$30*AC507+LMS!$G$30,IF(AC507&lt;150,LMS!$D$31*AC507^3+LMS!$E$31*AC507^2+LMS!$F$31*AC507+LMS!$G$31,LMS!$D$32*AC507^3+LMS!$E$32*AC507^2+LMS!$F$32*AC507+LMS!$G$32)))))))</f>
        <v>#VALUE!</v>
      </c>
      <c r="AB507" t="e">
        <f>IF(D507="M",(IF(AC507&lt;90,LMS!$D$14*AC507^3+LMS!$E$14*AC507^2+LMS!$F$14*AC507+LMS!$G$14,LMS!$D$15*AC507^3+LMS!$E$15*AC507^2+LMS!$F$15*AC507+LMS!$G$15)),(IF(AC507&lt;90,LMS!$D$17*AC507^3+LMS!$E$17*AC507^2+LMS!$F$17*AC507+LMS!$G$17,LMS!$D$18*AC507^3+LMS!$E$18*AC507^2+LMS!$F$18*AC507+LMS!$G$18)))</f>
        <v>#VALUE!</v>
      </c>
      <c r="AC507" s="7" t="e">
        <f t="shared" si="127"/>
        <v>#VALUE!</v>
      </c>
    </row>
    <row r="508" spans="2:29" s="7" customFormat="1">
      <c r="B508" s="119"/>
      <c r="C508" s="119"/>
      <c r="D508" s="119"/>
      <c r="E508" s="31"/>
      <c r="F508" s="31"/>
      <c r="G508" s="120"/>
      <c r="H508" s="120"/>
      <c r="I508" s="11" t="str">
        <f t="shared" si="114"/>
        <v/>
      </c>
      <c r="J508" s="2" t="str">
        <f t="shared" si="115"/>
        <v/>
      </c>
      <c r="K508" s="2" t="str">
        <f t="shared" si="116"/>
        <v/>
      </c>
      <c r="L508" s="2" t="str">
        <f t="shared" si="117"/>
        <v/>
      </c>
      <c r="M508" s="2" t="str">
        <f t="shared" si="118"/>
        <v/>
      </c>
      <c r="N508" s="2" t="str">
        <f t="shared" si="119"/>
        <v/>
      </c>
      <c r="O508" s="11" t="str">
        <f t="shared" si="120"/>
        <v/>
      </c>
      <c r="P508" s="11" t="str">
        <f t="shared" si="121"/>
        <v/>
      </c>
      <c r="Q508" s="11" t="str">
        <f t="shared" si="122"/>
        <v/>
      </c>
      <c r="R508" s="137"/>
      <c r="S508" s="137"/>
      <c r="T508" s="12" t="e">
        <f t="shared" si="123"/>
        <v>#VALUE!</v>
      </c>
      <c r="U508" s="13" t="e">
        <f t="shared" si="124"/>
        <v>#VALUE!</v>
      </c>
      <c r="V508" s="13"/>
      <c r="W508" s="8">
        <f t="shared" si="125"/>
        <v>9.0359999999999996</v>
      </c>
      <c r="X508" s="8">
        <f t="shared" si="126"/>
        <v>-184.49199999999999</v>
      </c>
      <c r="Y508"/>
      <c r="Z508" t="e">
        <f>IF(D508="M",IF(AC508&lt;78,LMS!$D$5*AC508^3+LMS!$E$5*AC508^2+LMS!$F$5*AC508+LMS!$G$5,IF(AC508&lt;150,LMS!$D$6*AC508^3+LMS!$E$6*AC508^2+LMS!$F$6*AC508+LMS!$G$6,LMS!$D$7*AC508^3+LMS!$E$7*AC508^2+LMS!$F$7*AC508+LMS!$G$7)),IF(AC508&lt;69,LMS!$D$9*AC508^3+LMS!$E$9*AC508^2+LMS!$F$9*AC508+LMS!$G$9,IF(AC508&lt;150,LMS!$D$10*AC508^3+LMS!$E$10*AC508^2+LMS!$F$10*AC508+LMS!$G$10,LMS!$D$11*AC508^3+LMS!$E$11*AC508^2+LMS!$F$11*AC508+LMS!$G$11)))</f>
        <v>#VALUE!</v>
      </c>
      <c r="AA508" t="e">
        <f>IF(D508="M",(IF(AC508&lt;2.5,LMS!$D$21*AC508^3+LMS!$E$21*AC508^2+LMS!$F$21*AC508+LMS!$G$21,IF(AC508&lt;9.5,LMS!$D$22*AC508^3+LMS!$E$22*AC508^2+LMS!$F$22*AC508+LMS!$G$22,IF(AC508&lt;26.75,LMS!$D$23*AC508^3+LMS!$E$23*AC508^2+LMS!$F$23*AC508+LMS!$G$23,IF(AC508&lt;90,LMS!$D$24*AC508^3+LMS!$E$24*AC508^2+LMS!$F$24*AC508+LMS!$G$24,LMS!$D$25*AC508^3+LMS!$E$25*AC508^2+LMS!$F$25*AC508+LMS!$G$25))))),(IF(AC508&lt;2.5,LMS!$D$27*AC508^3+LMS!$E$27*AC508^2+LMS!$F$27*AC508+LMS!$G$27,IF(AC508&lt;9.5,LMS!$D$28*AC508^3+LMS!$E$28*AC508^2+LMS!$F$28*AC508+LMS!$G$28,IF(AC508&lt;26.75,LMS!$D$29*AC508^3+LMS!$E$29*AC508^2+LMS!$F$29*AC508+LMS!$G$29,IF(AC508&lt;90,LMS!$D$30*AC508^3+LMS!$E$30*AC508^2+LMS!$F$30*AC508+LMS!$G$30,IF(AC508&lt;150,LMS!$D$31*AC508^3+LMS!$E$31*AC508^2+LMS!$F$31*AC508+LMS!$G$31,LMS!$D$32*AC508^3+LMS!$E$32*AC508^2+LMS!$F$32*AC508+LMS!$G$32)))))))</f>
        <v>#VALUE!</v>
      </c>
      <c r="AB508" t="e">
        <f>IF(D508="M",(IF(AC508&lt;90,LMS!$D$14*AC508^3+LMS!$E$14*AC508^2+LMS!$F$14*AC508+LMS!$G$14,LMS!$D$15*AC508^3+LMS!$E$15*AC508^2+LMS!$F$15*AC508+LMS!$G$15)),(IF(AC508&lt;90,LMS!$D$17*AC508^3+LMS!$E$17*AC508^2+LMS!$F$17*AC508+LMS!$G$17,LMS!$D$18*AC508^3+LMS!$E$18*AC508^2+LMS!$F$18*AC508+LMS!$G$18)))</f>
        <v>#VALUE!</v>
      </c>
      <c r="AC508" s="7" t="e">
        <f t="shared" si="127"/>
        <v>#VALUE!</v>
      </c>
    </row>
    <row r="509" spans="2:29" s="7" customFormat="1">
      <c r="B509" s="119"/>
      <c r="C509" s="119"/>
      <c r="D509" s="119"/>
      <c r="E509" s="31"/>
      <c r="F509" s="31"/>
      <c r="G509" s="120"/>
      <c r="H509" s="120"/>
      <c r="I509" s="11" t="str">
        <f t="shared" ref="I509:I572" si="128">IF(COUNTA(D509,E509,F509,G509,H509)=5,IF(P509&gt;17.583,"*",(G509-(INDEX(IF(D509="F",Hfemalemean,Hmalemean),U509+1,INT(P509)+1))))/(INDEX(IF(D509="F",Hfemalesd,Hmalesd),U509+1,INT(P509)+1)),"")</f>
        <v/>
      </c>
      <c r="J509" s="2" t="str">
        <f t="shared" ref="J509:J572" si="129">IF(COUNTA(D509,E509,F509,G509,H509)=5,IF(P509&lt;1,"*",IF(P509&gt;=6,"*",IF(G509&gt;=120,"*",IF(G509&lt;70,"*",(H509-W509)/W509*100)))),"")</f>
        <v/>
      </c>
      <c r="K509" s="2" t="str">
        <f t="shared" ref="K509:K572" si="130">IF(COUNTA(D509,E509,F509,G509,H509)&lt;5,"",IF(P509&lt;6,"*",IF(P509&gt;=17.583,"*",(H509-G509*INDEX(IF(D509="F",muratafemale,muratamale),INT(P509)-4,1)-INDEX(IF(D509="F",muratafemale,muratamale),INT(P509)-4,2))/(G509*INDEX(IF(D509="F",muratafemale,muratamale),INT(P509)-4,1)+INDEX(IF(D509="F",muratafemale,muratamale),INT(P509)-4,2))*100)))</f>
        <v/>
      </c>
      <c r="L509" s="2" t="str">
        <f t="shared" ref="L509:L572" si="131">IF(COUNTA(D509,E509,F509,G509,H509)=5,IF(G509&gt;=IF(D509="M",181,174),"*",IF(G509&lt;101,"*",IF(P509&lt;6,"*",IF(P509&gt;=17.583,"*",(H509-X509)/X509*100)))),"")</f>
        <v/>
      </c>
      <c r="M509" s="2" t="str">
        <f t="shared" ref="M509:M572" si="132">IF(COUNTA(D509,E509,F509,G509,H509)=5,H509/G509^2*10000,"")</f>
        <v/>
      </c>
      <c r="N509" s="2" t="str">
        <f t="shared" ref="N509:N572" si="133">IF(COUNTA(D509,E509,F509,G509,H509)=5,IF(P509&gt;17.583,"*",NORMSDIST(((M509/AA509)^(Z509)-1)/Z509/AB509)*100),"")</f>
        <v/>
      </c>
      <c r="O509" s="11" t="str">
        <f t="shared" ref="O509:O572" si="134">IF(COUNTA(D509,E509,F509,G509,H509)=5,IF(P509&gt;17.583,"*",((M509/AA509)^(Z509)-1)/Z509/AB509),"")</f>
        <v/>
      </c>
      <c r="P509" s="11" t="str">
        <f t="shared" ref="P509:P572" si="135">IF(COUNTA(D509,E509,F509,G509,H509)=5,(F509-E509)/365.25,"")</f>
        <v/>
      </c>
      <c r="Q509" s="11" t="str">
        <f t="shared" ref="Q509:Q572" si="136">IF(I509="","",IF(T509&lt;10,"0","")&amp;T509&amp;"歳"&amp;IF(U509&lt;10,"0","")&amp;U509&amp;"か月")</f>
        <v/>
      </c>
      <c r="R509" s="137"/>
      <c r="S509" s="137"/>
      <c r="T509" s="12" t="e">
        <f t="shared" ref="T509:T572" si="137">INT(P509)</f>
        <v>#VALUE!</v>
      </c>
      <c r="U509" s="13" t="e">
        <f t="shared" ref="U509:U572" si="138">INT((P509-INT(P509))*12)</f>
        <v>#VALUE!</v>
      </c>
      <c r="V509" s="13"/>
      <c r="W509" s="8">
        <f t="shared" ref="W509:W572" si="139">IF(D509="M",2.06*10^-3*G509^2-0.1166*G509+6.5273,2.49*10^-3*G509^2-0.1858*G509+9.036)</f>
        <v>9.0359999999999996</v>
      </c>
      <c r="X509" s="8">
        <f t="shared" ref="X509:X572" si="140">((G509/100)^3*INDEX(itoOI,IF(D509="M",0,3)+IF(G509&lt;140,1,IF(G509&lt;=149,2,3)),1)+(G509/100)^2*INDEX(itoOI,IF(D509="M",0,3)+IF(G509&lt;140,1,IF(G509&lt;=149,2,3)),2)+(G509/100)*INDEX(itoOI,IF(D509="M",0,3)+IF(G509&lt;140,1,IF(G509&lt;=149,2,3)),3)+INDEX(itoOI,IF(D509="M",0,3)+IF(G509&lt;140,1,IF(G509&lt;=149,2,3)),4))</f>
        <v>-184.49199999999999</v>
      </c>
      <c r="Y509"/>
      <c r="Z509" t="e">
        <f>IF(D509="M",IF(AC509&lt;78,LMS!$D$5*AC509^3+LMS!$E$5*AC509^2+LMS!$F$5*AC509+LMS!$G$5,IF(AC509&lt;150,LMS!$D$6*AC509^3+LMS!$E$6*AC509^2+LMS!$F$6*AC509+LMS!$G$6,LMS!$D$7*AC509^3+LMS!$E$7*AC509^2+LMS!$F$7*AC509+LMS!$G$7)),IF(AC509&lt;69,LMS!$D$9*AC509^3+LMS!$E$9*AC509^2+LMS!$F$9*AC509+LMS!$G$9,IF(AC509&lt;150,LMS!$D$10*AC509^3+LMS!$E$10*AC509^2+LMS!$F$10*AC509+LMS!$G$10,LMS!$D$11*AC509^3+LMS!$E$11*AC509^2+LMS!$F$11*AC509+LMS!$G$11)))</f>
        <v>#VALUE!</v>
      </c>
      <c r="AA509" t="e">
        <f>IF(D509="M",(IF(AC509&lt;2.5,LMS!$D$21*AC509^3+LMS!$E$21*AC509^2+LMS!$F$21*AC509+LMS!$G$21,IF(AC509&lt;9.5,LMS!$D$22*AC509^3+LMS!$E$22*AC509^2+LMS!$F$22*AC509+LMS!$G$22,IF(AC509&lt;26.75,LMS!$D$23*AC509^3+LMS!$E$23*AC509^2+LMS!$F$23*AC509+LMS!$G$23,IF(AC509&lt;90,LMS!$D$24*AC509^3+LMS!$E$24*AC509^2+LMS!$F$24*AC509+LMS!$G$24,LMS!$D$25*AC509^3+LMS!$E$25*AC509^2+LMS!$F$25*AC509+LMS!$G$25))))),(IF(AC509&lt;2.5,LMS!$D$27*AC509^3+LMS!$E$27*AC509^2+LMS!$F$27*AC509+LMS!$G$27,IF(AC509&lt;9.5,LMS!$D$28*AC509^3+LMS!$E$28*AC509^2+LMS!$F$28*AC509+LMS!$G$28,IF(AC509&lt;26.75,LMS!$D$29*AC509^3+LMS!$E$29*AC509^2+LMS!$F$29*AC509+LMS!$G$29,IF(AC509&lt;90,LMS!$D$30*AC509^3+LMS!$E$30*AC509^2+LMS!$F$30*AC509+LMS!$G$30,IF(AC509&lt;150,LMS!$D$31*AC509^3+LMS!$E$31*AC509^2+LMS!$F$31*AC509+LMS!$G$31,LMS!$D$32*AC509^3+LMS!$E$32*AC509^2+LMS!$F$32*AC509+LMS!$G$32)))))))</f>
        <v>#VALUE!</v>
      </c>
      <c r="AB509" t="e">
        <f>IF(D509="M",(IF(AC509&lt;90,LMS!$D$14*AC509^3+LMS!$E$14*AC509^2+LMS!$F$14*AC509+LMS!$G$14,LMS!$D$15*AC509^3+LMS!$E$15*AC509^2+LMS!$F$15*AC509+LMS!$G$15)),(IF(AC509&lt;90,LMS!$D$17*AC509^3+LMS!$E$17*AC509^2+LMS!$F$17*AC509+LMS!$G$17,LMS!$D$18*AC509^3+LMS!$E$18*AC509^2+LMS!$F$18*AC509+LMS!$G$18)))</f>
        <v>#VALUE!</v>
      </c>
      <c r="AC509" s="7" t="e">
        <f t="shared" ref="AC509:AC572" si="141">P509*365.25/30.4375</f>
        <v>#VALUE!</v>
      </c>
    </row>
    <row r="510" spans="2:29" s="7" customFormat="1">
      <c r="B510" s="119"/>
      <c r="C510" s="119"/>
      <c r="D510" s="119"/>
      <c r="E510" s="31"/>
      <c r="F510" s="31"/>
      <c r="G510" s="120"/>
      <c r="H510" s="120"/>
      <c r="I510" s="11" t="str">
        <f t="shared" si="128"/>
        <v/>
      </c>
      <c r="J510" s="2" t="str">
        <f t="shared" si="129"/>
        <v/>
      </c>
      <c r="K510" s="2" t="str">
        <f t="shared" si="130"/>
        <v/>
      </c>
      <c r="L510" s="2" t="str">
        <f t="shared" si="131"/>
        <v/>
      </c>
      <c r="M510" s="2" t="str">
        <f t="shared" si="132"/>
        <v/>
      </c>
      <c r="N510" s="2" t="str">
        <f t="shared" si="133"/>
        <v/>
      </c>
      <c r="O510" s="11" t="str">
        <f t="shared" si="134"/>
        <v/>
      </c>
      <c r="P510" s="11" t="str">
        <f t="shared" si="135"/>
        <v/>
      </c>
      <c r="Q510" s="11" t="str">
        <f t="shared" si="136"/>
        <v/>
      </c>
      <c r="R510" s="137"/>
      <c r="S510" s="137"/>
      <c r="T510" s="12" t="e">
        <f t="shared" si="137"/>
        <v>#VALUE!</v>
      </c>
      <c r="U510" s="13" t="e">
        <f t="shared" si="138"/>
        <v>#VALUE!</v>
      </c>
      <c r="V510" s="13"/>
      <c r="W510" s="8">
        <f t="shared" si="139"/>
        <v>9.0359999999999996</v>
      </c>
      <c r="X510" s="8">
        <f t="shared" si="140"/>
        <v>-184.49199999999999</v>
      </c>
      <c r="Y510"/>
      <c r="Z510" t="e">
        <f>IF(D510="M",IF(AC510&lt;78,LMS!$D$5*AC510^3+LMS!$E$5*AC510^2+LMS!$F$5*AC510+LMS!$G$5,IF(AC510&lt;150,LMS!$D$6*AC510^3+LMS!$E$6*AC510^2+LMS!$F$6*AC510+LMS!$G$6,LMS!$D$7*AC510^3+LMS!$E$7*AC510^2+LMS!$F$7*AC510+LMS!$G$7)),IF(AC510&lt;69,LMS!$D$9*AC510^3+LMS!$E$9*AC510^2+LMS!$F$9*AC510+LMS!$G$9,IF(AC510&lt;150,LMS!$D$10*AC510^3+LMS!$E$10*AC510^2+LMS!$F$10*AC510+LMS!$G$10,LMS!$D$11*AC510^3+LMS!$E$11*AC510^2+LMS!$F$11*AC510+LMS!$G$11)))</f>
        <v>#VALUE!</v>
      </c>
      <c r="AA510" t="e">
        <f>IF(D510="M",(IF(AC510&lt;2.5,LMS!$D$21*AC510^3+LMS!$E$21*AC510^2+LMS!$F$21*AC510+LMS!$G$21,IF(AC510&lt;9.5,LMS!$D$22*AC510^3+LMS!$E$22*AC510^2+LMS!$F$22*AC510+LMS!$G$22,IF(AC510&lt;26.75,LMS!$D$23*AC510^3+LMS!$E$23*AC510^2+LMS!$F$23*AC510+LMS!$G$23,IF(AC510&lt;90,LMS!$D$24*AC510^3+LMS!$E$24*AC510^2+LMS!$F$24*AC510+LMS!$G$24,LMS!$D$25*AC510^3+LMS!$E$25*AC510^2+LMS!$F$25*AC510+LMS!$G$25))))),(IF(AC510&lt;2.5,LMS!$D$27*AC510^3+LMS!$E$27*AC510^2+LMS!$F$27*AC510+LMS!$G$27,IF(AC510&lt;9.5,LMS!$D$28*AC510^3+LMS!$E$28*AC510^2+LMS!$F$28*AC510+LMS!$G$28,IF(AC510&lt;26.75,LMS!$D$29*AC510^3+LMS!$E$29*AC510^2+LMS!$F$29*AC510+LMS!$G$29,IF(AC510&lt;90,LMS!$D$30*AC510^3+LMS!$E$30*AC510^2+LMS!$F$30*AC510+LMS!$G$30,IF(AC510&lt;150,LMS!$D$31*AC510^3+LMS!$E$31*AC510^2+LMS!$F$31*AC510+LMS!$G$31,LMS!$D$32*AC510^3+LMS!$E$32*AC510^2+LMS!$F$32*AC510+LMS!$G$32)))))))</f>
        <v>#VALUE!</v>
      </c>
      <c r="AB510" t="e">
        <f>IF(D510="M",(IF(AC510&lt;90,LMS!$D$14*AC510^3+LMS!$E$14*AC510^2+LMS!$F$14*AC510+LMS!$G$14,LMS!$D$15*AC510^3+LMS!$E$15*AC510^2+LMS!$F$15*AC510+LMS!$G$15)),(IF(AC510&lt;90,LMS!$D$17*AC510^3+LMS!$E$17*AC510^2+LMS!$F$17*AC510+LMS!$G$17,LMS!$D$18*AC510^3+LMS!$E$18*AC510^2+LMS!$F$18*AC510+LMS!$G$18)))</f>
        <v>#VALUE!</v>
      </c>
      <c r="AC510" s="7" t="e">
        <f t="shared" si="141"/>
        <v>#VALUE!</v>
      </c>
    </row>
    <row r="511" spans="2:29" s="7" customFormat="1">
      <c r="B511" s="119"/>
      <c r="C511" s="119"/>
      <c r="D511" s="119"/>
      <c r="E511" s="31"/>
      <c r="F511" s="31"/>
      <c r="G511" s="120"/>
      <c r="H511" s="120"/>
      <c r="I511" s="11" t="str">
        <f t="shared" si="128"/>
        <v/>
      </c>
      <c r="J511" s="2" t="str">
        <f t="shared" si="129"/>
        <v/>
      </c>
      <c r="K511" s="2" t="str">
        <f t="shared" si="130"/>
        <v/>
      </c>
      <c r="L511" s="2" t="str">
        <f t="shared" si="131"/>
        <v/>
      </c>
      <c r="M511" s="2" t="str">
        <f t="shared" si="132"/>
        <v/>
      </c>
      <c r="N511" s="2" t="str">
        <f t="shared" si="133"/>
        <v/>
      </c>
      <c r="O511" s="11" t="str">
        <f t="shared" si="134"/>
        <v/>
      </c>
      <c r="P511" s="11" t="str">
        <f t="shared" si="135"/>
        <v/>
      </c>
      <c r="Q511" s="11" t="str">
        <f t="shared" si="136"/>
        <v/>
      </c>
      <c r="R511" s="137"/>
      <c r="S511" s="137"/>
      <c r="T511" s="12" t="e">
        <f t="shared" si="137"/>
        <v>#VALUE!</v>
      </c>
      <c r="U511" s="13" t="e">
        <f t="shared" si="138"/>
        <v>#VALUE!</v>
      </c>
      <c r="V511" s="13"/>
      <c r="W511" s="8">
        <f t="shared" si="139"/>
        <v>9.0359999999999996</v>
      </c>
      <c r="X511" s="8">
        <f t="shared" si="140"/>
        <v>-184.49199999999999</v>
      </c>
      <c r="Y511"/>
      <c r="Z511" t="e">
        <f>IF(D511="M",IF(AC511&lt;78,LMS!$D$5*AC511^3+LMS!$E$5*AC511^2+LMS!$F$5*AC511+LMS!$G$5,IF(AC511&lt;150,LMS!$D$6*AC511^3+LMS!$E$6*AC511^2+LMS!$F$6*AC511+LMS!$G$6,LMS!$D$7*AC511^3+LMS!$E$7*AC511^2+LMS!$F$7*AC511+LMS!$G$7)),IF(AC511&lt;69,LMS!$D$9*AC511^3+LMS!$E$9*AC511^2+LMS!$F$9*AC511+LMS!$G$9,IF(AC511&lt;150,LMS!$D$10*AC511^3+LMS!$E$10*AC511^2+LMS!$F$10*AC511+LMS!$G$10,LMS!$D$11*AC511^3+LMS!$E$11*AC511^2+LMS!$F$11*AC511+LMS!$G$11)))</f>
        <v>#VALUE!</v>
      </c>
      <c r="AA511" t="e">
        <f>IF(D511="M",(IF(AC511&lt;2.5,LMS!$D$21*AC511^3+LMS!$E$21*AC511^2+LMS!$F$21*AC511+LMS!$G$21,IF(AC511&lt;9.5,LMS!$D$22*AC511^3+LMS!$E$22*AC511^2+LMS!$F$22*AC511+LMS!$G$22,IF(AC511&lt;26.75,LMS!$D$23*AC511^3+LMS!$E$23*AC511^2+LMS!$F$23*AC511+LMS!$G$23,IF(AC511&lt;90,LMS!$D$24*AC511^3+LMS!$E$24*AC511^2+LMS!$F$24*AC511+LMS!$G$24,LMS!$D$25*AC511^3+LMS!$E$25*AC511^2+LMS!$F$25*AC511+LMS!$G$25))))),(IF(AC511&lt;2.5,LMS!$D$27*AC511^3+LMS!$E$27*AC511^2+LMS!$F$27*AC511+LMS!$G$27,IF(AC511&lt;9.5,LMS!$D$28*AC511^3+LMS!$E$28*AC511^2+LMS!$F$28*AC511+LMS!$G$28,IF(AC511&lt;26.75,LMS!$D$29*AC511^3+LMS!$E$29*AC511^2+LMS!$F$29*AC511+LMS!$G$29,IF(AC511&lt;90,LMS!$D$30*AC511^3+LMS!$E$30*AC511^2+LMS!$F$30*AC511+LMS!$G$30,IF(AC511&lt;150,LMS!$D$31*AC511^3+LMS!$E$31*AC511^2+LMS!$F$31*AC511+LMS!$G$31,LMS!$D$32*AC511^3+LMS!$E$32*AC511^2+LMS!$F$32*AC511+LMS!$G$32)))))))</f>
        <v>#VALUE!</v>
      </c>
      <c r="AB511" t="e">
        <f>IF(D511="M",(IF(AC511&lt;90,LMS!$D$14*AC511^3+LMS!$E$14*AC511^2+LMS!$F$14*AC511+LMS!$G$14,LMS!$D$15*AC511^3+LMS!$E$15*AC511^2+LMS!$F$15*AC511+LMS!$G$15)),(IF(AC511&lt;90,LMS!$D$17*AC511^3+LMS!$E$17*AC511^2+LMS!$F$17*AC511+LMS!$G$17,LMS!$D$18*AC511^3+LMS!$E$18*AC511^2+LMS!$F$18*AC511+LMS!$G$18)))</f>
        <v>#VALUE!</v>
      </c>
      <c r="AC511" s="7" t="e">
        <f t="shared" si="141"/>
        <v>#VALUE!</v>
      </c>
    </row>
    <row r="512" spans="2:29" s="7" customFormat="1">
      <c r="B512" s="119"/>
      <c r="C512" s="119"/>
      <c r="D512" s="119"/>
      <c r="E512" s="31"/>
      <c r="F512" s="31"/>
      <c r="G512" s="120"/>
      <c r="H512" s="120"/>
      <c r="I512" s="11" t="str">
        <f t="shared" si="128"/>
        <v/>
      </c>
      <c r="J512" s="2" t="str">
        <f t="shared" si="129"/>
        <v/>
      </c>
      <c r="K512" s="2" t="str">
        <f t="shared" si="130"/>
        <v/>
      </c>
      <c r="L512" s="2" t="str">
        <f t="shared" si="131"/>
        <v/>
      </c>
      <c r="M512" s="2" t="str">
        <f t="shared" si="132"/>
        <v/>
      </c>
      <c r="N512" s="2" t="str">
        <f t="shared" si="133"/>
        <v/>
      </c>
      <c r="O512" s="11" t="str">
        <f t="shared" si="134"/>
        <v/>
      </c>
      <c r="P512" s="11" t="str">
        <f t="shared" si="135"/>
        <v/>
      </c>
      <c r="Q512" s="11" t="str">
        <f t="shared" si="136"/>
        <v/>
      </c>
      <c r="R512" s="137"/>
      <c r="S512" s="137"/>
      <c r="T512" s="12" t="e">
        <f t="shared" si="137"/>
        <v>#VALUE!</v>
      </c>
      <c r="U512" s="13" t="e">
        <f t="shared" si="138"/>
        <v>#VALUE!</v>
      </c>
      <c r="V512" s="13"/>
      <c r="W512" s="8">
        <f t="shared" si="139"/>
        <v>9.0359999999999996</v>
      </c>
      <c r="X512" s="8">
        <f t="shared" si="140"/>
        <v>-184.49199999999999</v>
      </c>
      <c r="Y512"/>
      <c r="Z512" t="e">
        <f>IF(D512="M",IF(AC512&lt;78,LMS!$D$5*AC512^3+LMS!$E$5*AC512^2+LMS!$F$5*AC512+LMS!$G$5,IF(AC512&lt;150,LMS!$D$6*AC512^3+LMS!$E$6*AC512^2+LMS!$F$6*AC512+LMS!$G$6,LMS!$D$7*AC512^3+LMS!$E$7*AC512^2+LMS!$F$7*AC512+LMS!$G$7)),IF(AC512&lt;69,LMS!$D$9*AC512^3+LMS!$E$9*AC512^2+LMS!$F$9*AC512+LMS!$G$9,IF(AC512&lt;150,LMS!$D$10*AC512^3+LMS!$E$10*AC512^2+LMS!$F$10*AC512+LMS!$G$10,LMS!$D$11*AC512^3+LMS!$E$11*AC512^2+LMS!$F$11*AC512+LMS!$G$11)))</f>
        <v>#VALUE!</v>
      </c>
      <c r="AA512" t="e">
        <f>IF(D512="M",(IF(AC512&lt;2.5,LMS!$D$21*AC512^3+LMS!$E$21*AC512^2+LMS!$F$21*AC512+LMS!$G$21,IF(AC512&lt;9.5,LMS!$D$22*AC512^3+LMS!$E$22*AC512^2+LMS!$F$22*AC512+LMS!$G$22,IF(AC512&lt;26.75,LMS!$D$23*AC512^3+LMS!$E$23*AC512^2+LMS!$F$23*AC512+LMS!$G$23,IF(AC512&lt;90,LMS!$D$24*AC512^3+LMS!$E$24*AC512^2+LMS!$F$24*AC512+LMS!$G$24,LMS!$D$25*AC512^3+LMS!$E$25*AC512^2+LMS!$F$25*AC512+LMS!$G$25))))),(IF(AC512&lt;2.5,LMS!$D$27*AC512^3+LMS!$E$27*AC512^2+LMS!$F$27*AC512+LMS!$G$27,IF(AC512&lt;9.5,LMS!$D$28*AC512^3+LMS!$E$28*AC512^2+LMS!$F$28*AC512+LMS!$G$28,IF(AC512&lt;26.75,LMS!$D$29*AC512^3+LMS!$E$29*AC512^2+LMS!$F$29*AC512+LMS!$G$29,IF(AC512&lt;90,LMS!$D$30*AC512^3+LMS!$E$30*AC512^2+LMS!$F$30*AC512+LMS!$G$30,IF(AC512&lt;150,LMS!$D$31*AC512^3+LMS!$E$31*AC512^2+LMS!$F$31*AC512+LMS!$G$31,LMS!$D$32*AC512^3+LMS!$E$32*AC512^2+LMS!$F$32*AC512+LMS!$G$32)))))))</f>
        <v>#VALUE!</v>
      </c>
      <c r="AB512" t="e">
        <f>IF(D512="M",(IF(AC512&lt;90,LMS!$D$14*AC512^3+LMS!$E$14*AC512^2+LMS!$F$14*AC512+LMS!$G$14,LMS!$D$15*AC512^3+LMS!$E$15*AC512^2+LMS!$F$15*AC512+LMS!$G$15)),(IF(AC512&lt;90,LMS!$D$17*AC512^3+LMS!$E$17*AC512^2+LMS!$F$17*AC512+LMS!$G$17,LMS!$D$18*AC512^3+LMS!$E$18*AC512^2+LMS!$F$18*AC512+LMS!$G$18)))</f>
        <v>#VALUE!</v>
      </c>
      <c r="AC512" s="7" t="e">
        <f t="shared" si="141"/>
        <v>#VALUE!</v>
      </c>
    </row>
    <row r="513" spans="2:29" s="7" customFormat="1">
      <c r="B513" s="119"/>
      <c r="C513" s="119"/>
      <c r="D513" s="119"/>
      <c r="E513" s="31"/>
      <c r="F513" s="31"/>
      <c r="G513" s="120"/>
      <c r="H513" s="120"/>
      <c r="I513" s="11" t="str">
        <f t="shared" si="128"/>
        <v/>
      </c>
      <c r="J513" s="2" t="str">
        <f t="shared" si="129"/>
        <v/>
      </c>
      <c r="K513" s="2" t="str">
        <f t="shared" si="130"/>
        <v/>
      </c>
      <c r="L513" s="2" t="str">
        <f t="shared" si="131"/>
        <v/>
      </c>
      <c r="M513" s="2" t="str">
        <f t="shared" si="132"/>
        <v/>
      </c>
      <c r="N513" s="2" t="str">
        <f t="shared" si="133"/>
        <v/>
      </c>
      <c r="O513" s="11" t="str">
        <f t="shared" si="134"/>
        <v/>
      </c>
      <c r="P513" s="11" t="str">
        <f t="shared" si="135"/>
        <v/>
      </c>
      <c r="Q513" s="11" t="str">
        <f t="shared" si="136"/>
        <v/>
      </c>
      <c r="R513" s="137"/>
      <c r="S513" s="137"/>
      <c r="T513" s="12" t="e">
        <f t="shared" si="137"/>
        <v>#VALUE!</v>
      </c>
      <c r="U513" s="13" t="e">
        <f t="shared" si="138"/>
        <v>#VALUE!</v>
      </c>
      <c r="V513" s="13"/>
      <c r="W513" s="8">
        <f t="shared" si="139"/>
        <v>9.0359999999999996</v>
      </c>
      <c r="X513" s="8">
        <f t="shared" si="140"/>
        <v>-184.49199999999999</v>
      </c>
      <c r="Y513"/>
      <c r="Z513" t="e">
        <f>IF(D513="M",IF(AC513&lt;78,LMS!$D$5*AC513^3+LMS!$E$5*AC513^2+LMS!$F$5*AC513+LMS!$G$5,IF(AC513&lt;150,LMS!$D$6*AC513^3+LMS!$E$6*AC513^2+LMS!$F$6*AC513+LMS!$G$6,LMS!$D$7*AC513^3+LMS!$E$7*AC513^2+LMS!$F$7*AC513+LMS!$G$7)),IF(AC513&lt;69,LMS!$D$9*AC513^3+LMS!$E$9*AC513^2+LMS!$F$9*AC513+LMS!$G$9,IF(AC513&lt;150,LMS!$D$10*AC513^3+LMS!$E$10*AC513^2+LMS!$F$10*AC513+LMS!$G$10,LMS!$D$11*AC513^3+LMS!$E$11*AC513^2+LMS!$F$11*AC513+LMS!$G$11)))</f>
        <v>#VALUE!</v>
      </c>
      <c r="AA513" t="e">
        <f>IF(D513="M",(IF(AC513&lt;2.5,LMS!$D$21*AC513^3+LMS!$E$21*AC513^2+LMS!$F$21*AC513+LMS!$G$21,IF(AC513&lt;9.5,LMS!$D$22*AC513^3+LMS!$E$22*AC513^2+LMS!$F$22*AC513+LMS!$G$22,IF(AC513&lt;26.75,LMS!$D$23*AC513^3+LMS!$E$23*AC513^2+LMS!$F$23*AC513+LMS!$G$23,IF(AC513&lt;90,LMS!$D$24*AC513^3+LMS!$E$24*AC513^2+LMS!$F$24*AC513+LMS!$G$24,LMS!$D$25*AC513^3+LMS!$E$25*AC513^2+LMS!$F$25*AC513+LMS!$G$25))))),(IF(AC513&lt;2.5,LMS!$D$27*AC513^3+LMS!$E$27*AC513^2+LMS!$F$27*AC513+LMS!$G$27,IF(AC513&lt;9.5,LMS!$D$28*AC513^3+LMS!$E$28*AC513^2+LMS!$F$28*AC513+LMS!$G$28,IF(AC513&lt;26.75,LMS!$D$29*AC513^3+LMS!$E$29*AC513^2+LMS!$F$29*AC513+LMS!$G$29,IF(AC513&lt;90,LMS!$D$30*AC513^3+LMS!$E$30*AC513^2+LMS!$F$30*AC513+LMS!$G$30,IF(AC513&lt;150,LMS!$D$31*AC513^3+LMS!$E$31*AC513^2+LMS!$F$31*AC513+LMS!$G$31,LMS!$D$32*AC513^3+LMS!$E$32*AC513^2+LMS!$F$32*AC513+LMS!$G$32)))))))</f>
        <v>#VALUE!</v>
      </c>
      <c r="AB513" t="e">
        <f>IF(D513="M",(IF(AC513&lt;90,LMS!$D$14*AC513^3+LMS!$E$14*AC513^2+LMS!$F$14*AC513+LMS!$G$14,LMS!$D$15*AC513^3+LMS!$E$15*AC513^2+LMS!$F$15*AC513+LMS!$G$15)),(IF(AC513&lt;90,LMS!$D$17*AC513^3+LMS!$E$17*AC513^2+LMS!$F$17*AC513+LMS!$G$17,LMS!$D$18*AC513^3+LMS!$E$18*AC513^2+LMS!$F$18*AC513+LMS!$G$18)))</f>
        <v>#VALUE!</v>
      </c>
      <c r="AC513" s="7" t="e">
        <f t="shared" si="141"/>
        <v>#VALUE!</v>
      </c>
    </row>
    <row r="514" spans="2:29" s="7" customFormat="1">
      <c r="B514" s="119"/>
      <c r="C514" s="119"/>
      <c r="D514" s="119"/>
      <c r="E514" s="31"/>
      <c r="F514" s="31"/>
      <c r="G514" s="120"/>
      <c r="H514" s="120"/>
      <c r="I514" s="11" t="str">
        <f t="shared" si="128"/>
        <v/>
      </c>
      <c r="J514" s="2" t="str">
        <f t="shared" si="129"/>
        <v/>
      </c>
      <c r="K514" s="2" t="str">
        <f t="shared" si="130"/>
        <v/>
      </c>
      <c r="L514" s="2" t="str">
        <f t="shared" si="131"/>
        <v/>
      </c>
      <c r="M514" s="2" t="str">
        <f t="shared" si="132"/>
        <v/>
      </c>
      <c r="N514" s="2" t="str">
        <f t="shared" si="133"/>
        <v/>
      </c>
      <c r="O514" s="11" t="str">
        <f t="shared" si="134"/>
        <v/>
      </c>
      <c r="P514" s="11" t="str">
        <f t="shared" si="135"/>
        <v/>
      </c>
      <c r="Q514" s="11" t="str">
        <f t="shared" si="136"/>
        <v/>
      </c>
      <c r="R514" s="137"/>
      <c r="S514" s="137"/>
      <c r="T514" s="12" t="e">
        <f t="shared" si="137"/>
        <v>#VALUE!</v>
      </c>
      <c r="U514" s="13" t="e">
        <f t="shared" si="138"/>
        <v>#VALUE!</v>
      </c>
      <c r="V514" s="13"/>
      <c r="W514" s="8">
        <f t="shared" si="139"/>
        <v>9.0359999999999996</v>
      </c>
      <c r="X514" s="8">
        <f t="shared" si="140"/>
        <v>-184.49199999999999</v>
      </c>
      <c r="Y514"/>
      <c r="Z514" t="e">
        <f>IF(D514="M",IF(AC514&lt;78,LMS!$D$5*AC514^3+LMS!$E$5*AC514^2+LMS!$F$5*AC514+LMS!$G$5,IF(AC514&lt;150,LMS!$D$6*AC514^3+LMS!$E$6*AC514^2+LMS!$F$6*AC514+LMS!$G$6,LMS!$D$7*AC514^3+LMS!$E$7*AC514^2+LMS!$F$7*AC514+LMS!$G$7)),IF(AC514&lt;69,LMS!$D$9*AC514^3+LMS!$E$9*AC514^2+LMS!$F$9*AC514+LMS!$G$9,IF(AC514&lt;150,LMS!$D$10*AC514^3+LMS!$E$10*AC514^2+LMS!$F$10*AC514+LMS!$G$10,LMS!$D$11*AC514^3+LMS!$E$11*AC514^2+LMS!$F$11*AC514+LMS!$G$11)))</f>
        <v>#VALUE!</v>
      </c>
      <c r="AA514" t="e">
        <f>IF(D514="M",(IF(AC514&lt;2.5,LMS!$D$21*AC514^3+LMS!$E$21*AC514^2+LMS!$F$21*AC514+LMS!$G$21,IF(AC514&lt;9.5,LMS!$D$22*AC514^3+LMS!$E$22*AC514^2+LMS!$F$22*AC514+LMS!$G$22,IF(AC514&lt;26.75,LMS!$D$23*AC514^3+LMS!$E$23*AC514^2+LMS!$F$23*AC514+LMS!$G$23,IF(AC514&lt;90,LMS!$D$24*AC514^3+LMS!$E$24*AC514^2+LMS!$F$24*AC514+LMS!$G$24,LMS!$D$25*AC514^3+LMS!$E$25*AC514^2+LMS!$F$25*AC514+LMS!$G$25))))),(IF(AC514&lt;2.5,LMS!$D$27*AC514^3+LMS!$E$27*AC514^2+LMS!$F$27*AC514+LMS!$G$27,IF(AC514&lt;9.5,LMS!$D$28*AC514^3+LMS!$E$28*AC514^2+LMS!$F$28*AC514+LMS!$G$28,IF(AC514&lt;26.75,LMS!$D$29*AC514^3+LMS!$E$29*AC514^2+LMS!$F$29*AC514+LMS!$G$29,IF(AC514&lt;90,LMS!$D$30*AC514^3+LMS!$E$30*AC514^2+LMS!$F$30*AC514+LMS!$G$30,IF(AC514&lt;150,LMS!$D$31*AC514^3+LMS!$E$31*AC514^2+LMS!$F$31*AC514+LMS!$G$31,LMS!$D$32*AC514^3+LMS!$E$32*AC514^2+LMS!$F$32*AC514+LMS!$G$32)))))))</f>
        <v>#VALUE!</v>
      </c>
      <c r="AB514" t="e">
        <f>IF(D514="M",(IF(AC514&lt;90,LMS!$D$14*AC514^3+LMS!$E$14*AC514^2+LMS!$F$14*AC514+LMS!$G$14,LMS!$D$15*AC514^3+LMS!$E$15*AC514^2+LMS!$F$15*AC514+LMS!$G$15)),(IF(AC514&lt;90,LMS!$D$17*AC514^3+LMS!$E$17*AC514^2+LMS!$F$17*AC514+LMS!$G$17,LMS!$D$18*AC514^3+LMS!$E$18*AC514^2+LMS!$F$18*AC514+LMS!$G$18)))</f>
        <v>#VALUE!</v>
      </c>
      <c r="AC514" s="7" t="e">
        <f t="shared" si="141"/>
        <v>#VALUE!</v>
      </c>
    </row>
    <row r="515" spans="2:29" s="7" customFormat="1">
      <c r="B515" s="119"/>
      <c r="C515" s="119"/>
      <c r="D515" s="119"/>
      <c r="E515" s="31"/>
      <c r="F515" s="31"/>
      <c r="G515" s="120"/>
      <c r="H515" s="120"/>
      <c r="I515" s="11" t="str">
        <f t="shared" si="128"/>
        <v/>
      </c>
      <c r="J515" s="2" t="str">
        <f t="shared" si="129"/>
        <v/>
      </c>
      <c r="K515" s="2" t="str">
        <f t="shared" si="130"/>
        <v/>
      </c>
      <c r="L515" s="2" t="str">
        <f t="shared" si="131"/>
        <v/>
      </c>
      <c r="M515" s="2" t="str">
        <f t="shared" si="132"/>
        <v/>
      </c>
      <c r="N515" s="2" t="str">
        <f t="shared" si="133"/>
        <v/>
      </c>
      <c r="O515" s="11" t="str">
        <f t="shared" si="134"/>
        <v/>
      </c>
      <c r="P515" s="11" t="str">
        <f t="shared" si="135"/>
        <v/>
      </c>
      <c r="Q515" s="11" t="str">
        <f t="shared" si="136"/>
        <v/>
      </c>
      <c r="R515" s="137"/>
      <c r="S515" s="137"/>
      <c r="T515" s="12" t="e">
        <f t="shared" si="137"/>
        <v>#VALUE!</v>
      </c>
      <c r="U515" s="13" t="e">
        <f t="shared" si="138"/>
        <v>#VALUE!</v>
      </c>
      <c r="V515" s="13"/>
      <c r="W515" s="8">
        <f t="shared" si="139"/>
        <v>9.0359999999999996</v>
      </c>
      <c r="X515" s="8">
        <f t="shared" si="140"/>
        <v>-184.49199999999999</v>
      </c>
      <c r="Y515"/>
      <c r="Z515" t="e">
        <f>IF(D515="M",IF(AC515&lt;78,LMS!$D$5*AC515^3+LMS!$E$5*AC515^2+LMS!$F$5*AC515+LMS!$G$5,IF(AC515&lt;150,LMS!$D$6*AC515^3+LMS!$E$6*AC515^2+LMS!$F$6*AC515+LMS!$G$6,LMS!$D$7*AC515^3+LMS!$E$7*AC515^2+LMS!$F$7*AC515+LMS!$G$7)),IF(AC515&lt;69,LMS!$D$9*AC515^3+LMS!$E$9*AC515^2+LMS!$F$9*AC515+LMS!$G$9,IF(AC515&lt;150,LMS!$D$10*AC515^3+LMS!$E$10*AC515^2+LMS!$F$10*AC515+LMS!$G$10,LMS!$D$11*AC515^3+LMS!$E$11*AC515^2+LMS!$F$11*AC515+LMS!$G$11)))</f>
        <v>#VALUE!</v>
      </c>
      <c r="AA515" t="e">
        <f>IF(D515="M",(IF(AC515&lt;2.5,LMS!$D$21*AC515^3+LMS!$E$21*AC515^2+LMS!$F$21*AC515+LMS!$G$21,IF(AC515&lt;9.5,LMS!$D$22*AC515^3+LMS!$E$22*AC515^2+LMS!$F$22*AC515+LMS!$G$22,IF(AC515&lt;26.75,LMS!$D$23*AC515^3+LMS!$E$23*AC515^2+LMS!$F$23*AC515+LMS!$G$23,IF(AC515&lt;90,LMS!$D$24*AC515^3+LMS!$E$24*AC515^2+LMS!$F$24*AC515+LMS!$G$24,LMS!$D$25*AC515^3+LMS!$E$25*AC515^2+LMS!$F$25*AC515+LMS!$G$25))))),(IF(AC515&lt;2.5,LMS!$D$27*AC515^3+LMS!$E$27*AC515^2+LMS!$F$27*AC515+LMS!$G$27,IF(AC515&lt;9.5,LMS!$D$28*AC515^3+LMS!$E$28*AC515^2+LMS!$F$28*AC515+LMS!$G$28,IF(AC515&lt;26.75,LMS!$D$29*AC515^3+LMS!$E$29*AC515^2+LMS!$F$29*AC515+LMS!$G$29,IF(AC515&lt;90,LMS!$D$30*AC515^3+LMS!$E$30*AC515^2+LMS!$F$30*AC515+LMS!$G$30,IF(AC515&lt;150,LMS!$D$31*AC515^3+LMS!$E$31*AC515^2+LMS!$F$31*AC515+LMS!$G$31,LMS!$D$32*AC515^3+LMS!$E$32*AC515^2+LMS!$F$32*AC515+LMS!$G$32)))))))</f>
        <v>#VALUE!</v>
      </c>
      <c r="AB515" t="e">
        <f>IF(D515="M",(IF(AC515&lt;90,LMS!$D$14*AC515^3+LMS!$E$14*AC515^2+LMS!$F$14*AC515+LMS!$G$14,LMS!$D$15*AC515^3+LMS!$E$15*AC515^2+LMS!$F$15*AC515+LMS!$G$15)),(IF(AC515&lt;90,LMS!$D$17*AC515^3+LMS!$E$17*AC515^2+LMS!$F$17*AC515+LMS!$G$17,LMS!$D$18*AC515^3+LMS!$E$18*AC515^2+LMS!$F$18*AC515+LMS!$G$18)))</f>
        <v>#VALUE!</v>
      </c>
      <c r="AC515" s="7" t="e">
        <f t="shared" si="141"/>
        <v>#VALUE!</v>
      </c>
    </row>
    <row r="516" spans="2:29" s="7" customFormat="1">
      <c r="B516" s="119"/>
      <c r="C516" s="119"/>
      <c r="D516" s="119"/>
      <c r="E516" s="31"/>
      <c r="F516" s="31"/>
      <c r="G516" s="120"/>
      <c r="H516" s="120"/>
      <c r="I516" s="11" t="str">
        <f t="shared" si="128"/>
        <v/>
      </c>
      <c r="J516" s="2" t="str">
        <f t="shared" si="129"/>
        <v/>
      </c>
      <c r="K516" s="2" t="str">
        <f t="shared" si="130"/>
        <v/>
      </c>
      <c r="L516" s="2" t="str">
        <f t="shared" si="131"/>
        <v/>
      </c>
      <c r="M516" s="2" t="str">
        <f t="shared" si="132"/>
        <v/>
      </c>
      <c r="N516" s="2" t="str">
        <f t="shared" si="133"/>
        <v/>
      </c>
      <c r="O516" s="11" t="str">
        <f t="shared" si="134"/>
        <v/>
      </c>
      <c r="P516" s="11" t="str">
        <f t="shared" si="135"/>
        <v/>
      </c>
      <c r="Q516" s="11" t="str">
        <f t="shared" si="136"/>
        <v/>
      </c>
      <c r="R516" s="137"/>
      <c r="S516" s="137"/>
      <c r="T516" s="12" t="e">
        <f t="shared" si="137"/>
        <v>#VALUE!</v>
      </c>
      <c r="U516" s="13" t="e">
        <f t="shared" si="138"/>
        <v>#VALUE!</v>
      </c>
      <c r="V516" s="13"/>
      <c r="W516" s="8">
        <f t="shared" si="139"/>
        <v>9.0359999999999996</v>
      </c>
      <c r="X516" s="8">
        <f t="shared" si="140"/>
        <v>-184.49199999999999</v>
      </c>
      <c r="Y516"/>
      <c r="Z516" t="e">
        <f>IF(D516="M",IF(AC516&lt;78,LMS!$D$5*AC516^3+LMS!$E$5*AC516^2+LMS!$F$5*AC516+LMS!$G$5,IF(AC516&lt;150,LMS!$D$6*AC516^3+LMS!$E$6*AC516^2+LMS!$F$6*AC516+LMS!$G$6,LMS!$D$7*AC516^3+LMS!$E$7*AC516^2+LMS!$F$7*AC516+LMS!$G$7)),IF(AC516&lt;69,LMS!$D$9*AC516^3+LMS!$E$9*AC516^2+LMS!$F$9*AC516+LMS!$G$9,IF(AC516&lt;150,LMS!$D$10*AC516^3+LMS!$E$10*AC516^2+LMS!$F$10*AC516+LMS!$G$10,LMS!$D$11*AC516^3+LMS!$E$11*AC516^2+LMS!$F$11*AC516+LMS!$G$11)))</f>
        <v>#VALUE!</v>
      </c>
      <c r="AA516" t="e">
        <f>IF(D516="M",(IF(AC516&lt;2.5,LMS!$D$21*AC516^3+LMS!$E$21*AC516^2+LMS!$F$21*AC516+LMS!$G$21,IF(AC516&lt;9.5,LMS!$D$22*AC516^3+LMS!$E$22*AC516^2+LMS!$F$22*AC516+LMS!$G$22,IF(AC516&lt;26.75,LMS!$D$23*AC516^3+LMS!$E$23*AC516^2+LMS!$F$23*AC516+LMS!$G$23,IF(AC516&lt;90,LMS!$D$24*AC516^3+LMS!$E$24*AC516^2+LMS!$F$24*AC516+LMS!$G$24,LMS!$D$25*AC516^3+LMS!$E$25*AC516^2+LMS!$F$25*AC516+LMS!$G$25))))),(IF(AC516&lt;2.5,LMS!$D$27*AC516^3+LMS!$E$27*AC516^2+LMS!$F$27*AC516+LMS!$G$27,IF(AC516&lt;9.5,LMS!$D$28*AC516^3+LMS!$E$28*AC516^2+LMS!$F$28*AC516+LMS!$G$28,IF(AC516&lt;26.75,LMS!$D$29*AC516^3+LMS!$E$29*AC516^2+LMS!$F$29*AC516+LMS!$G$29,IF(AC516&lt;90,LMS!$D$30*AC516^3+LMS!$E$30*AC516^2+LMS!$F$30*AC516+LMS!$G$30,IF(AC516&lt;150,LMS!$D$31*AC516^3+LMS!$E$31*AC516^2+LMS!$F$31*AC516+LMS!$G$31,LMS!$D$32*AC516^3+LMS!$E$32*AC516^2+LMS!$F$32*AC516+LMS!$G$32)))))))</f>
        <v>#VALUE!</v>
      </c>
      <c r="AB516" t="e">
        <f>IF(D516="M",(IF(AC516&lt;90,LMS!$D$14*AC516^3+LMS!$E$14*AC516^2+LMS!$F$14*AC516+LMS!$G$14,LMS!$D$15*AC516^3+LMS!$E$15*AC516^2+LMS!$F$15*AC516+LMS!$G$15)),(IF(AC516&lt;90,LMS!$D$17*AC516^3+LMS!$E$17*AC516^2+LMS!$F$17*AC516+LMS!$G$17,LMS!$D$18*AC516^3+LMS!$E$18*AC516^2+LMS!$F$18*AC516+LMS!$G$18)))</f>
        <v>#VALUE!</v>
      </c>
      <c r="AC516" s="7" t="e">
        <f t="shared" si="141"/>
        <v>#VALUE!</v>
      </c>
    </row>
    <row r="517" spans="2:29" s="7" customFormat="1">
      <c r="B517" s="119"/>
      <c r="C517" s="119"/>
      <c r="D517" s="119"/>
      <c r="E517" s="31"/>
      <c r="F517" s="31"/>
      <c r="G517" s="120"/>
      <c r="H517" s="120"/>
      <c r="I517" s="11" t="str">
        <f t="shared" si="128"/>
        <v/>
      </c>
      <c r="J517" s="2" t="str">
        <f t="shared" si="129"/>
        <v/>
      </c>
      <c r="K517" s="2" t="str">
        <f t="shared" si="130"/>
        <v/>
      </c>
      <c r="L517" s="2" t="str">
        <f t="shared" si="131"/>
        <v/>
      </c>
      <c r="M517" s="2" t="str">
        <f t="shared" si="132"/>
        <v/>
      </c>
      <c r="N517" s="2" t="str">
        <f t="shared" si="133"/>
        <v/>
      </c>
      <c r="O517" s="11" t="str">
        <f t="shared" si="134"/>
        <v/>
      </c>
      <c r="P517" s="11" t="str">
        <f t="shared" si="135"/>
        <v/>
      </c>
      <c r="Q517" s="11" t="str">
        <f t="shared" si="136"/>
        <v/>
      </c>
      <c r="R517" s="137"/>
      <c r="S517" s="137"/>
      <c r="T517" s="12" t="e">
        <f t="shared" si="137"/>
        <v>#VALUE!</v>
      </c>
      <c r="U517" s="13" t="e">
        <f t="shared" si="138"/>
        <v>#VALUE!</v>
      </c>
      <c r="V517" s="13"/>
      <c r="W517" s="8">
        <f t="shared" si="139"/>
        <v>9.0359999999999996</v>
      </c>
      <c r="X517" s="8">
        <f t="shared" si="140"/>
        <v>-184.49199999999999</v>
      </c>
      <c r="Y517"/>
      <c r="Z517" t="e">
        <f>IF(D517="M",IF(AC517&lt;78,LMS!$D$5*AC517^3+LMS!$E$5*AC517^2+LMS!$F$5*AC517+LMS!$G$5,IF(AC517&lt;150,LMS!$D$6*AC517^3+LMS!$E$6*AC517^2+LMS!$F$6*AC517+LMS!$G$6,LMS!$D$7*AC517^3+LMS!$E$7*AC517^2+LMS!$F$7*AC517+LMS!$G$7)),IF(AC517&lt;69,LMS!$D$9*AC517^3+LMS!$E$9*AC517^2+LMS!$F$9*AC517+LMS!$G$9,IF(AC517&lt;150,LMS!$D$10*AC517^3+LMS!$E$10*AC517^2+LMS!$F$10*AC517+LMS!$G$10,LMS!$D$11*AC517^3+LMS!$E$11*AC517^2+LMS!$F$11*AC517+LMS!$G$11)))</f>
        <v>#VALUE!</v>
      </c>
      <c r="AA517" t="e">
        <f>IF(D517="M",(IF(AC517&lt;2.5,LMS!$D$21*AC517^3+LMS!$E$21*AC517^2+LMS!$F$21*AC517+LMS!$G$21,IF(AC517&lt;9.5,LMS!$D$22*AC517^3+LMS!$E$22*AC517^2+LMS!$F$22*AC517+LMS!$G$22,IF(AC517&lt;26.75,LMS!$D$23*AC517^3+LMS!$E$23*AC517^2+LMS!$F$23*AC517+LMS!$G$23,IF(AC517&lt;90,LMS!$D$24*AC517^3+LMS!$E$24*AC517^2+LMS!$F$24*AC517+LMS!$G$24,LMS!$D$25*AC517^3+LMS!$E$25*AC517^2+LMS!$F$25*AC517+LMS!$G$25))))),(IF(AC517&lt;2.5,LMS!$D$27*AC517^3+LMS!$E$27*AC517^2+LMS!$F$27*AC517+LMS!$G$27,IF(AC517&lt;9.5,LMS!$D$28*AC517^3+LMS!$E$28*AC517^2+LMS!$F$28*AC517+LMS!$G$28,IF(AC517&lt;26.75,LMS!$D$29*AC517^3+LMS!$E$29*AC517^2+LMS!$F$29*AC517+LMS!$G$29,IF(AC517&lt;90,LMS!$D$30*AC517^3+LMS!$E$30*AC517^2+LMS!$F$30*AC517+LMS!$G$30,IF(AC517&lt;150,LMS!$D$31*AC517^3+LMS!$E$31*AC517^2+LMS!$F$31*AC517+LMS!$G$31,LMS!$D$32*AC517^3+LMS!$E$32*AC517^2+LMS!$F$32*AC517+LMS!$G$32)))))))</f>
        <v>#VALUE!</v>
      </c>
      <c r="AB517" t="e">
        <f>IF(D517="M",(IF(AC517&lt;90,LMS!$D$14*AC517^3+LMS!$E$14*AC517^2+LMS!$F$14*AC517+LMS!$G$14,LMS!$D$15*AC517^3+LMS!$E$15*AC517^2+LMS!$F$15*AC517+LMS!$G$15)),(IF(AC517&lt;90,LMS!$D$17*AC517^3+LMS!$E$17*AC517^2+LMS!$F$17*AC517+LMS!$G$17,LMS!$D$18*AC517^3+LMS!$E$18*AC517^2+LMS!$F$18*AC517+LMS!$G$18)))</f>
        <v>#VALUE!</v>
      </c>
      <c r="AC517" s="7" t="e">
        <f t="shared" si="141"/>
        <v>#VALUE!</v>
      </c>
    </row>
    <row r="518" spans="2:29" s="7" customFormat="1">
      <c r="B518" s="119"/>
      <c r="C518" s="119"/>
      <c r="D518" s="119"/>
      <c r="E518" s="31"/>
      <c r="F518" s="31"/>
      <c r="G518" s="120"/>
      <c r="H518" s="120"/>
      <c r="I518" s="11" t="str">
        <f t="shared" si="128"/>
        <v/>
      </c>
      <c r="J518" s="2" t="str">
        <f t="shared" si="129"/>
        <v/>
      </c>
      <c r="K518" s="2" t="str">
        <f t="shared" si="130"/>
        <v/>
      </c>
      <c r="L518" s="2" t="str">
        <f t="shared" si="131"/>
        <v/>
      </c>
      <c r="M518" s="2" t="str">
        <f t="shared" si="132"/>
        <v/>
      </c>
      <c r="N518" s="2" t="str">
        <f t="shared" si="133"/>
        <v/>
      </c>
      <c r="O518" s="11" t="str">
        <f t="shared" si="134"/>
        <v/>
      </c>
      <c r="P518" s="11" t="str">
        <f t="shared" si="135"/>
        <v/>
      </c>
      <c r="Q518" s="11" t="str">
        <f t="shared" si="136"/>
        <v/>
      </c>
      <c r="R518" s="137"/>
      <c r="S518" s="137"/>
      <c r="T518" s="12" t="e">
        <f t="shared" si="137"/>
        <v>#VALUE!</v>
      </c>
      <c r="U518" s="13" t="e">
        <f t="shared" si="138"/>
        <v>#VALUE!</v>
      </c>
      <c r="V518" s="13"/>
      <c r="W518" s="8">
        <f t="shared" si="139"/>
        <v>9.0359999999999996</v>
      </c>
      <c r="X518" s="8">
        <f t="shared" si="140"/>
        <v>-184.49199999999999</v>
      </c>
      <c r="Y518"/>
      <c r="Z518" t="e">
        <f>IF(D518="M",IF(AC518&lt;78,LMS!$D$5*AC518^3+LMS!$E$5*AC518^2+LMS!$F$5*AC518+LMS!$G$5,IF(AC518&lt;150,LMS!$D$6*AC518^3+LMS!$E$6*AC518^2+LMS!$F$6*AC518+LMS!$G$6,LMS!$D$7*AC518^3+LMS!$E$7*AC518^2+LMS!$F$7*AC518+LMS!$G$7)),IF(AC518&lt;69,LMS!$D$9*AC518^3+LMS!$E$9*AC518^2+LMS!$F$9*AC518+LMS!$G$9,IF(AC518&lt;150,LMS!$D$10*AC518^3+LMS!$E$10*AC518^2+LMS!$F$10*AC518+LMS!$G$10,LMS!$D$11*AC518^3+LMS!$E$11*AC518^2+LMS!$F$11*AC518+LMS!$G$11)))</f>
        <v>#VALUE!</v>
      </c>
      <c r="AA518" t="e">
        <f>IF(D518="M",(IF(AC518&lt;2.5,LMS!$D$21*AC518^3+LMS!$E$21*AC518^2+LMS!$F$21*AC518+LMS!$G$21,IF(AC518&lt;9.5,LMS!$D$22*AC518^3+LMS!$E$22*AC518^2+LMS!$F$22*AC518+LMS!$G$22,IF(AC518&lt;26.75,LMS!$D$23*AC518^3+LMS!$E$23*AC518^2+LMS!$F$23*AC518+LMS!$G$23,IF(AC518&lt;90,LMS!$D$24*AC518^3+LMS!$E$24*AC518^2+LMS!$F$24*AC518+LMS!$G$24,LMS!$D$25*AC518^3+LMS!$E$25*AC518^2+LMS!$F$25*AC518+LMS!$G$25))))),(IF(AC518&lt;2.5,LMS!$D$27*AC518^3+LMS!$E$27*AC518^2+LMS!$F$27*AC518+LMS!$G$27,IF(AC518&lt;9.5,LMS!$D$28*AC518^3+LMS!$E$28*AC518^2+LMS!$F$28*AC518+LMS!$G$28,IF(AC518&lt;26.75,LMS!$D$29*AC518^3+LMS!$E$29*AC518^2+LMS!$F$29*AC518+LMS!$G$29,IF(AC518&lt;90,LMS!$D$30*AC518^3+LMS!$E$30*AC518^2+LMS!$F$30*AC518+LMS!$G$30,IF(AC518&lt;150,LMS!$D$31*AC518^3+LMS!$E$31*AC518^2+LMS!$F$31*AC518+LMS!$G$31,LMS!$D$32*AC518^3+LMS!$E$32*AC518^2+LMS!$F$32*AC518+LMS!$G$32)))))))</f>
        <v>#VALUE!</v>
      </c>
      <c r="AB518" t="e">
        <f>IF(D518="M",(IF(AC518&lt;90,LMS!$D$14*AC518^3+LMS!$E$14*AC518^2+LMS!$F$14*AC518+LMS!$G$14,LMS!$D$15*AC518^3+LMS!$E$15*AC518^2+LMS!$F$15*AC518+LMS!$G$15)),(IF(AC518&lt;90,LMS!$D$17*AC518^3+LMS!$E$17*AC518^2+LMS!$F$17*AC518+LMS!$G$17,LMS!$D$18*AC518^3+LMS!$E$18*AC518^2+LMS!$F$18*AC518+LMS!$G$18)))</f>
        <v>#VALUE!</v>
      </c>
      <c r="AC518" s="7" t="e">
        <f t="shared" si="141"/>
        <v>#VALUE!</v>
      </c>
    </row>
    <row r="519" spans="2:29" s="7" customFormat="1">
      <c r="B519" s="119"/>
      <c r="C519" s="119"/>
      <c r="D519" s="119"/>
      <c r="E519" s="31"/>
      <c r="F519" s="31"/>
      <c r="G519" s="120"/>
      <c r="H519" s="120"/>
      <c r="I519" s="11" t="str">
        <f t="shared" si="128"/>
        <v/>
      </c>
      <c r="J519" s="2" t="str">
        <f t="shared" si="129"/>
        <v/>
      </c>
      <c r="K519" s="2" t="str">
        <f t="shared" si="130"/>
        <v/>
      </c>
      <c r="L519" s="2" t="str">
        <f t="shared" si="131"/>
        <v/>
      </c>
      <c r="M519" s="2" t="str">
        <f t="shared" si="132"/>
        <v/>
      </c>
      <c r="N519" s="2" t="str">
        <f t="shared" si="133"/>
        <v/>
      </c>
      <c r="O519" s="11" t="str">
        <f t="shared" si="134"/>
        <v/>
      </c>
      <c r="P519" s="11" t="str">
        <f t="shared" si="135"/>
        <v/>
      </c>
      <c r="Q519" s="11" t="str">
        <f t="shared" si="136"/>
        <v/>
      </c>
      <c r="R519" s="137"/>
      <c r="S519" s="137"/>
      <c r="T519" s="12" t="e">
        <f t="shared" si="137"/>
        <v>#VALUE!</v>
      </c>
      <c r="U519" s="13" t="e">
        <f t="shared" si="138"/>
        <v>#VALUE!</v>
      </c>
      <c r="V519" s="13"/>
      <c r="W519" s="8">
        <f t="shared" si="139"/>
        <v>9.0359999999999996</v>
      </c>
      <c r="X519" s="8">
        <f t="shared" si="140"/>
        <v>-184.49199999999999</v>
      </c>
      <c r="Y519"/>
      <c r="Z519" t="e">
        <f>IF(D519="M",IF(AC519&lt;78,LMS!$D$5*AC519^3+LMS!$E$5*AC519^2+LMS!$F$5*AC519+LMS!$G$5,IF(AC519&lt;150,LMS!$D$6*AC519^3+LMS!$E$6*AC519^2+LMS!$F$6*AC519+LMS!$G$6,LMS!$D$7*AC519^3+LMS!$E$7*AC519^2+LMS!$F$7*AC519+LMS!$G$7)),IF(AC519&lt;69,LMS!$D$9*AC519^3+LMS!$E$9*AC519^2+LMS!$F$9*AC519+LMS!$G$9,IF(AC519&lt;150,LMS!$D$10*AC519^3+LMS!$E$10*AC519^2+LMS!$F$10*AC519+LMS!$G$10,LMS!$D$11*AC519^3+LMS!$E$11*AC519^2+LMS!$F$11*AC519+LMS!$G$11)))</f>
        <v>#VALUE!</v>
      </c>
      <c r="AA519" t="e">
        <f>IF(D519="M",(IF(AC519&lt;2.5,LMS!$D$21*AC519^3+LMS!$E$21*AC519^2+LMS!$F$21*AC519+LMS!$G$21,IF(AC519&lt;9.5,LMS!$D$22*AC519^3+LMS!$E$22*AC519^2+LMS!$F$22*AC519+LMS!$G$22,IF(AC519&lt;26.75,LMS!$D$23*AC519^3+LMS!$E$23*AC519^2+LMS!$F$23*AC519+LMS!$G$23,IF(AC519&lt;90,LMS!$D$24*AC519^3+LMS!$E$24*AC519^2+LMS!$F$24*AC519+LMS!$G$24,LMS!$D$25*AC519^3+LMS!$E$25*AC519^2+LMS!$F$25*AC519+LMS!$G$25))))),(IF(AC519&lt;2.5,LMS!$D$27*AC519^3+LMS!$E$27*AC519^2+LMS!$F$27*AC519+LMS!$G$27,IF(AC519&lt;9.5,LMS!$D$28*AC519^3+LMS!$E$28*AC519^2+LMS!$F$28*AC519+LMS!$G$28,IF(AC519&lt;26.75,LMS!$D$29*AC519^3+LMS!$E$29*AC519^2+LMS!$F$29*AC519+LMS!$G$29,IF(AC519&lt;90,LMS!$D$30*AC519^3+LMS!$E$30*AC519^2+LMS!$F$30*AC519+LMS!$G$30,IF(AC519&lt;150,LMS!$D$31*AC519^3+LMS!$E$31*AC519^2+LMS!$F$31*AC519+LMS!$G$31,LMS!$D$32*AC519^3+LMS!$E$32*AC519^2+LMS!$F$32*AC519+LMS!$G$32)))))))</f>
        <v>#VALUE!</v>
      </c>
      <c r="AB519" t="e">
        <f>IF(D519="M",(IF(AC519&lt;90,LMS!$D$14*AC519^3+LMS!$E$14*AC519^2+LMS!$F$14*AC519+LMS!$G$14,LMS!$D$15*AC519^3+LMS!$E$15*AC519^2+LMS!$F$15*AC519+LMS!$G$15)),(IF(AC519&lt;90,LMS!$D$17*AC519^3+LMS!$E$17*AC519^2+LMS!$F$17*AC519+LMS!$G$17,LMS!$D$18*AC519^3+LMS!$E$18*AC519^2+LMS!$F$18*AC519+LMS!$G$18)))</f>
        <v>#VALUE!</v>
      </c>
      <c r="AC519" s="7" t="e">
        <f t="shared" si="141"/>
        <v>#VALUE!</v>
      </c>
    </row>
    <row r="520" spans="2:29" s="7" customFormat="1">
      <c r="B520" s="119"/>
      <c r="C520" s="119"/>
      <c r="D520" s="119"/>
      <c r="E520" s="31"/>
      <c r="F520" s="31"/>
      <c r="G520" s="120"/>
      <c r="H520" s="120"/>
      <c r="I520" s="11" t="str">
        <f t="shared" si="128"/>
        <v/>
      </c>
      <c r="J520" s="2" t="str">
        <f t="shared" si="129"/>
        <v/>
      </c>
      <c r="K520" s="2" t="str">
        <f t="shared" si="130"/>
        <v/>
      </c>
      <c r="L520" s="2" t="str">
        <f t="shared" si="131"/>
        <v/>
      </c>
      <c r="M520" s="2" t="str">
        <f t="shared" si="132"/>
        <v/>
      </c>
      <c r="N520" s="2" t="str">
        <f t="shared" si="133"/>
        <v/>
      </c>
      <c r="O520" s="11" t="str">
        <f t="shared" si="134"/>
        <v/>
      </c>
      <c r="P520" s="11" t="str">
        <f t="shared" si="135"/>
        <v/>
      </c>
      <c r="Q520" s="11" t="str">
        <f t="shared" si="136"/>
        <v/>
      </c>
      <c r="R520" s="137"/>
      <c r="S520" s="137"/>
      <c r="T520" s="12" t="e">
        <f t="shared" si="137"/>
        <v>#VALUE!</v>
      </c>
      <c r="U520" s="13" t="e">
        <f t="shared" si="138"/>
        <v>#VALUE!</v>
      </c>
      <c r="V520" s="13"/>
      <c r="W520" s="8">
        <f t="shared" si="139"/>
        <v>9.0359999999999996</v>
      </c>
      <c r="X520" s="8">
        <f t="shared" si="140"/>
        <v>-184.49199999999999</v>
      </c>
      <c r="Y520"/>
      <c r="Z520" t="e">
        <f>IF(D520="M",IF(AC520&lt;78,LMS!$D$5*AC520^3+LMS!$E$5*AC520^2+LMS!$F$5*AC520+LMS!$G$5,IF(AC520&lt;150,LMS!$D$6*AC520^3+LMS!$E$6*AC520^2+LMS!$F$6*AC520+LMS!$G$6,LMS!$D$7*AC520^3+LMS!$E$7*AC520^2+LMS!$F$7*AC520+LMS!$G$7)),IF(AC520&lt;69,LMS!$D$9*AC520^3+LMS!$E$9*AC520^2+LMS!$F$9*AC520+LMS!$G$9,IF(AC520&lt;150,LMS!$D$10*AC520^3+LMS!$E$10*AC520^2+LMS!$F$10*AC520+LMS!$G$10,LMS!$D$11*AC520^3+LMS!$E$11*AC520^2+LMS!$F$11*AC520+LMS!$G$11)))</f>
        <v>#VALUE!</v>
      </c>
      <c r="AA520" t="e">
        <f>IF(D520="M",(IF(AC520&lt;2.5,LMS!$D$21*AC520^3+LMS!$E$21*AC520^2+LMS!$F$21*AC520+LMS!$G$21,IF(AC520&lt;9.5,LMS!$D$22*AC520^3+LMS!$E$22*AC520^2+LMS!$F$22*AC520+LMS!$G$22,IF(AC520&lt;26.75,LMS!$D$23*AC520^3+LMS!$E$23*AC520^2+LMS!$F$23*AC520+LMS!$G$23,IF(AC520&lt;90,LMS!$D$24*AC520^3+LMS!$E$24*AC520^2+LMS!$F$24*AC520+LMS!$G$24,LMS!$D$25*AC520^3+LMS!$E$25*AC520^2+LMS!$F$25*AC520+LMS!$G$25))))),(IF(AC520&lt;2.5,LMS!$D$27*AC520^3+LMS!$E$27*AC520^2+LMS!$F$27*AC520+LMS!$G$27,IF(AC520&lt;9.5,LMS!$D$28*AC520^3+LMS!$E$28*AC520^2+LMS!$F$28*AC520+LMS!$G$28,IF(AC520&lt;26.75,LMS!$D$29*AC520^3+LMS!$E$29*AC520^2+LMS!$F$29*AC520+LMS!$G$29,IF(AC520&lt;90,LMS!$D$30*AC520^3+LMS!$E$30*AC520^2+LMS!$F$30*AC520+LMS!$G$30,IF(AC520&lt;150,LMS!$D$31*AC520^3+LMS!$E$31*AC520^2+LMS!$F$31*AC520+LMS!$G$31,LMS!$D$32*AC520^3+LMS!$E$32*AC520^2+LMS!$F$32*AC520+LMS!$G$32)))))))</f>
        <v>#VALUE!</v>
      </c>
      <c r="AB520" t="e">
        <f>IF(D520="M",(IF(AC520&lt;90,LMS!$D$14*AC520^3+LMS!$E$14*AC520^2+LMS!$F$14*AC520+LMS!$G$14,LMS!$D$15*AC520^3+LMS!$E$15*AC520^2+LMS!$F$15*AC520+LMS!$G$15)),(IF(AC520&lt;90,LMS!$D$17*AC520^3+LMS!$E$17*AC520^2+LMS!$F$17*AC520+LMS!$G$17,LMS!$D$18*AC520^3+LMS!$E$18*AC520^2+LMS!$F$18*AC520+LMS!$G$18)))</f>
        <v>#VALUE!</v>
      </c>
      <c r="AC520" s="7" t="e">
        <f t="shared" si="141"/>
        <v>#VALUE!</v>
      </c>
    </row>
    <row r="521" spans="2:29" s="7" customFormat="1">
      <c r="B521" s="119"/>
      <c r="C521" s="119"/>
      <c r="D521" s="119"/>
      <c r="E521" s="31"/>
      <c r="F521" s="31"/>
      <c r="G521" s="120"/>
      <c r="H521" s="120"/>
      <c r="I521" s="11" t="str">
        <f t="shared" si="128"/>
        <v/>
      </c>
      <c r="J521" s="2" t="str">
        <f t="shared" si="129"/>
        <v/>
      </c>
      <c r="K521" s="2" t="str">
        <f t="shared" si="130"/>
        <v/>
      </c>
      <c r="L521" s="2" t="str">
        <f t="shared" si="131"/>
        <v/>
      </c>
      <c r="M521" s="2" t="str">
        <f t="shared" si="132"/>
        <v/>
      </c>
      <c r="N521" s="2" t="str">
        <f t="shared" si="133"/>
        <v/>
      </c>
      <c r="O521" s="11" t="str">
        <f t="shared" si="134"/>
        <v/>
      </c>
      <c r="P521" s="11" t="str">
        <f t="shared" si="135"/>
        <v/>
      </c>
      <c r="Q521" s="11" t="str">
        <f t="shared" si="136"/>
        <v/>
      </c>
      <c r="R521" s="137"/>
      <c r="S521" s="137"/>
      <c r="T521" s="12" t="e">
        <f t="shared" si="137"/>
        <v>#VALUE!</v>
      </c>
      <c r="U521" s="13" t="e">
        <f t="shared" si="138"/>
        <v>#VALUE!</v>
      </c>
      <c r="V521" s="13"/>
      <c r="W521" s="8">
        <f t="shared" si="139"/>
        <v>9.0359999999999996</v>
      </c>
      <c r="X521" s="8">
        <f t="shared" si="140"/>
        <v>-184.49199999999999</v>
      </c>
      <c r="Y521"/>
      <c r="Z521" t="e">
        <f>IF(D521="M",IF(AC521&lt;78,LMS!$D$5*AC521^3+LMS!$E$5*AC521^2+LMS!$F$5*AC521+LMS!$G$5,IF(AC521&lt;150,LMS!$D$6*AC521^3+LMS!$E$6*AC521^2+LMS!$F$6*AC521+LMS!$G$6,LMS!$D$7*AC521^3+LMS!$E$7*AC521^2+LMS!$F$7*AC521+LMS!$G$7)),IF(AC521&lt;69,LMS!$D$9*AC521^3+LMS!$E$9*AC521^2+LMS!$F$9*AC521+LMS!$G$9,IF(AC521&lt;150,LMS!$D$10*AC521^3+LMS!$E$10*AC521^2+LMS!$F$10*AC521+LMS!$G$10,LMS!$D$11*AC521^3+LMS!$E$11*AC521^2+LMS!$F$11*AC521+LMS!$G$11)))</f>
        <v>#VALUE!</v>
      </c>
      <c r="AA521" t="e">
        <f>IF(D521="M",(IF(AC521&lt;2.5,LMS!$D$21*AC521^3+LMS!$E$21*AC521^2+LMS!$F$21*AC521+LMS!$G$21,IF(AC521&lt;9.5,LMS!$D$22*AC521^3+LMS!$E$22*AC521^2+LMS!$F$22*AC521+LMS!$G$22,IF(AC521&lt;26.75,LMS!$D$23*AC521^3+LMS!$E$23*AC521^2+LMS!$F$23*AC521+LMS!$G$23,IF(AC521&lt;90,LMS!$D$24*AC521^3+LMS!$E$24*AC521^2+LMS!$F$24*AC521+LMS!$G$24,LMS!$D$25*AC521^3+LMS!$E$25*AC521^2+LMS!$F$25*AC521+LMS!$G$25))))),(IF(AC521&lt;2.5,LMS!$D$27*AC521^3+LMS!$E$27*AC521^2+LMS!$F$27*AC521+LMS!$G$27,IF(AC521&lt;9.5,LMS!$D$28*AC521^3+LMS!$E$28*AC521^2+LMS!$F$28*AC521+LMS!$G$28,IF(AC521&lt;26.75,LMS!$D$29*AC521^3+LMS!$E$29*AC521^2+LMS!$F$29*AC521+LMS!$G$29,IF(AC521&lt;90,LMS!$D$30*AC521^3+LMS!$E$30*AC521^2+LMS!$F$30*AC521+LMS!$G$30,IF(AC521&lt;150,LMS!$D$31*AC521^3+LMS!$E$31*AC521^2+LMS!$F$31*AC521+LMS!$G$31,LMS!$D$32*AC521^3+LMS!$E$32*AC521^2+LMS!$F$32*AC521+LMS!$G$32)))))))</f>
        <v>#VALUE!</v>
      </c>
      <c r="AB521" t="e">
        <f>IF(D521="M",(IF(AC521&lt;90,LMS!$D$14*AC521^3+LMS!$E$14*AC521^2+LMS!$F$14*AC521+LMS!$G$14,LMS!$D$15*AC521^3+LMS!$E$15*AC521^2+LMS!$F$15*AC521+LMS!$G$15)),(IF(AC521&lt;90,LMS!$D$17*AC521^3+LMS!$E$17*AC521^2+LMS!$F$17*AC521+LMS!$G$17,LMS!$D$18*AC521^3+LMS!$E$18*AC521^2+LMS!$F$18*AC521+LMS!$G$18)))</f>
        <v>#VALUE!</v>
      </c>
      <c r="AC521" s="7" t="e">
        <f t="shared" si="141"/>
        <v>#VALUE!</v>
      </c>
    </row>
    <row r="522" spans="2:29" s="7" customFormat="1">
      <c r="B522" s="119"/>
      <c r="C522" s="119"/>
      <c r="D522" s="119"/>
      <c r="E522" s="31"/>
      <c r="F522" s="31"/>
      <c r="G522" s="120"/>
      <c r="H522" s="120"/>
      <c r="I522" s="11" t="str">
        <f t="shared" si="128"/>
        <v/>
      </c>
      <c r="J522" s="2" t="str">
        <f t="shared" si="129"/>
        <v/>
      </c>
      <c r="K522" s="2" t="str">
        <f t="shared" si="130"/>
        <v/>
      </c>
      <c r="L522" s="2" t="str">
        <f t="shared" si="131"/>
        <v/>
      </c>
      <c r="M522" s="2" t="str">
        <f t="shared" si="132"/>
        <v/>
      </c>
      <c r="N522" s="2" t="str">
        <f t="shared" si="133"/>
        <v/>
      </c>
      <c r="O522" s="11" t="str">
        <f t="shared" si="134"/>
        <v/>
      </c>
      <c r="P522" s="11" t="str">
        <f t="shared" si="135"/>
        <v/>
      </c>
      <c r="Q522" s="11" t="str">
        <f t="shared" si="136"/>
        <v/>
      </c>
      <c r="R522" s="137"/>
      <c r="S522" s="137"/>
      <c r="T522" s="12" t="e">
        <f t="shared" si="137"/>
        <v>#VALUE!</v>
      </c>
      <c r="U522" s="13" t="e">
        <f t="shared" si="138"/>
        <v>#VALUE!</v>
      </c>
      <c r="V522" s="13"/>
      <c r="W522" s="8">
        <f t="shared" si="139"/>
        <v>9.0359999999999996</v>
      </c>
      <c r="X522" s="8">
        <f t="shared" si="140"/>
        <v>-184.49199999999999</v>
      </c>
      <c r="Y522"/>
      <c r="Z522" t="e">
        <f>IF(D522="M",IF(AC522&lt;78,LMS!$D$5*AC522^3+LMS!$E$5*AC522^2+LMS!$F$5*AC522+LMS!$G$5,IF(AC522&lt;150,LMS!$D$6*AC522^3+LMS!$E$6*AC522^2+LMS!$F$6*AC522+LMS!$G$6,LMS!$D$7*AC522^3+LMS!$E$7*AC522^2+LMS!$F$7*AC522+LMS!$G$7)),IF(AC522&lt;69,LMS!$D$9*AC522^3+LMS!$E$9*AC522^2+LMS!$F$9*AC522+LMS!$G$9,IF(AC522&lt;150,LMS!$D$10*AC522^3+LMS!$E$10*AC522^2+LMS!$F$10*AC522+LMS!$G$10,LMS!$D$11*AC522^3+LMS!$E$11*AC522^2+LMS!$F$11*AC522+LMS!$G$11)))</f>
        <v>#VALUE!</v>
      </c>
      <c r="AA522" t="e">
        <f>IF(D522="M",(IF(AC522&lt;2.5,LMS!$D$21*AC522^3+LMS!$E$21*AC522^2+LMS!$F$21*AC522+LMS!$G$21,IF(AC522&lt;9.5,LMS!$D$22*AC522^3+LMS!$E$22*AC522^2+LMS!$F$22*AC522+LMS!$G$22,IF(AC522&lt;26.75,LMS!$D$23*AC522^3+LMS!$E$23*AC522^2+LMS!$F$23*AC522+LMS!$G$23,IF(AC522&lt;90,LMS!$D$24*AC522^3+LMS!$E$24*AC522^2+LMS!$F$24*AC522+LMS!$G$24,LMS!$D$25*AC522^3+LMS!$E$25*AC522^2+LMS!$F$25*AC522+LMS!$G$25))))),(IF(AC522&lt;2.5,LMS!$D$27*AC522^3+LMS!$E$27*AC522^2+LMS!$F$27*AC522+LMS!$G$27,IF(AC522&lt;9.5,LMS!$D$28*AC522^3+LMS!$E$28*AC522^2+LMS!$F$28*AC522+LMS!$G$28,IF(AC522&lt;26.75,LMS!$D$29*AC522^3+LMS!$E$29*AC522^2+LMS!$F$29*AC522+LMS!$G$29,IF(AC522&lt;90,LMS!$D$30*AC522^3+LMS!$E$30*AC522^2+LMS!$F$30*AC522+LMS!$G$30,IF(AC522&lt;150,LMS!$D$31*AC522^3+LMS!$E$31*AC522^2+LMS!$F$31*AC522+LMS!$G$31,LMS!$D$32*AC522^3+LMS!$E$32*AC522^2+LMS!$F$32*AC522+LMS!$G$32)))))))</f>
        <v>#VALUE!</v>
      </c>
      <c r="AB522" t="e">
        <f>IF(D522="M",(IF(AC522&lt;90,LMS!$D$14*AC522^3+LMS!$E$14*AC522^2+LMS!$F$14*AC522+LMS!$G$14,LMS!$D$15*AC522^3+LMS!$E$15*AC522^2+LMS!$F$15*AC522+LMS!$G$15)),(IF(AC522&lt;90,LMS!$D$17*AC522^3+LMS!$E$17*AC522^2+LMS!$F$17*AC522+LMS!$G$17,LMS!$D$18*AC522^3+LMS!$E$18*AC522^2+LMS!$F$18*AC522+LMS!$G$18)))</f>
        <v>#VALUE!</v>
      </c>
      <c r="AC522" s="7" t="e">
        <f t="shared" si="141"/>
        <v>#VALUE!</v>
      </c>
    </row>
    <row r="523" spans="2:29" s="7" customFormat="1">
      <c r="B523" s="119"/>
      <c r="C523" s="119"/>
      <c r="D523" s="119"/>
      <c r="E523" s="31"/>
      <c r="F523" s="31"/>
      <c r="G523" s="120"/>
      <c r="H523" s="120"/>
      <c r="I523" s="11" t="str">
        <f t="shared" si="128"/>
        <v/>
      </c>
      <c r="J523" s="2" t="str">
        <f t="shared" si="129"/>
        <v/>
      </c>
      <c r="K523" s="2" t="str">
        <f t="shared" si="130"/>
        <v/>
      </c>
      <c r="L523" s="2" t="str">
        <f t="shared" si="131"/>
        <v/>
      </c>
      <c r="M523" s="2" t="str">
        <f t="shared" si="132"/>
        <v/>
      </c>
      <c r="N523" s="2" t="str">
        <f t="shared" si="133"/>
        <v/>
      </c>
      <c r="O523" s="11" t="str">
        <f t="shared" si="134"/>
        <v/>
      </c>
      <c r="P523" s="11" t="str">
        <f t="shared" si="135"/>
        <v/>
      </c>
      <c r="Q523" s="11" t="str">
        <f t="shared" si="136"/>
        <v/>
      </c>
      <c r="R523" s="137"/>
      <c r="S523" s="137"/>
      <c r="T523" s="12" t="e">
        <f t="shared" si="137"/>
        <v>#VALUE!</v>
      </c>
      <c r="U523" s="13" t="e">
        <f t="shared" si="138"/>
        <v>#VALUE!</v>
      </c>
      <c r="V523" s="13"/>
      <c r="W523" s="8">
        <f t="shared" si="139"/>
        <v>9.0359999999999996</v>
      </c>
      <c r="X523" s="8">
        <f t="shared" si="140"/>
        <v>-184.49199999999999</v>
      </c>
      <c r="Y523"/>
      <c r="Z523" t="e">
        <f>IF(D523="M",IF(AC523&lt;78,LMS!$D$5*AC523^3+LMS!$E$5*AC523^2+LMS!$F$5*AC523+LMS!$G$5,IF(AC523&lt;150,LMS!$D$6*AC523^3+LMS!$E$6*AC523^2+LMS!$F$6*AC523+LMS!$G$6,LMS!$D$7*AC523^3+LMS!$E$7*AC523^2+LMS!$F$7*AC523+LMS!$G$7)),IF(AC523&lt;69,LMS!$D$9*AC523^3+LMS!$E$9*AC523^2+LMS!$F$9*AC523+LMS!$G$9,IF(AC523&lt;150,LMS!$D$10*AC523^3+LMS!$E$10*AC523^2+LMS!$F$10*AC523+LMS!$G$10,LMS!$D$11*AC523^3+LMS!$E$11*AC523^2+LMS!$F$11*AC523+LMS!$G$11)))</f>
        <v>#VALUE!</v>
      </c>
      <c r="AA523" t="e">
        <f>IF(D523="M",(IF(AC523&lt;2.5,LMS!$D$21*AC523^3+LMS!$E$21*AC523^2+LMS!$F$21*AC523+LMS!$G$21,IF(AC523&lt;9.5,LMS!$D$22*AC523^3+LMS!$E$22*AC523^2+LMS!$F$22*AC523+LMS!$G$22,IF(AC523&lt;26.75,LMS!$D$23*AC523^3+LMS!$E$23*AC523^2+LMS!$F$23*AC523+LMS!$G$23,IF(AC523&lt;90,LMS!$D$24*AC523^3+LMS!$E$24*AC523^2+LMS!$F$24*AC523+LMS!$G$24,LMS!$D$25*AC523^3+LMS!$E$25*AC523^2+LMS!$F$25*AC523+LMS!$G$25))))),(IF(AC523&lt;2.5,LMS!$D$27*AC523^3+LMS!$E$27*AC523^2+LMS!$F$27*AC523+LMS!$G$27,IF(AC523&lt;9.5,LMS!$D$28*AC523^3+LMS!$E$28*AC523^2+LMS!$F$28*AC523+LMS!$G$28,IF(AC523&lt;26.75,LMS!$D$29*AC523^3+LMS!$E$29*AC523^2+LMS!$F$29*AC523+LMS!$G$29,IF(AC523&lt;90,LMS!$D$30*AC523^3+LMS!$E$30*AC523^2+LMS!$F$30*AC523+LMS!$G$30,IF(AC523&lt;150,LMS!$D$31*AC523^3+LMS!$E$31*AC523^2+LMS!$F$31*AC523+LMS!$G$31,LMS!$D$32*AC523^3+LMS!$E$32*AC523^2+LMS!$F$32*AC523+LMS!$G$32)))))))</f>
        <v>#VALUE!</v>
      </c>
      <c r="AB523" t="e">
        <f>IF(D523="M",(IF(AC523&lt;90,LMS!$D$14*AC523^3+LMS!$E$14*AC523^2+LMS!$F$14*AC523+LMS!$G$14,LMS!$D$15*AC523^3+LMS!$E$15*AC523^2+LMS!$F$15*AC523+LMS!$G$15)),(IF(AC523&lt;90,LMS!$D$17*AC523^3+LMS!$E$17*AC523^2+LMS!$F$17*AC523+LMS!$G$17,LMS!$D$18*AC523^3+LMS!$E$18*AC523^2+LMS!$F$18*AC523+LMS!$G$18)))</f>
        <v>#VALUE!</v>
      </c>
      <c r="AC523" s="7" t="e">
        <f t="shared" si="141"/>
        <v>#VALUE!</v>
      </c>
    </row>
    <row r="524" spans="2:29" s="7" customFormat="1">
      <c r="B524" s="119"/>
      <c r="C524" s="119"/>
      <c r="D524" s="119"/>
      <c r="E524" s="31"/>
      <c r="F524" s="31"/>
      <c r="G524" s="120"/>
      <c r="H524" s="120"/>
      <c r="I524" s="11" t="str">
        <f t="shared" si="128"/>
        <v/>
      </c>
      <c r="J524" s="2" t="str">
        <f t="shared" si="129"/>
        <v/>
      </c>
      <c r="K524" s="2" t="str">
        <f t="shared" si="130"/>
        <v/>
      </c>
      <c r="L524" s="2" t="str">
        <f t="shared" si="131"/>
        <v/>
      </c>
      <c r="M524" s="2" t="str">
        <f t="shared" si="132"/>
        <v/>
      </c>
      <c r="N524" s="2" t="str">
        <f t="shared" si="133"/>
        <v/>
      </c>
      <c r="O524" s="11" t="str">
        <f t="shared" si="134"/>
        <v/>
      </c>
      <c r="P524" s="11" t="str">
        <f t="shared" si="135"/>
        <v/>
      </c>
      <c r="Q524" s="11" t="str">
        <f t="shared" si="136"/>
        <v/>
      </c>
      <c r="R524" s="137"/>
      <c r="S524" s="137"/>
      <c r="T524" s="12" t="e">
        <f t="shared" si="137"/>
        <v>#VALUE!</v>
      </c>
      <c r="U524" s="13" t="e">
        <f t="shared" si="138"/>
        <v>#VALUE!</v>
      </c>
      <c r="V524" s="13"/>
      <c r="W524" s="8">
        <f t="shared" si="139"/>
        <v>9.0359999999999996</v>
      </c>
      <c r="X524" s="8">
        <f t="shared" si="140"/>
        <v>-184.49199999999999</v>
      </c>
      <c r="Y524"/>
      <c r="Z524" t="e">
        <f>IF(D524="M",IF(AC524&lt;78,LMS!$D$5*AC524^3+LMS!$E$5*AC524^2+LMS!$F$5*AC524+LMS!$G$5,IF(AC524&lt;150,LMS!$D$6*AC524^3+LMS!$E$6*AC524^2+LMS!$F$6*AC524+LMS!$G$6,LMS!$D$7*AC524^3+LMS!$E$7*AC524^2+LMS!$F$7*AC524+LMS!$G$7)),IF(AC524&lt;69,LMS!$D$9*AC524^3+LMS!$E$9*AC524^2+LMS!$F$9*AC524+LMS!$G$9,IF(AC524&lt;150,LMS!$D$10*AC524^3+LMS!$E$10*AC524^2+LMS!$F$10*AC524+LMS!$G$10,LMS!$D$11*AC524^3+LMS!$E$11*AC524^2+LMS!$F$11*AC524+LMS!$G$11)))</f>
        <v>#VALUE!</v>
      </c>
      <c r="AA524" t="e">
        <f>IF(D524="M",(IF(AC524&lt;2.5,LMS!$D$21*AC524^3+LMS!$E$21*AC524^2+LMS!$F$21*AC524+LMS!$G$21,IF(AC524&lt;9.5,LMS!$D$22*AC524^3+LMS!$E$22*AC524^2+LMS!$F$22*AC524+LMS!$G$22,IF(AC524&lt;26.75,LMS!$D$23*AC524^3+LMS!$E$23*AC524^2+LMS!$F$23*AC524+LMS!$G$23,IF(AC524&lt;90,LMS!$D$24*AC524^3+LMS!$E$24*AC524^2+LMS!$F$24*AC524+LMS!$G$24,LMS!$D$25*AC524^3+LMS!$E$25*AC524^2+LMS!$F$25*AC524+LMS!$G$25))))),(IF(AC524&lt;2.5,LMS!$D$27*AC524^3+LMS!$E$27*AC524^2+LMS!$F$27*AC524+LMS!$G$27,IF(AC524&lt;9.5,LMS!$D$28*AC524^3+LMS!$E$28*AC524^2+LMS!$F$28*AC524+LMS!$G$28,IF(AC524&lt;26.75,LMS!$D$29*AC524^3+LMS!$E$29*AC524^2+LMS!$F$29*AC524+LMS!$G$29,IF(AC524&lt;90,LMS!$D$30*AC524^3+LMS!$E$30*AC524^2+LMS!$F$30*AC524+LMS!$G$30,IF(AC524&lt;150,LMS!$D$31*AC524^3+LMS!$E$31*AC524^2+LMS!$F$31*AC524+LMS!$G$31,LMS!$D$32*AC524^3+LMS!$E$32*AC524^2+LMS!$F$32*AC524+LMS!$G$32)))))))</f>
        <v>#VALUE!</v>
      </c>
      <c r="AB524" t="e">
        <f>IF(D524="M",(IF(AC524&lt;90,LMS!$D$14*AC524^3+LMS!$E$14*AC524^2+LMS!$F$14*AC524+LMS!$G$14,LMS!$D$15*AC524^3+LMS!$E$15*AC524^2+LMS!$F$15*AC524+LMS!$G$15)),(IF(AC524&lt;90,LMS!$D$17*AC524^3+LMS!$E$17*AC524^2+LMS!$F$17*AC524+LMS!$G$17,LMS!$D$18*AC524^3+LMS!$E$18*AC524^2+LMS!$F$18*AC524+LMS!$G$18)))</f>
        <v>#VALUE!</v>
      </c>
      <c r="AC524" s="7" t="e">
        <f t="shared" si="141"/>
        <v>#VALUE!</v>
      </c>
    </row>
    <row r="525" spans="2:29" s="7" customFormat="1">
      <c r="B525" s="119"/>
      <c r="C525" s="119"/>
      <c r="D525" s="119"/>
      <c r="E525" s="31"/>
      <c r="F525" s="31"/>
      <c r="G525" s="120"/>
      <c r="H525" s="120"/>
      <c r="I525" s="11" t="str">
        <f t="shared" si="128"/>
        <v/>
      </c>
      <c r="J525" s="2" t="str">
        <f t="shared" si="129"/>
        <v/>
      </c>
      <c r="K525" s="2" t="str">
        <f t="shared" si="130"/>
        <v/>
      </c>
      <c r="L525" s="2" t="str">
        <f t="shared" si="131"/>
        <v/>
      </c>
      <c r="M525" s="2" t="str">
        <f t="shared" si="132"/>
        <v/>
      </c>
      <c r="N525" s="2" t="str">
        <f t="shared" si="133"/>
        <v/>
      </c>
      <c r="O525" s="11" t="str">
        <f t="shared" si="134"/>
        <v/>
      </c>
      <c r="P525" s="11" t="str">
        <f t="shared" si="135"/>
        <v/>
      </c>
      <c r="Q525" s="11" t="str">
        <f t="shared" si="136"/>
        <v/>
      </c>
      <c r="R525" s="137"/>
      <c r="S525" s="137"/>
      <c r="T525" s="12" t="e">
        <f t="shared" si="137"/>
        <v>#VALUE!</v>
      </c>
      <c r="U525" s="13" t="e">
        <f t="shared" si="138"/>
        <v>#VALUE!</v>
      </c>
      <c r="V525" s="13"/>
      <c r="W525" s="8">
        <f t="shared" si="139"/>
        <v>9.0359999999999996</v>
      </c>
      <c r="X525" s="8">
        <f t="shared" si="140"/>
        <v>-184.49199999999999</v>
      </c>
      <c r="Y525"/>
      <c r="Z525" t="e">
        <f>IF(D525="M",IF(AC525&lt;78,LMS!$D$5*AC525^3+LMS!$E$5*AC525^2+LMS!$F$5*AC525+LMS!$G$5,IF(AC525&lt;150,LMS!$D$6*AC525^3+LMS!$E$6*AC525^2+LMS!$F$6*AC525+LMS!$G$6,LMS!$D$7*AC525^3+LMS!$E$7*AC525^2+LMS!$F$7*AC525+LMS!$G$7)),IF(AC525&lt;69,LMS!$D$9*AC525^3+LMS!$E$9*AC525^2+LMS!$F$9*AC525+LMS!$G$9,IF(AC525&lt;150,LMS!$D$10*AC525^3+LMS!$E$10*AC525^2+LMS!$F$10*AC525+LMS!$G$10,LMS!$D$11*AC525^3+LMS!$E$11*AC525^2+LMS!$F$11*AC525+LMS!$G$11)))</f>
        <v>#VALUE!</v>
      </c>
      <c r="AA525" t="e">
        <f>IF(D525="M",(IF(AC525&lt;2.5,LMS!$D$21*AC525^3+LMS!$E$21*AC525^2+LMS!$F$21*AC525+LMS!$G$21,IF(AC525&lt;9.5,LMS!$D$22*AC525^3+LMS!$E$22*AC525^2+LMS!$F$22*AC525+LMS!$G$22,IF(AC525&lt;26.75,LMS!$D$23*AC525^3+LMS!$E$23*AC525^2+LMS!$F$23*AC525+LMS!$G$23,IF(AC525&lt;90,LMS!$D$24*AC525^3+LMS!$E$24*AC525^2+LMS!$F$24*AC525+LMS!$G$24,LMS!$D$25*AC525^3+LMS!$E$25*AC525^2+LMS!$F$25*AC525+LMS!$G$25))))),(IF(AC525&lt;2.5,LMS!$D$27*AC525^3+LMS!$E$27*AC525^2+LMS!$F$27*AC525+LMS!$G$27,IF(AC525&lt;9.5,LMS!$D$28*AC525^3+LMS!$E$28*AC525^2+LMS!$F$28*AC525+LMS!$G$28,IF(AC525&lt;26.75,LMS!$D$29*AC525^3+LMS!$E$29*AC525^2+LMS!$F$29*AC525+LMS!$G$29,IF(AC525&lt;90,LMS!$D$30*AC525^3+LMS!$E$30*AC525^2+LMS!$F$30*AC525+LMS!$G$30,IF(AC525&lt;150,LMS!$D$31*AC525^3+LMS!$E$31*AC525^2+LMS!$F$31*AC525+LMS!$G$31,LMS!$D$32*AC525^3+LMS!$E$32*AC525^2+LMS!$F$32*AC525+LMS!$G$32)))))))</f>
        <v>#VALUE!</v>
      </c>
      <c r="AB525" t="e">
        <f>IF(D525="M",(IF(AC525&lt;90,LMS!$D$14*AC525^3+LMS!$E$14*AC525^2+LMS!$F$14*AC525+LMS!$G$14,LMS!$D$15*AC525^3+LMS!$E$15*AC525^2+LMS!$F$15*AC525+LMS!$G$15)),(IF(AC525&lt;90,LMS!$D$17*AC525^3+LMS!$E$17*AC525^2+LMS!$F$17*AC525+LMS!$G$17,LMS!$D$18*AC525^3+LMS!$E$18*AC525^2+LMS!$F$18*AC525+LMS!$G$18)))</f>
        <v>#VALUE!</v>
      </c>
      <c r="AC525" s="7" t="e">
        <f t="shared" si="141"/>
        <v>#VALUE!</v>
      </c>
    </row>
    <row r="526" spans="2:29" s="7" customFormat="1">
      <c r="B526" s="119"/>
      <c r="C526" s="119"/>
      <c r="D526" s="119"/>
      <c r="E526" s="31"/>
      <c r="F526" s="31"/>
      <c r="G526" s="120"/>
      <c r="H526" s="120"/>
      <c r="I526" s="11" t="str">
        <f t="shared" si="128"/>
        <v/>
      </c>
      <c r="J526" s="2" t="str">
        <f t="shared" si="129"/>
        <v/>
      </c>
      <c r="K526" s="2" t="str">
        <f t="shared" si="130"/>
        <v/>
      </c>
      <c r="L526" s="2" t="str">
        <f t="shared" si="131"/>
        <v/>
      </c>
      <c r="M526" s="2" t="str">
        <f t="shared" si="132"/>
        <v/>
      </c>
      <c r="N526" s="2" t="str">
        <f t="shared" si="133"/>
        <v/>
      </c>
      <c r="O526" s="11" t="str">
        <f t="shared" si="134"/>
        <v/>
      </c>
      <c r="P526" s="11" t="str">
        <f t="shared" si="135"/>
        <v/>
      </c>
      <c r="Q526" s="11" t="str">
        <f t="shared" si="136"/>
        <v/>
      </c>
      <c r="R526" s="137"/>
      <c r="S526" s="137"/>
      <c r="T526" s="12" t="e">
        <f t="shared" si="137"/>
        <v>#VALUE!</v>
      </c>
      <c r="U526" s="13" t="e">
        <f t="shared" si="138"/>
        <v>#VALUE!</v>
      </c>
      <c r="V526" s="13"/>
      <c r="W526" s="8">
        <f t="shared" si="139"/>
        <v>9.0359999999999996</v>
      </c>
      <c r="X526" s="8">
        <f t="shared" si="140"/>
        <v>-184.49199999999999</v>
      </c>
      <c r="Y526"/>
      <c r="Z526" t="e">
        <f>IF(D526="M",IF(AC526&lt;78,LMS!$D$5*AC526^3+LMS!$E$5*AC526^2+LMS!$F$5*AC526+LMS!$G$5,IF(AC526&lt;150,LMS!$D$6*AC526^3+LMS!$E$6*AC526^2+LMS!$F$6*AC526+LMS!$G$6,LMS!$D$7*AC526^3+LMS!$E$7*AC526^2+LMS!$F$7*AC526+LMS!$G$7)),IF(AC526&lt;69,LMS!$D$9*AC526^3+LMS!$E$9*AC526^2+LMS!$F$9*AC526+LMS!$G$9,IF(AC526&lt;150,LMS!$D$10*AC526^3+LMS!$E$10*AC526^2+LMS!$F$10*AC526+LMS!$G$10,LMS!$D$11*AC526^3+LMS!$E$11*AC526^2+LMS!$F$11*AC526+LMS!$G$11)))</f>
        <v>#VALUE!</v>
      </c>
      <c r="AA526" t="e">
        <f>IF(D526="M",(IF(AC526&lt;2.5,LMS!$D$21*AC526^3+LMS!$E$21*AC526^2+LMS!$F$21*AC526+LMS!$G$21,IF(AC526&lt;9.5,LMS!$D$22*AC526^3+LMS!$E$22*AC526^2+LMS!$F$22*AC526+LMS!$G$22,IF(AC526&lt;26.75,LMS!$D$23*AC526^3+LMS!$E$23*AC526^2+LMS!$F$23*AC526+LMS!$G$23,IF(AC526&lt;90,LMS!$D$24*AC526^3+LMS!$E$24*AC526^2+LMS!$F$24*AC526+LMS!$G$24,LMS!$D$25*AC526^3+LMS!$E$25*AC526^2+LMS!$F$25*AC526+LMS!$G$25))))),(IF(AC526&lt;2.5,LMS!$D$27*AC526^3+LMS!$E$27*AC526^2+LMS!$F$27*AC526+LMS!$G$27,IF(AC526&lt;9.5,LMS!$D$28*AC526^3+LMS!$E$28*AC526^2+LMS!$F$28*AC526+LMS!$G$28,IF(AC526&lt;26.75,LMS!$D$29*AC526^3+LMS!$E$29*AC526^2+LMS!$F$29*AC526+LMS!$G$29,IF(AC526&lt;90,LMS!$D$30*AC526^3+LMS!$E$30*AC526^2+LMS!$F$30*AC526+LMS!$G$30,IF(AC526&lt;150,LMS!$D$31*AC526^3+LMS!$E$31*AC526^2+LMS!$F$31*AC526+LMS!$G$31,LMS!$D$32*AC526^3+LMS!$E$32*AC526^2+LMS!$F$32*AC526+LMS!$G$32)))))))</f>
        <v>#VALUE!</v>
      </c>
      <c r="AB526" t="e">
        <f>IF(D526="M",(IF(AC526&lt;90,LMS!$D$14*AC526^3+LMS!$E$14*AC526^2+LMS!$F$14*AC526+LMS!$G$14,LMS!$D$15*AC526^3+LMS!$E$15*AC526^2+LMS!$F$15*AC526+LMS!$G$15)),(IF(AC526&lt;90,LMS!$D$17*AC526^3+LMS!$E$17*AC526^2+LMS!$F$17*AC526+LMS!$G$17,LMS!$D$18*AC526^3+LMS!$E$18*AC526^2+LMS!$F$18*AC526+LMS!$G$18)))</f>
        <v>#VALUE!</v>
      </c>
      <c r="AC526" s="7" t="e">
        <f t="shared" si="141"/>
        <v>#VALUE!</v>
      </c>
    </row>
    <row r="527" spans="2:29" s="7" customFormat="1">
      <c r="B527" s="119"/>
      <c r="C527" s="119"/>
      <c r="D527" s="119"/>
      <c r="E527" s="31"/>
      <c r="F527" s="31"/>
      <c r="G527" s="120"/>
      <c r="H527" s="120"/>
      <c r="I527" s="11" t="str">
        <f t="shared" si="128"/>
        <v/>
      </c>
      <c r="J527" s="2" t="str">
        <f t="shared" si="129"/>
        <v/>
      </c>
      <c r="K527" s="2" t="str">
        <f t="shared" si="130"/>
        <v/>
      </c>
      <c r="L527" s="2" t="str">
        <f t="shared" si="131"/>
        <v/>
      </c>
      <c r="M527" s="2" t="str">
        <f t="shared" si="132"/>
        <v/>
      </c>
      <c r="N527" s="2" t="str">
        <f t="shared" si="133"/>
        <v/>
      </c>
      <c r="O527" s="11" t="str">
        <f t="shared" si="134"/>
        <v/>
      </c>
      <c r="P527" s="11" t="str">
        <f t="shared" si="135"/>
        <v/>
      </c>
      <c r="Q527" s="11" t="str">
        <f t="shared" si="136"/>
        <v/>
      </c>
      <c r="R527" s="137"/>
      <c r="S527" s="137"/>
      <c r="T527" s="12" t="e">
        <f t="shared" si="137"/>
        <v>#VALUE!</v>
      </c>
      <c r="U527" s="13" t="e">
        <f t="shared" si="138"/>
        <v>#VALUE!</v>
      </c>
      <c r="V527" s="13"/>
      <c r="W527" s="8">
        <f t="shared" si="139"/>
        <v>9.0359999999999996</v>
      </c>
      <c r="X527" s="8">
        <f t="shared" si="140"/>
        <v>-184.49199999999999</v>
      </c>
      <c r="Y527"/>
      <c r="Z527" t="e">
        <f>IF(D527="M",IF(AC527&lt;78,LMS!$D$5*AC527^3+LMS!$E$5*AC527^2+LMS!$F$5*AC527+LMS!$G$5,IF(AC527&lt;150,LMS!$D$6*AC527^3+LMS!$E$6*AC527^2+LMS!$F$6*AC527+LMS!$G$6,LMS!$D$7*AC527^3+LMS!$E$7*AC527^2+LMS!$F$7*AC527+LMS!$G$7)),IF(AC527&lt;69,LMS!$D$9*AC527^3+LMS!$E$9*AC527^2+LMS!$F$9*AC527+LMS!$G$9,IF(AC527&lt;150,LMS!$D$10*AC527^3+LMS!$E$10*AC527^2+LMS!$F$10*AC527+LMS!$G$10,LMS!$D$11*AC527^3+LMS!$E$11*AC527^2+LMS!$F$11*AC527+LMS!$G$11)))</f>
        <v>#VALUE!</v>
      </c>
      <c r="AA527" t="e">
        <f>IF(D527="M",(IF(AC527&lt;2.5,LMS!$D$21*AC527^3+LMS!$E$21*AC527^2+LMS!$F$21*AC527+LMS!$G$21,IF(AC527&lt;9.5,LMS!$D$22*AC527^3+LMS!$E$22*AC527^2+LMS!$F$22*AC527+LMS!$G$22,IF(AC527&lt;26.75,LMS!$D$23*AC527^3+LMS!$E$23*AC527^2+LMS!$F$23*AC527+LMS!$G$23,IF(AC527&lt;90,LMS!$D$24*AC527^3+LMS!$E$24*AC527^2+LMS!$F$24*AC527+LMS!$G$24,LMS!$D$25*AC527^3+LMS!$E$25*AC527^2+LMS!$F$25*AC527+LMS!$G$25))))),(IF(AC527&lt;2.5,LMS!$D$27*AC527^3+LMS!$E$27*AC527^2+LMS!$F$27*AC527+LMS!$G$27,IF(AC527&lt;9.5,LMS!$D$28*AC527^3+LMS!$E$28*AC527^2+LMS!$F$28*AC527+LMS!$G$28,IF(AC527&lt;26.75,LMS!$D$29*AC527^3+LMS!$E$29*AC527^2+LMS!$F$29*AC527+LMS!$G$29,IF(AC527&lt;90,LMS!$D$30*AC527^3+LMS!$E$30*AC527^2+LMS!$F$30*AC527+LMS!$G$30,IF(AC527&lt;150,LMS!$D$31*AC527^3+LMS!$E$31*AC527^2+LMS!$F$31*AC527+LMS!$G$31,LMS!$D$32*AC527^3+LMS!$E$32*AC527^2+LMS!$F$32*AC527+LMS!$G$32)))))))</f>
        <v>#VALUE!</v>
      </c>
      <c r="AB527" t="e">
        <f>IF(D527="M",(IF(AC527&lt;90,LMS!$D$14*AC527^3+LMS!$E$14*AC527^2+LMS!$F$14*AC527+LMS!$G$14,LMS!$D$15*AC527^3+LMS!$E$15*AC527^2+LMS!$F$15*AC527+LMS!$G$15)),(IF(AC527&lt;90,LMS!$D$17*AC527^3+LMS!$E$17*AC527^2+LMS!$F$17*AC527+LMS!$G$17,LMS!$D$18*AC527^3+LMS!$E$18*AC527^2+LMS!$F$18*AC527+LMS!$G$18)))</f>
        <v>#VALUE!</v>
      </c>
      <c r="AC527" s="7" t="e">
        <f t="shared" si="141"/>
        <v>#VALUE!</v>
      </c>
    </row>
    <row r="528" spans="2:29" s="7" customFormat="1">
      <c r="B528" s="119"/>
      <c r="C528" s="119"/>
      <c r="D528" s="119"/>
      <c r="E528" s="31"/>
      <c r="F528" s="31"/>
      <c r="G528" s="120"/>
      <c r="H528" s="120"/>
      <c r="I528" s="11" t="str">
        <f t="shared" si="128"/>
        <v/>
      </c>
      <c r="J528" s="2" t="str">
        <f t="shared" si="129"/>
        <v/>
      </c>
      <c r="K528" s="2" t="str">
        <f t="shared" si="130"/>
        <v/>
      </c>
      <c r="L528" s="2" t="str">
        <f t="shared" si="131"/>
        <v/>
      </c>
      <c r="M528" s="2" t="str">
        <f t="shared" si="132"/>
        <v/>
      </c>
      <c r="N528" s="2" t="str">
        <f t="shared" si="133"/>
        <v/>
      </c>
      <c r="O528" s="11" t="str">
        <f t="shared" si="134"/>
        <v/>
      </c>
      <c r="P528" s="11" t="str">
        <f t="shared" si="135"/>
        <v/>
      </c>
      <c r="Q528" s="11" t="str">
        <f t="shared" si="136"/>
        <v/>
      </c>
      <c r="R528" s="137"/>
      <c r="S528" s="137"/>
      <c r="T528" s="12" t="e">
        <f t="shared" si="137"/>
        <v>#VALUE!</v>
      </c>
      <c r="U528" s="13" t="e">
        <f t="shared" si="138"/>
        <v>#VALUE!</v>
      </c>
      <c r="V528" s="13"/>
      <c r="W528" s="8">
        <f t="shared" si="139"/>
        <v>9.0359999999999996</v>
      </c>
      <c r="X528" s="8">
        <f t="shared" si="140"/>
        <v>-184.49199999999999</v>
      </c>
      <c r="Y528"/>
      <c r="Z528" t="e">
        <f>IF(D528="M",IF(AC528&lt;78,LMS!$D$5*AC528^3+LMS!$E$5*AC528^2+LMS!$F$5*AC528+LMS!$G$5,IF(AC528&lt;150,LMS!$D$6*AC528^3+LMS!$E$6*AC528^2+LMS!$F$6*AC528+LMS!$G$6,LMS!$D$7*AC528^3+LMS!$E$7*AC528^2+LMS!$F$7*AC528+LMS!$G$7)),IF(AC528&lt;69,LMS!$D$9*AC528^3+LMS!$E$9*AC528^2+LMS!$F$9*AC528+LMS!$G$9,IF(AC528&lt;150,LMS!$D$10*AC528^3+LMS!$E$10*AC528^2+LMS!$F$10*AC528+LMS!$G$10,LMS!$D$11*AC528^3+LMS!$E$11*AC528^2+LMS!$F$11*AC528+LMS!$G$11)))</f>
        <v>#VALUE!</v>
      </c>
      <c r="AA528" t="e">
        <f>IF(D528="M",(IF(AC528&lt;2.5,LMS!$D$21*AC528^3+LMS!$E$21*AC528^2+LMS!$F$21*AC528+LMS!$G$21,IF(AC528&lt;9.5,LMS!$D$22*AC528^3+LMS!$E$22*AC528^2+LMS!$F$22*AC528+LMS!$G$22,IF(AC528&lt;26.75,LMS!$D$23*AC528^3+LMS!$E$23*AC528^2+LMS!$F$23*AC528+LMS!$G$23,IF(AC528&lt;90,LMS!$D$24*AC528^3+LMS!$E$24*AC528^2+LMS!$F$24*AC528+LMS!$G$24,LMS!$D$25*AC528^3+LMS!$E$25*AC528^2+LMS!$F$25*AC528+LMS!$G$25))))),(IF(AC528&lt;2.5,LMS!$D$27*AC528^3+LMS!$E$27*AC528^2+LMS!$F$27*AC528+LMS!$G$27,IF(AC528&lt;9.5,LMS!$D$28*AC528^3+LMS!$E$28*AC528^2+LMS!$F$28*AC528+LMS!$G$28,IF(AC528&lt;26.75,LMS!$D$29*AC528^3+LMS!$E$29*AC528^2+LMS!$F$29*AC528+LMS!$G$29,IF(AC528&lt;90,LMS!$D$30*AC528^3+LMS!$E$30*AC528^2+LMS!$F$30*AC528+LMS!$G$30,IF(AC528&lt;150,LMS!$D$31*AC528^3+LMS!$E$31*AC528^2+LMS!$F$31*AC528+LMS!$G$31,LMS!$D$32*AC528^3+LMS!$E$32*AC528^2+LMS!$F$32*AC528+LMS!$G$32)))))))</f>
        <v>#VALUE!</v>
      </c>
      <c r="AB528" t="e">
        <f>IF(D528="M",(IF(AC528&lt;90,LMS!$D$14*AC528^3+LMS!$E$14*AC528^2+LMS!$F$14*AC528+LMS!$G$14,LMS!$D$15*AC528^3+LMS!$E$15*AC528^2+LMS!$F$15*AC528+LMS!$G$15)),(IF(AC528&lt;90,LMS!$D$17*AC528^3+LMS!$E$17*AC528^2+LMS!$F$17*AC528+LMS!$G$17,LMS!$D$18*AC528^3+LMS!$E$18*AC528^2+LMS!$F$18*AC528+LMS!$G$18)))</f>
        <v>#VALUE!</v>
      </c>
      <c r="AC528" s="7" t="e">
        <f t="shared" si="141"/>
        <v>#VALUE!</v>
      </c>
    </row>
    <row r="529" spans="2:29" s="7" customFormat="1">
      <c r="B529" s="119"/>
      <c r="C529" s="119"/>
      <c r="D529" s="119"/>
      <c r="E529" s="31"/>
      <c r="F529" s="31"/>
      <c r="G529" s="120"/>
      <c r="H529" s="120"/>
      <c r="I529" s="11" t="str">
        <f t="shared" si="128"/>
        <v/>
      </c>
      <c r="J529" s="2" t="str">
        <f t="shared" si="129"/>
        <v/>
      </c>
      <c r="K529" s="2" t="str">
        <f t="shared" si="130"/>
        <v/>
      </c>
      <c r="L529" s="2" t="str">
        <f t="shared" si="131"/>
        <v/>
      </c>
      <c r="M529" s="2" t="str">
        <f t="shared" si="132"/>
        <v/>
      </c>
      <c r="N529" s="2" t="str">
        <f t="shared" si="133"/>
        <v/>
      </c>
      <c r="O529" s="11" t="str">
        <f t="shared" si="134"/>
        <v/>
      </c>
      <c r="P529" s="11" t="str">
        <f t="shared" si="135"/>
        <v/>
      </c>
      <c r="Q529" s="11" t="str">
        <f t="shared" si="136"/>
        <v/>
      </c>
      <c r="R529" s="137"/>
      <c r="S529" s="137"/>
      <c r="T529" s="12" t="e">
        <f t="shared" si="137"/>
        <v>#VALUE!</v>
      </c>
      <c r="U529" s="13" t="e">
        <f t="shared" si="138"/>
        <v>#VALUE!</v>
      </c>
      <c r="V529" s="13"/>
      <c r="W529" s="8">
        <f t="shared" si="139"/>
        <v>9.0359999999999996</v>
      </c>
      <c r="X529" s="8">
        <f t="shared" si="140"/>
        <v>-184.49199999999999</v>
      </c>
      <c r="Y529"/>
      <c r="Z529" t="e">
        <f>IF(D529="M",IF(AC529&lt;78,LMS!$D$5*AC529^3+LMS!$E$5*AC529^2+LMS!$F$5*AC529+LMS!$G$5,IF(AC529&lt;150,LMS!$D$6*AC529^3+LMS!$E$6*AC529^2+LMS!$F$6*AC529+LMS!$G$6,LMS!$D$7*AC529^3+LMS!$E$7*AC529^2+LMS!$F$7*AC529+LMS!$G$7)),IF(AC529&lt;69,LMS!$D$9*AC529^3+LMS!$E$9*AC529^2+LMS!$F$9*AC529+LMS!$G$9,IF(AC529&lt;150,LMS!$D$10*AC529^3+LMS!$E$10*AC529^2+LMS!$F$10*AC529+LMS!$G$10,LMS!$D$11*AC529^3+LMS!$E$11*AC529^2+LMS!$F$11*AC529+LMS!$G$11)))</f>
        <v>#VALUE!</v>
      </c>
      <c r="AA529" t="e">
        <f>IF(D529="M",(IF(AC529&lt;2.5,LMS!$D$21*AC529^3+LMS!$E$21*AC529^2+LMS!$F$21*AC529+LMS!$G$21,IF(AC529&lt;9.5,LMS!$D$22*AC529^3+LMS!$E$22*AC529^2+LMS!$F$22*AC529+LMS!$G$22,IF(AC529&lt;26.75,LMS!$D$23*AC529^3+LMS!$E$23*AC529^2+LMS!$F$23*AC529+LMS!$G$23,IF(AC529&lt;90,LMS!$D$24*AC529^3+LMS!$E$24*AC529^2+LMS!$F$24*AC529+LMS!$G$24,LMS!$D$25*AC529^3+LMS!$E$25*AC529^2+LMS!$F$25*AC529+LMS!$G$25))))),(IF(AC529&lt;2.5,LMS!$D$27*AC529^3+LMS!$E$27*AC529^2+LMS!$F$27*AC529+LMS!$G$27,IF(AC529&lt;9.5,LMS!$D$28*AC529^3+LMS!$E$28*AC529^2+LMS!$F$28*AC529+LMS!$G$28,IF(AC529&lt;26.75,LMS!$D$29*AC529^3+LMS!$E$29*AC529^2+LMS!$F$29*AC529+LMS!$G$29,IF(AC529&lt;90,LMS!$D$30*AC529^3+LMS!$E$30*AC529^2+LMS!$F$30*AC529+LMS!$G$30,IF(AC529&lt;150,LMS!$D$31*AC529^3+LMS!$E$31*AC529^2+LMS!$F$31*AC529+LMS!$G$31,LMS!$D$32*AC529^3+LMS!$E$32*AC529^2+LMS!$F$32*AC529+LMS!$G$32)))))))</f>
        <v>#VALUE!</v>
      </c>
      <c r="AB529" t="e">
        <f>IF(D529="M",(IF(AC529&lt;90,LMS!$D$14*AC529^3+LMS!$E$14*AC529^2+LMS!$F$14*AC529+LMS!$G$14,LMS!$D$15*AC529^3+LMS!$E$15*AC529^2+LMS!$F$15*AC529+LMS!$G$15)),(IF(AC529&lt;90,LMS!$D$17*AC529^3+LMS!$E$17*AC529^2+LMS!$F$17*AC529+LMS!$G$17,LMS!$D$18*AC529^3+LMS!$E$18*AC529^2+LMS!$F$18*AC529+LMS!$G$18)))</f>
        <v>#VALUE!</v>
      </c>
      <c r="AC529" s="7" t="e">
        <f t="shared" si="141"/>
        <v>#VALUE!</v>
      </c>
    </row>
    <row r="530" spans="2:29" s="7" customFormat="1">
      <c r="B530" s="119"/>
      <c r="C530" s="119"/>
      <c r="D530" s="119"/>
      <c r="E530" s="31"/>
      <c r="F530" s="31"/>
      <c r="G530" s="120"/>
      <c r="H530" s="120"/>
      <c r="I530" s="11" t="str">
        <f t="shared" si="128"/>
        <v/>
      </c>
      <c r="J530" s="2" t="str">
        <f t="shared" si="129"/>
        <v/>
      </c>
      <c r="K530" s="2" t="str">
        <f t="shared" si="130"/>
        <v/>
      </c>
      <c r="L530" s="2" t="str">
        <f t="shared" si="131"/>
        <v/>
      </c>
      <c r="M530" s="2" t="str">
        <f t="shared" si="132"/>
        <v/>
      </c>
      <c r="N530" s="2" t="str">
        <f t="shared" si="133"/>
        <v/>
      </c>
      <c r="O530" s="11" t="str">
        <f t="shared" si="134"/>
        <v/>
      </c>
      <c r="P530" s="11" t="str">
        <f t="shared" si="135"/>
        <v/>
      </c>
      <c r="Q530" s="11" t="str">
        <f t="shared" si="136"/>
        <v/>
      </c>
      <c r="R530" s="137"/>
      <c r="S530" s="137"/>
      <c r="T530" s="12" t="e">
        <f t="shared" si="137"/>
        <v>#VALUE!</v>
      </c>
      <c r="U530" s="13" t="e">
        <f t="shared" si="138"/>
        <v>#VALUE!</v>
      </c>
      <c r="V530" s="13"/>
      <c r="W530" s="8">
        <f t="shared" si="139"/>
        <v>9.0359999999999996</v>
      </c>
      <c r="X530" s="8">
        <f t="shared" si="140"/>
        <v>-184.49199999999999</v>
      </c>
      <c r="Y530"/>
      <c r="Z530" t="e">
        <f>IF(D530="M",IF(AC530&lt;78,LMS!$D$5*AC530^3+LMS!$E$5*AC530^2+LMS!$F$5*AC530+LMS!$G$5,IF(AC530&lt;150,LMS!$D$6*AC530^3+LMS!$E$6*AC530^2+LMS!$F$6*AC530+LMS!$G$6,LMS!$D$7*AC530^3+LMS!$E$7*AC530^2+LMS!$F$7*AC530+LMS!$G$7)),IF(AC530&lt;69,LMS!$D$9*AC530^3+LMS!$E$9*AC530^2+LMS!$F$9*AC530+LMS!$G$9,IF(AC530&lt;150,LMS!$D$10*AC530^3+LMS!$E$10*AC530^2+LMS!$F$10*AC530+LMS!$G$10,LMS!$D$11*AC530^3+LMS!$E$11*AC530^2+LMS!$F$11*AC530+LMS!$G$11)))</f>
        <v>#VALUE!</v>
      </c>
      <c r="AA530" t="e">
        <f>IF(D530="M",(IF(AC530&lt;2.5,LMS!$D$21*AC530^3+LMS!$E$21*AC530^2+LMS!$F$21*AC530+LMS!$G$21,IF(AC530&lt;9.5,LMS!$D$22*AC530^3+LMS!$E$22*AC530^2+LMS!$F$22*AC530+LMS!$G$22,IF(AC530&lt;26.75,LMS!$D$23*AC530^3+LMS!$E$23*AC530^2+LMS!$F$23*AC530+LMS!$G$23,IF(AC530&lt;90,LMS!$D$24*AC530^3+LMS!$E$24*AC530^2+LMS!$F$24*AC530+LMS!$G$24,LMS!$D$25*AC530^3+LMS!$E$25*AC530^2+LMS!$F$25*AC530+LMS!$G$25))))),(IF(AC530&lt;2.5,LMS!$D$27*AC530^3+LMS!$E$27*AC530^2+LMS!$F$27*AC530+LMS!$G$27,IF(AC530&lt;9.5,LMS!$D$28*AC530^3+LMS!$E$28*AC530^2+LMS!$F$28*AC530+LMS!$G$28,IF(AC530&lt;26.75,LMS!$D$29*AC530^3+LMS!$E$29*AC530^2+LMS!$F$29*AC530+LMS!$G$29,IF(AC530&lt;90,LMS!$D$30*AC530^3+LMS!$E$30*AC530^2+LMS!$F$30*AC530+LMS!$G$30,IF(AC530&lt;150,LMS!$D$31*AC530^3+LMS!$E$31*AC530^2+LMS!$F$31*AC530+LMS!$G$31,LMS!$D$32*AC530^3+LMS!$E$32*AC530^2+LMS!$F$32*AC530+LMS!$G$32)))))))</f>
        <v>#VALUE!</v>
      </c>
      <c r="AB530" t="e">
        <f>IF(D530="M",(IF(AC530&lt;90,LMS!$D$14*AC530^3+LMS!$E$14*AC530^2+LMS!$F$14*AC530+LMS!$G$14,LMS!$D$15*AC530^3+LMS!$E$15*AC530^2+LMS!$F$15*AC530+LMS!$G$15)),(IF(AC530&lt;90,LMS!$D$17*AC530^3+LMS!$E$17*AC530^2+LMS!$F$17*AC530+LMS!$G$17,LMS!$D$18*AC530^3+LMS!$E$18*AC530^2+LMS!$F$18*AC530+LMS!$G$18)))</f>
        <v>#VALUE!</v>
      </c>
      <c r="AC530" s="7" t="e">
        <f t="shared" si="141"/>
        <v>#VALUE!</v>
      </c>
    </row>
    <row r="531" spans="2:29" s="7" customFormat="1">
      <c r="B531" s="119"/>
      <c r="C531" s="119"/>
      <c r="D531" s="119"/>
      <c r="E531" s="31"/>
      <c r="F531" s="31"/>
      <c r="G531" s="120"/>
      <c r="H531" s="120"/>
      <c r="I531" s="11" t="str">
        <f t="shared" si="128"/>
        <v/>
      </c>
      <c r="J531" s="2" t="str">
        <f t="shared" si="129"/>
        <v/>
      </c>
      <c r="K531" s="2" t="str">
        <f t="shared" si="130"/>
        <v/>
      </c>
      <c r="L531" s="2" t="str">
        <f t="shared" si="131"/>
        <v/>
      </c>
      <c r="M531" s="2" t="str">
        <f t="shared" si="132"/>
        <v/>
      </c>
      <c r="N531" s="2" t="str">
        <f t="shared" si="133"/>
        <v/>
      </c>
      <c r="O531" s="11" t="str">
        <f t="shared" si="134"/>
        <v/>
      </c>
      <c r="P531" s="11" t="str">
        <f t="shared" si="135"/>
        <v/>
      </c>
      <c r="Q531" s="11" t="str">
        <f t="shared" si="136"/>
        <v/>
      </c>
      <c r="R531" s="137"/>
      <c r="S531" s="137"/>
      <c r="T531" s="12" t="e">
        <f t="shared" si="137"/>
        <v>#VALUE!</v>
      </c>
      <c r="U531" s="13" t="e">
        <f t="shared" si="138"/>
        <v>#VALUE!</v>
      </c>
      <c r="V531" s="13"/>
      <c r="W531" s="8">
        <f t="shared" si="139"/>
        <v>9.0359999999999996</v>
      </c>
      <c r="X531" s="8">
        <f t="shared" si="140"/>
        <v>-184.49199999999999</v>
      </c>
      <c r="Y531"/>
      <c r="Z531" t="e">
        <f>IF(D531="M",IF(AC531&lt;78,LMS!$D$5*AC531^3+LMS!$E$5*AC531^2+LMS!$F$5*AC531+LMS!$G$5,IF(AC531&lt;150,LMS!$D$6*AC531^3+LMS!$E$6*AC531^2+LMS!$F$6*AC531+LMS!$G$6,LMS!$D$7*AC531^3+LMS!$E$7*AC531^2+LMS!$F$7*AC531+LMS!$G$7)),IF(AC531&lt;69,LMS!$D$9*AC531^3+LMS!$E$9*AC531^2+LMS!$F$9*AC531+LMS!$G$9,IF(AC531&lt;150,LMS!$D$10*AC531^3+LMS!$E$10*AC531^2+LMS!$F$10*AC531+LMS!$G$10,LMS!$D$11*AC531^3+LMS!$E$11*AC531^2+LMS!$F$11*AC531+LMS!$G$11)))</f>
        <v>#VALUE!</v>
      </c>
      <c r="AA531" t="e">
        <f>IF(D531="M",(IF(AC531&lt;2.5,LMS!$D$21*AC531^3+LMS!$E$21*AC531^2+LMS!$F$21*AC531+LMS!$G$21,IF(AC531&lt;9.5,LMS!$D$22*AC531^3+LMS!$E$22*AC531^2+LMS!$F$22*AC531+LMS!$G$22,IF(AC531&lt;26.75,LMS!$D$23*AC531^3+LMS!$E$23*AC531^2+LMS!$F$23*AC531+LMS!$G$23,IF(AC531&lt;90,LMS!$D$24*AC531^3+LMS!$E$24*AC531^2+LMS!$F$24*AC531+LMS!$G$24,LMS!$D$25*AC531^3+LMS!$E$25*AC531^2+LMS!$F$25*AC531+LMS!$G$25))))),(IF(AC531&lt;2.5,LMS!$D$27*AC531^3+LMS!$E$27*AC531^2+LMS!$F$27*AC531+LMS!$G$27,IF(AC531&lt;9.5,LMS!$D$28*AC531^3+LMS!$E$28*AC531^2+LMS!$F$28*AC531+LMS!$G$28,IF(AC531&lt;26.75,LMS!$D$29*AC531^3+LMS!$E$29*AC531^2+LMS!$F$29*AC531+LMS!$G$29,IF(AC531&lt;90,LMS!$D$30*AC531^3+LMS!$E$30*AC531^2+LMS!$F$30*AC531+LMS!$G$30,IF(AC531&lt;150,LMS!$D$31*AC531^3+LMS!$E$31*AC531^2+LMS!$F$31*AC531+LMS!$G$31,LMS!$D$32*AC531^3+LMS!$E$32*AC531^2+LMS!$F$32*AC531+LMS!$G$32)))))))</f>
        <v>#VALUE!</v>
      </c>
      <c r="AB531" t="e">
        <f>IF(D531="M",(IF(AC531&lt;90,LMS!$D$14*AC531^3+LMS!$E$14*AC531^2+LMS!$F$14*AC531+LMS!$G$14,LMS!$D$15*AC531^3+LMS!$E$15*AC531^2+LMS!$F$15*AC531+LMS!$G$15)),(IF(AC531&lt;90,LMS!$D$17*AC531^3+LMS!$E$17*AC531^2+LMS!$F$17*AC531+LMS!$G$17,LMS!$D$18*AC531^3+LMS!$E$18*AC531^2+LMS!$F$18*AC531+LMS!$G$18)))</f>
        <v>#VALUE!</v>
      </c>
      <c r="AC531" s="7" t="e">
        <f t="shared" si="141"/>
        <v>#VALUE!</v>
      </c>
    </row>
    <row r="532" spans="2:29" s="7" customFormat="1">
      <c r="B532" s="119"/>
      <c r="C532" s="119"/>
      <c r="D532" s="119"/>
      <c r="E532" s="31"/>
      <c r="F532" s="31"/>
      <c r="G532" s="120"/>
      <c r="H532" s="120"/>
      <c r="I532" s="11" t="str">
        <f t="shared" si="128"/>
        <v/>
      </c>
      <c r="J532" s="2" t="str">
        <f t="shared" si="129"/>
        <v/>
      </c>
      <c r="K532" s="2" t="str">
        <f t="shared" si="130"/>
        <v/>
      </c>
      <c r="L532" s="2" t="str">
        <f t="shared" si="131"/>
        <v/>
      </c>
      <c r="M532" s="2" t="str">
        <f t="shared" si="132"/>
        <v/>
      </c>
      <c r="N532" s="2" t="str">
        <f t="shared" si="133"/>
        <v/>
      </c>
      <c r="O532" s="11" t="str">
        <f t="shared" si="134"/>
        <v/>
      </c>
      <c r="P532" s="11" t="str">
        <f t="shared" si="135"/>
        <v/>
      </c>
      <c r="Q532" s="11" t="str">
        <f t="shared" si="136"/>
        <v/>
      </c>
      <c r="R532" s="137"/>
      <c r="S532" s="137"/>
      <c r="T532" s="12" t="e">
        <f t="shared" si="137"/>
        <v>#VALUE!</v>
      </c>
      <c r="U532" s="13" t="e">
        <f t="shared" si="138"/>
        <v>#VALUE!</v>
      </c>
      <c r="V532" s="13"/>
      <c r="W532" s="8">
        <f t="shared" si="139"/>
        <v>9.0359999999999996</v>
      </c>
      <c r="X532" s="8">
        <f t="shared" si="140"/>
        <v>-184.49199999999999</v>
      </c>
      <c r="Y532"/>
      <c r="Z532" t="e">
        <f>IF(D532="M",IF(AC532&lt;78,LMS!$D$5*AC532^3+LMS!$E$5*AC532^2+LMS!$F$5*AC532+LMS!$G$5,IF(AC532&lt;150,LMS!$D$6*AC532^3+LMS!$E$6*AC532^2+LMS!$F$6*AC532+LMS!$G$6,LMS!$D$7*AC532^3+LMS!$E$7*AC532^2+LMS!$F$7*AC532+LMS!$G$7)),IF(AC532&lt;69,LMS!$D$9*AC532^3+LMS!$E$9*AC532^2+LMS!$F$9*AC532+LMS!$G$9,IF(AC532&lt;150,LMS!$D$10*AC532^3+LMS!$E$10*AC532^2+LMS!$F$10*AC532+LMS!$G$10,LMS!$D$11*AC532^3+LMS!$E$11*AC532^2+LMS!$F$11*AC532+LMS!$G$11)))</f>
        <v>#VALUE!</v>
      </c>
      <c r="AA532" t="e">
        <f>IF(D532="M",(IF(AC532&lt;2.5,LMS!$D$21*AC532^3+LMS!$E$21*AC532^2+LMS!$F$21*AC532+LMS!$G$21,IF(AC532&lt;9.5,LMS!$D$22*AC532^3+LMS!$E$22*AC532^2+LMS!$F$22*AC532+LMS!$G$22,IF(AC532&lt;26.75,LMS!$D$23*AC532^3+LMS!$E$23*AC532^2+LMS!$F$23*AC532+LMS!$G$23,IF(AC532&lt;90,LMS!$D$24*AC532^3+LMS!$E$24*AC532^2+LMS!$F$24*AC532+LMS!$G$24,LMS!$D$25*AC532^3+LMS!$E$25*AC532^2+LMS!$F$25*AC532+LMS!$G$25))))),(IF(AC532&lt;2.5,LMS!$D$27*AC532^3+LMS!$E$27*AC532^2+LMS!$F$27*AC532+LMS!$G$27,IF(AC532&lt;9.5,LMS!$D$28*AC532^3+LMS!$E$28*AC532^2+LMS!$F$28*AC532+LMS!$G$28,IF(AC532&lt;26.75,LMS!$D$29*AC532^3+LMS!$E$29*AC532^2+LMS!$F$29*AC532+LMS!$G$29,IF(AC532&lt;90,LMS!$D$30*AC532^3+LMS!$E$30*AC532^2+LMS!$F$30*AC532+LMS!$G$30,IF(AC532&lt;150,LMS!$D$31*AC532^3+LMS!$E$31*AC532^2+LMS!$F$31*AC532+LMS!$G$31,LMS!$D$32*AC532^3+LMS!$E$32*AC532^2+LMS!$F$32*AC532+LMS!$G$32)))))))</f>
        <v>#VALUE!</v>
      </c>
      <c r="AB532" t="e">
        <f>IF(D532="M",(IF(AC532&lt;90,LMS!$D$14*AC532^3+LMS!$E$14*AC532^2+LMS!$F$14*AC532+LMS!$G$14,LMS!$D$15*AC532^3+LMS!$E$15*AC532^2+LMS!$F$15*AC532+LMS!$G$15)),(IF(AC532&lt;90,LMS!$D$17*AC532^3+LMS!$E$17*AC532^2+LMS!$F$17*AC532+LMS!$G$17,LMS!$D$18*AC532^3+LMS!$E$18*AC532^2+LMS!$F$18*AC532+LMS!$G$18)))</f>
        <v>#VALUE!</v>
      </c>
      <c r="AC532" s="7" t="e">
        <f t="shared" si="141"/>
        <v>#VALUE!</v>
      </c>
    </row>
    <row r="533" spans="2:29" s="7" customFormat="1">
      <c r="B533" s="119"/>
      <c r="C533" s="119"/>
      <c r="D533" s="119"/>
      <c r="E533" s="31"/>
      <c r="F533" s="31"/>
      <c r="G533" s="120"/>
      <c r="H533" s="120"/>
      <c r="I533" s="11" t="str">
        <f t="shared" si="128"/>
        <v/>
      </c>
      <c r="J533" s="2" t="str">
        <f t="shared" si="129"/>
        <v/>
      </c>
      <c r="K533" s="2" t="str">
        <f t="shared" si="130"/>
        <v/>
      </c>
      <c r="L533" s="2" t="str">
        <f t="shared" si="131"/>
        <v/>
      </c>
      <c r="M533" s="2" t="str">
        <f t="shared" si="132"/>
        <v/>
      </c>
      <c r="N533" s="2" t="str">
        <f t="shared" si="133"/>
        <v/>
      </c>
      <c r="O533" s="11" t="str">
        <f t="shared" si="134"/>
        <v/>
      </c>
      <c r="P533" s="11" t="str">
        <f t="shared" si="135"/>
        <v/>
      </c>
      <c r="Q533" s="11" t="str">
        <f t="shared" si="136"/>
        <v/>
      </c>
      <c r="R533" s="137"/>
      <c r="S533" s="137"/>
      <c r="T533" s="12" t="e">
        <f t="shared" si="137"/>
        <v>#VALUE!</v>
      </c>
      <c r="U533" s="13" t="e">
        <f t="shared" si="138"/>
        <v>#VALUE!</v>
      </c>
      <c r="V533" s="13"/>
      <c r="W533" s="8">
        <f t="shared" si="139"/>
        <v>9.0359999999999996</v>
      </c>
      <c r="X533" s="8">
        <f t="shared" si="140"/>
        <v>-184.49199999999999</v>
      </c>
      <c r="Y533"/>
      <c r="Z533" t="e">
        <f>IF(D533="M",IF(AC533&lt;78,LMS!$D$5*AC533^3+LMS!$E$5*AC533^2+LMS!$F$5*AC533+LMS!$G$5,IF(AC533&lt;150,LMS!$D$6*AC533^3+LMS!$E$6*AC533^2+LMS!$F$6*AC533+LMS!$G$6,LMS!$D$7*AC533^3+LMS!$E$7*AC533^2+LMS!$F$7*AC533+LMS!$G$7)),IF(AC533&lt;69,LMS!$D$9*AC533^3+LMS!$E$9*AC533^2+LMS!$F$9*AC533+LMS!$G$9,IF(AC533&lt;150,LMS!$D$10*AC533^3+LMS!$E$10*AC533^2+LMS!$F$10*AC533+LMS!$G$10,LMS!$D$11*AC533^3+LMS!$E$11*AC533^2+LMS!$F$11*AC533+LMS!$G$11)))</f>
        <v>#VALUE!</v>
      </c>
      <c r="AA533" t="e">
        <f>IF(D533="M",(IF(AC533&lt;2.5,LMS!$D$21*AC533^3+LMS!$E$21*AC533^2+LMS!$F$21*AC533+LMS!$G$21,IF(AC533&lt;9.5,LMS!$D$22*AC533^3+LMS!$E$22*AC533^2+LMS!$F$22*AC533+LMS!$G$22,IF(AC533&lt;26.75,LMS!$D$23*AC533^3+LMS!$E$23*AC533^2+LMS!$F$23*AC533+LMS!$G$23,IF(AC533&lt;90,LMS!$D$24*AC533^3+LMS!$E$24*AC533^2+LMS!$F$24*AC533+LMS!$G$24,LMS!$D$25*AC533^3+LMS!$E$25*AC533^2+LMS!$F$25*AC533+LMS!$G$25))))),(IF(AC533&lt;2.5,LMS!$D$27*AC533^3+LMS!$E$27*AC533^2+LMS!$F$27*AC533+LMS!$G$27,IF(AC533&lt;9.5,LMS!$D$28*AC533^3+LMS!$E$28*AC533^2+LMS!$F$28*AC533+LMS!$G$28,IF(AC533&lt;26.75,LMS!$D$29*AC533^3+LMS!$E$29*AC533^2+LMS!$F$29*AC533+LMS!$G$29,IF(AC533&lt;90,LMS!$D$30*AC533^3+LMS!$E$30*AC533^2+LMS!$F$30*AC533+LMS!$G$30,IF(AC533&lt;150,LMS!$D$31*AC533^3+LMS!$E$31*AC533^2+LMS!$F$31*AC533+LMS!$G$31,LMS!$D$32*AC533^3+LMS!$E$32*AC533^2+LMS!$F$32*AC533+LMS!$G$32)))))))</f>
        <v>#VALUE!</v>
      </c>
      <c r="AB533" t="e">
        <f>IF(D533="M",(IF(AC533&lt;90,LMS!$D$14*AC533^3+LMS!$E$14*AC533^2+LMS!$F$14*AC533+LMS!$G$14,LMS!$D$15*AC533^3+LMS!$E$15*AC533^2+LMS!$F$15*AC533+LMS!$G$15)),(IF(AC533&lt;90,LMS!$D$17*AC533^3+LMS!$E$17*AC533^2+LMS!$F$17*AC533+LMS!$G$17,LMS!$D$18*AC533^3+LMS!$E$18*AC533^2+LMS!$F$18*AC533+LMS!$G$18)))</f>
        <v>#VALUE!</v>
      </c>
      <c r="AC533" s="7" t="e">
        <f t="shared" si="141"/>
        <v>#VALUE!</v>
      </c>
    </row>
    <row r="534" spans="2:29" s="7" customFormat="1">
      <c r="B534" s="119"/>
      <c r="C534" s="119"/>
      <c r="D534" s="119"/>
      <c r="E534" s="31"/>
      <c r="F534" s="31"/>
      <c r="G534" s="120"/>
      <c r="H534" s="120"/>
      <c r="I534" s="11" t="str">
        <f t="shared" si="128"/>
        <v/>
      </c>
      <c r="J534" s="2" t="str">
        <f t="shared" si="129"/>
        <v/>
      </c>
      <c r="K534" s="2" t="str">
        <f t="shared" si="130"/>
        <v/>
      </c>
      <c r="L534" s="2" t="str">
        <f t="shared" si="131"/>
        <v/>
      </c>
      <c r="M534" s="2" t="str">
        <f t="shared" si="132"/>
        <v/>
      </c>
      <c r="N534" s="2" t="str">
        <f t="shared" si="133"/>
        <v/>
      </c>
      <c r="O534" s="11" t="str">
        <f t="shared" si="134"/>
        <v/>
      </c>
      <c r="P534" s="11" t="str">
        <f t="shared" si="135"/>
        <v/>
      </c>
      <c r="Q534" s="11" t="str">
        <f t="shared" si="136"/>
        <v/>
      </c>
      <c r="R534" s="137"/>
      <c r="S534" s="137"/>
      <c r="T534" s="12" t="e">
        <f t="shared" si="137"/>
        <v>#VALUE!</v>
      </c>
      <c r="U534" s="13" t="e">
        <f t="shared" si="138"/>
        <v>#VALUE!</v>
      </c>
      <c r="V534" s="13"/>
      <c r="W534" s="8">
        <f t="shared" si="139"/>
        <v>9.0359999999999996</v>
      </c>
      <c r="X534" s="8">
        <f t="shared" si="140"/>
        <v>-184.49199999999999</v>
      </c>
      <c r="Y534"/>
      <c r="Z534" t="e">
        <f>IF(D534="M",IF(AC534&lt;78,LMS!$D$5*AC534^3+LMS!$E$5*AC534^2+LMS!$F$5*AC534+LMS!$G$5,IF(AC534&lt;150,LMS!$D$6*AC534^3+LMS!$E$6*AC534^2+LMS!$F$6*AC534+LMS!$G$6,LMS!$D$7*AC534^3+LMS!$E$7*AC534^2+LMS!$F$7*AC534+LMS!$G$7)),IF(AC534&lt;69,LMS!$D$9*AC534^3+LMS!$E$9*AC534^2+LMS!$F$9*AC534+LMS!$G$9,IF(AC534&lt;150,LMS!$D$10*AC534^3+LMS!$E$10*AC534^2+LMS!$F$10*AC534+LMS!$G$10,LMS!$D$11*AC534^3+LMS!$E$11*AC534^2+LMS!$F$11*AC534+LMS!$G$11)))</f>
        <v>#VALUE!</v>
      </c>
      <c r="AA534" t="e">
        <f>IF(D534="M",(IF(AC534&lt;2.5,LMS!$D$21*AC534^3+LMS!$E$21*AC534^2+LMS!$F$21*AC534+LMS!$G$21,IF(AC534&lt;9.5,LMS!$D$22*AC534^3+LMS!$E$22*AC534^2+LMS!$F$22*AC534+LMS!$G$22,IF(AC534&lt;26.75,LMS!$D$23*AC534^3+LMS!$E$23*AC534^2+LMS!$F$23*AC534+LMS!$G$23,IF(AC534&lt;90,LMS!$D$24*AC534^3+LMS!$E$24*AC534^2+LMS!$F$24*AC534+LMS!$G$24,LMS!$D$25*AC534^3+LMS!$E$25*AC534^2+LMS!$F$25*AC534+LMS!$G$25))))),(IF(AC534&lt;2.5,LMS!$D$27*AC534^3+LMS!$E$27*AC534^2+LMS!$F$27*AC534+LMS!$G$27,IF(AC534&lt;9.5,LMS!$D$28*AC534^3+LMS!$E$28*AC534^2+LMS!$F$28*AC534+LMS!$G$28,IF(AC534&lt;26.75,LMS!$D$29*AC534^3+LMS!$E$29*AC534^2+LMS!$F$29*AC534+LMS!$G$29,IF(AC534&lt;90,LMS!$D$30*AC534^3+LMS!$E$30*AC534^2+LMS!$F$30*AC534+LMS!$G$30,IF(AC534&lt;150,LMS!$D$31*AC534^3+LMS!$E$31*AC534^2+LMS!$F$31*AC534+LMS!$G$31,LMS!$D$32*AC534^3+LMS!$E$32*AC534^2+LMS!$F$32*AC534+LMS!$G$32)))))))</f>
        <v>#VALUE!</v>
      </c>
      <c r="AB534" t="e">
        <f>IF(D534="M",(IF(AC534&lt;90,LMS!$D$14*AC534^3+LMS!$E$14*AC534^2+LMS!$F$14*AC534+LMS!$G$14,LMS!$D$15*AC534^3+LMS!$E$15*AC534^2+LMS!$F$15*AC534+LMS!$G$15)),(IF(AC534&lt;90,LMS!$D$17*AC534^3+LMS!$E$17*AC534^2+LMS!$F$17*AC534+LMS!$G$17,LMS!$D$18*AC534^3+LMS!$E$18*AC534^2+LMS!$F$18*AC534+LMS!$G$18)))</f>
        <v>#VALUE!</v>
      </c>
      <c r="AC534" s="7" t="e">
        <f t="shared" si="141"/>
        <v>#VALUE!</v>
      </c>
    </row>
    <row r="535" spans="2:29" s="7" customFormat="1">
      <c r="B535" s="119"/>
      <c r="C535" s="119"/>
      <c r="D535" s="119"/>
      <c r="E535" s="31"/>
      <c r="F535" s="31"/>
      <c r="G535" s="120"/>
      <c r="H535" s="120"/>
      <c r="I535" s="11" t="str">
        <f t="shared" si="128"/>
        <v/>
      </c>
      <c r="J535" s="2" t="str">
        <f t="shared" si="129"/>
        <v/>
      </c>
      <c r="K535" s="2" t="str">
        <f t="shared" si="130"/>
        <v/>
      </c>
      <c r="L535" s="2" t="str">
        <f t="shared" si="131"/>
        <v/>
      </c>
      <c r="M535" s="2" t="str">
        <f t="shared" si="132"/>
        <v/>
      </c>
      <c r="N535" s="2" t="str">
        <f t="shared" si="133"/>
        <v/>
      </c>
      <c r="O535" s="11" t="str">
        <f t="shared" si="134"/>
        <v/>
      </c>
      <c r="P535" s="11" t="str">
        <f t="shared" si="135"/>
        <v/>
      </c>
      <c r="Q535" s="11" t="str">
        <f t="shared" si="136"/>
        <v/>
      </c>
      <c r="R535" s="137"/>
      <c r="S535" s="137"/>
      <c r="T535" s="12" t="e">
        <f t="shared" si="137"/>
        <v>#VALUE!</v>
      </c>
      <c r="U535" s="13" t="e">
        <f t="shared" si="138"/>
        <v>#VALUE!</v>
      </c>
      <c r="V535" s="13"/>
      <c r="W535" s="8">
        <f t="shared" si="139"/>
        <v>9.0359999999999996</v>
      </c>
      <c r="X535" s="8">
        <f t="shared" si="140"/>
        <v>-184.49199999999999</v>
      </c>
      <c r="Y535"/>
      <c r="Z535" t="e">
        <f>IF(D535="M",IF(AC535&lt;78,LMS!$D$5*AC535^3+LMS!$E$5*AC535^2+LMS!$F$5*AC535+LMS!$G$5,IF(AC535&lt;150,LMS!$D$6*AC535^3+LMS!$E$6*AC535^2+LMS!$F$6*AC535+LMS!$G$6,LMS!$D$7*AC535^3+LMS!$E$7*AC535^2+LMS!$F$7*AC535+LMS!$G$7)),IF(AC535&lt;69,LMS!$D$9*AC535^3+LMS!$E$9*AC535^2+LMS!$F$9*AC535+LMS!$G$9,IF(AC535&lt;150,LMS!$D$10*AC535^3+LMS!$E$10*AC535^2+LMS!$F$10*AC535+LMS!$G$10,LMS!$D$11*AC535^3+LMS!$E$11*AC535^2+LMS!$F$11*AC535+LMS!$G$11)))</f>
        <v>#VALUE!</v>
      </c>
      <c r="AA535" t="e">
        <f>IF(D535="M",(IF(AC535&lt;2.5,LMS!$D$21*AC535^3+LMS!$E$21*AC535^2+LMS!$F$21*AC535+LMS!$G$21,IF(AC535&lt;9.5,LMS!$D$22*AC535^3+LMS!$E$22*AC535^2+LMS!$F$22*AC535+LMS!$G$22,IF(AC535&lt;26.75,LMS!$D$23*AC535^3+LMS!$E$23*AC535^2+LMS!$F$23*AC535+LMS!$G$23,IF(AC535&lt;90,LMS!$D$24*AC535^3+LMS!$E$24*AC535^2+LMS!$F$24*AC535+LMS!$G$24,LMS!$D$25*AC535^3+LMS!$E$25*AC535^2+LMS!$F$25*AC535+LMS!$G$25))))),(IF(AC535&lt;2.5,LMS!$D$27*AC535^3+LMS!$E$27*AC535^2+LMS!$F$27*AC535+LMS!$G$27,IF(AC535&lt;9.5,LMS!$D$28*AC535^3+LMS!$E$28*AC535^2+LMS!$F$28*AC535+LMS!$G$28,IF(AC535&lt;26.75,LMS!$D$29*AC535^3+LMS!$E$29*AC535^2+LMS!$F$29*AC535+LMS!$G$29,IF(AC535&lt;90,LMS!$D$30*AC535^3+LMS!$E$30*AC535^2+LMS!$F$30*AC535+LMS!$G$30,IF(AC535&lt;150,LMS!$D$31*AC535^3+LMS!$E$31*AC535^2+LMS!$F$31*AC535+LMS!$G$31,LMS!$D$32*AC535^3+LMS!$E$32*AC535^2+LMS!$F$32*AC535+LMS!$G$32)))))))</f>
        <v>#VALUE!</v>
      </c>
      <c r="AB535" t="e">
        <f>IF(D535="M",(IF(AC535&lt;90,LMS!$D$14*AC535^3+LMS!$E$14*AC535^2+LMS!$F$14*AC535+LMS!$G$14,LMS!$D$15*AC535^3+LMS!$E$15*AC535^2+LMS!$F$15*AC535+LMS!$G$15)),(IF(AC535&lt;90,LMS!$D$17*AC535^3+LMS!$E$17*AC535^2+LMS!$F$17*AC535+LMS!$G$17,LMS!$D$18*AC535^3+LMS!$E$18*AC535^2+LMS!$F$18*AC535+LMS!$G$18)))</f>
        <v>#VALUE!</v>
      </c>
      <c r="AC535" s="7" t="e">
        <f t="shared" si="141"/>
        <v>#VALUE!</v>
      </c>
    </row>
    <row r="536" spans="2:29" s="7" customFormat="1">
      <c r="B536" s="119"/>
      <c r="C536" s="119"/>
      <c r="D536" s="119"/>
      <c r="E536" s="31"/>
      <c r="F536" s="31"/>
      <c r="G536" s="120"/>
      <c r="H536" s="120"/>
      <c r="I536" s="11" t="str">
        <f t="shared" si="128"/>
        <v/>
      </c>
      <c r="J536" s="2" t="str">
        <f t="shared" si="129"/>
        <v/>
      </c>
      <c r="K536" s="2" t="str">
        <f t="shared" si="130"/>
        <v/>
      </c>
      <c r="L536" s="2" t="str">
        <f t="shared" si="131"/>
        <v/>
      </c>
      <c r="M536" s="2" t="str">
        <f t="shared" si="132"/>
        <v/>
      </c>
      <c r="N536" s="2" t="str">
        <f t="shared" si="133"/>
        <v/>
      </c>
      <c r="O536" s="11" t="str">
        <f t="shared" si="134"/>
        <v/>
      </c>
      <c r="P536" s="11" t="str">
        <f t="shared" si="135"/>
        <v/>
      </c>
      <c r="Q536" s="11" t="str">
        <f t="shared" si="136"/>
        <v/>
      </c>
      <c r="R536" s="137"/>
      <c r="S536" s="137"/>
      <c r="T536" s="12" t="e">
        <f t="shared" si="137"/>
        <v>#VALUE!</v>
      </c>
      <c r="U536" s="13" t="e">
        <f t="shared" si="138"/>
        <v>#VALUE!</v>
      </c>
      <c r="V536" s="13"/>
      <c r="W536" s="8">
        <f t="shared" si="139"/>
        <v>9.0359999999999996</v>
      </c>
      <c r="X536" s="8">
        <f t="shared" si="140"/>
        <v>-184.49199999999999</v>
      </c>
      <c r="Y536"/>
      <c r="Z536" t="e">
        <f>IF(D536="M",IF(AC536&lt;78,LMS!$D$5*AC536^3+LMS!$E$5*AC536^2+LMS!$F$5*AC536+LMS!$G$5,IF(AC536&lt;150,LMS!$D$6*AC536^3+LMS!$E$6*AC536^2+LMS!$F$6*AC536+LMS!$G$6,LMS!$D$7*AC536^3+LMS!$E$7*AC536^2+LMS!$F$7*AC536+LMS!$G$7)),IF(AC536&lt;69,LMS!$D$9*AC536^3+LMS!$E$9*AC536^2+LMS!$F$9*AC536+LMS!$G$9,IF(AC536&lt;150,LMS!$D$10*AC536^3+LMS!$E$10*AC536^2+LMS!$F$10*AC536+LMS!$G$10,LMS!$D$11*AC536^3+LMS!$E$11*AC536^2+LMS!$F$11*AC536+LMS!$G$11)))</f>
        <v>#VALUE!</v>
      </c>
      <c r="AA536" t="e">
        <f>IF(D536="M",(IF(AC536&lt;2.5,LMS!$D$21*AC536^3+LMS!$E$21*AC536^2+LMS!$F$21*AC536+LMS!$G$21,IF(AC536&lt;9.5,LMS!$D$22*AC536^3+LMS!$E$22*AC536^2+LMS!$F$22*AC536+LMS!$G$22,IF(AC536&lt;26.75,LMS!$D$23*AC536^3+LMS!$E$23*AC536^2+LMS!$F$23*AC536+LMS!$G$23,IF(AC536&lt;90,LMS!$D$24*AC536^3+LMS!$E$24*AC536^2+LMS!$F$24*AC536+LMS!$G$24,LMS!$D$25*AC536^3+LMS!$E$25*AC536^2+LMS!$F$25*AC536+LMS!$G$25))))),(IF(AC536&lt;2.5,LMS!$D$27*AC536^3+LMS!$E$27*AC536^2+LMS!$F$27*AC536+LMS!$G$27,IF(AC536&lt;9.5,LMS!$D$28*AC536^3+LMS!$E$28*AC536^2+LMS!$F$28*AC536+LMS!$G$28,IF(AC536&lt;26.75,LMS!$D$29*AC536^3+LMS!$E$29*AC536^2+LMS!$F$29*AC536+LMS!$G$29,IF(AC536&lt;90,LMS!$D$30*AC536^3+LMS!$E$30*AC536^2+LMS!$F$30*AC536+LMS!$G$30,IF(AC536&lt;150,LMS!$D$31*AC536^3+LMS!$E$31*AC536^2+LMS!$F$31*AC536+LMS!$G$31,LMS!$D$32*AC536^3+LMS!$E$32*AC536^2+LMS!$F$32*AC536+LMS!$G$32)))))))</f>
        <v>#VALUE!</v>
      </c>
      <c r="AB536" t="e">
        <f>IF(D536="M",(IF(AC536&lt;90,LMS!$D$14*AC536^3+LMS!$E$14*AC536^2+LMS!$F$14*AC536+LMS!$G$14,LMS!$D$15*AC536^3+LMS!$E$15*AC536^2+LMS!$F$15*AC536+LMS!$G$15)),(IF(AC536&lt;90,LMS!$D$17*AC536^3+LMS!$E$17*AC536^2+LMS!$F$17*AC536+LMS!$G$17,LMS!$D$18*AC536^3+LMS!$E$18*AC536^2+LMS!$F$18*AC536+LMS!$G$18)))</f>
        <v>#VALUE!</v>
      </c>
      <c r="AC536" s="7" t="e">
        <f t="shared" si="141"/>
        <v>#VALUE!</v>
      </c>
    </row>
    <row r="537" spans="2:29" s="7" customFormat="1">
      <c r="B537" s="119"/>
      <c r="C537" s="119"/>
      <c r="D537" s="119"/>
      <c r="E537" s="31"/>
      <c r="F537" s="31"/>
      <c r="G537" s="120"/>
      <c r="H537" s="120"/>
      <c r="I537" s="11" t="str">
        <f t="shared" si="128"/>
        <v/>
      </c>
      <c r="J537" s="2" t="str">
        <f t="shared" si="129"/>
        <v/>
      </c>
      <c r="K537" s="2" t="str">
        <f t="shared" si="130"/>
        <v/>
      </c>
      <c r="L537" s="2" t="str">
        <f t="shared" si="131"/>
        <v/>
      </c>
      <c r="M537" s="2" t="str">
        <f t="shared" si="132"/>
        <v/>
      </c>
      <c r="N537" s="2" t="str">
        <f t="shared" si="133"/>
        <v/>
      </c>
      <c r="O537" s="11" t="str">
        <f t="shared" si="134"/>
        <v/>
      </c>
      <c r="P537" s="11" t="str">
        <f t="shared" si="135"/>
        <v/>
      </c>
      <c r="Q537" s="11" t="str">
        <f t="shared" si="136"/>
        <v/>
      </c>
      <c r="R537" s="137"/>
      <c r="S537" s="137"/>
      <c r="T537" s="12" t="e">
        <f t="shared" si="137"/>
        <v>#VALUE!</v>
      </c>
      <c r="U537" s="13" t="e">
        <f t="shared" si="138"/>
        <v>#VALUE!</v>
      </c>
      <c r="V537" s="13"/>
      <c r="W537" s="8">
        <f t="shared" si="139"/>
        <v>9.0359999999999996</v>
      </c>
      <c r="X537" s="8">
        <f t="shared" si="140"/>
        <v>-184.49199999999999</v>
      </c>
      <c r="Y537"/>
      <c r="Z537" t="e">
        <f>IF(D537="M",IF(AC537&lt;78,LMS!$D$5*AC537^3+LMS!$E$5*AC537^2+LMS!$F$5*AC537+LMS!$G$5,IF(AC537&lt;150,LMS!$D$6*AC537^3+LMS!$E$6*AC537^2+LMS!$F$6*AC537+LMS!$G$6,LMS!$D$7*AC537^3+LMS!$E$7*AC537^2+LMS!$F$7*AC537+LMS!$G$7)),IF(AC537&lt;69,LMS!$D$9*AC537^3+LMS!$E$9*AC537^2+LMS!$F$9*AC537+LMS!$G$9,IF(AC537&lt;150,LMS!$D$10*AC537^3+LMS!$E$10*AC537^2+LMS!$F$10*AC537+LMS!$G$10,LMS!$D$11*AC537^3+LMS!$E$11*AC537^2+LMS!$F$11*AC537+LMS!$G$11)))</f>
        <v>#VALUE!</v>
      </c>
      <c r="AA537" t="e">
        <f>IF(D537="M",(IF(AC537&lt;2.5,LMS!$D$21*AC537^3+LMS!$E$21*AC537^2+LMS!$F$21*AC537+LMS!$G$21,IF(AC537&lt;9.5,LMS!$D$22*AC537^3+LMS!$E$22*AC537^2+LMS!$F$22*AC537+LMS!$G$22,IF(AC537&lt;26.75,LMS!$D$23*AC537^3+LMS!$E$23*AC537^2+LMS!$F$23*AC537+LMS!$G$23,IF(AC537&lt;90,LMS!$D$24*AC537^3+LMS!$E$24*AC537^2+LMS!$F$24*AC537+LMS!$G$24,LMS!$D$25*AC537^3+LMS!$E$25*AC537^2+LMS!$F$25*AC537+LMS!$G$25))))),(IF(AC537&lt;2.5,LMS!$D$27*AC537^3+LMS!$E$27*AC537^2+LMS!$F$27*AC537+LMS!$G$27,IF(AC537&lt;9.5,LMS!$D$28*AC537^3+LMS!$E$28*AC537^2+LMS!$F$28*AC537+LMS!$G$28,IF(AC537&lt;26.75,LMS!$D$29*AC537^3+LMS!$E$29*AC537^2+LMS!$F$29*AC537+LMS!$G$29,IF(AC537&lt;90,LMS!$D$30*AC537^3+LMS!$E$30*AC537^2+LMS!$F$30*AC537+LMS!$G$30,IF(AC537&lt;150,LMS!$D$31*AC537^3+LMS!$E$31*AC537^2+LMS!$F$31*AC537+LMS!$G$31,LMS!$D$32*AC537^3+LMS!$E$32*AC537^2+LMS!$F$32*AC537+LMS!$G$32)))))))</f>
        <v>#VALUE!</v>
      </c>
      <c r="AB537" t="e">
        <f>IF(D537="M",(IF(AC537&lt;90,LMS!$D$14*AC537^3+LMS!$E$14*AC537^2+LMS!$F$14*AC537+LMS!$G$14,LMS!$D$15*AC537^3+LMS!$E$15*AC537^2+LMS!$F$15*AC537+LMS!$G$15)),(IF(AC537&lt;90,LMS!$D$17*AC537^3+LMS!$E$17*AC537^2+LMS!$F$17*AC537+LMS!$G$17,LMS!$D$18*AC537^3+LMS!$E$18*AC537^2+LMS!$F$18*AC537+LMS!$G$18)))</f>
        <v>#VALUE!</v>
      </c>
      <c r="AC537" s="7" t="e">
        <f t="shared" si="141"/>
        <v>#VALUE!</v>
      </c>
    </row>
    <row r="538" spans="2:29" s="7" customFormat="1">
      <c r="B538" s="119"/>
      <c r="C538" s="119"/>
      <c r="D538" s="119"/>
      <c r="E538" s="31"/>
      <c r="F538" s="31"/>
      <c r="G538" s="120"/>
      <c r="H538" s="120"/>
      <c r="I538" s="11" t="str">
        <f t="shared" si="128"/>
        <v/>
      </c>
      <c r="J538" s="2" t="str">
        <f t="shared" si="129"/>
        <v/>
      </c>
      <c r="K538" s="2" t="str">
        <f t="shared" si="130"/>
        <v/>
      </c>
      <c r="L538" s="2" t="str">
        <f t="shared" si="131"/>
        <v/>
      </c>
      <c r="M538" s="2" t="str">
        <f t="shared" si="132"/>
        <v/>
      </c>
      <c r="N538" s="2" t="str">
        <f t="shared" si="133"/>
        <v/>
      </c>
      <c r="O538" s="11" t="str">
        <f t="shared" si="134"/>
        <v/>
      </c>
      <c r="P538" s="11" t="str">
        <f t="shared" si="135"/>
        <v/>
      </c>
      <c r="Q538" s="11" t="str">
        <f t="shared" si="136"/>
        <v/>
      </c>
      <c r="R538" s="137"/>
      <c r="S538" s="137"/>
      <c r="T538" s="12" t="e">
        <f t="shared" si="137"/>
        <v>#VALUE!</v>
      </c>
      <c r="U538" s="13" t="e">
        <f t="shared" si="138"/>
        <v>#VALUE!</v>
      </c>
      <c r="V538" s="13"/>
      <c r="W538" s="8">
        <f t="shared" si="139"/>
        <v>9.0359999999999996</v>
      </c>
      <c r="X538" s="8">
        <f t="shared" si="140"/>
        <v>-184.49199999999999</v>
      </c>
      <c r="Y538"/>
      <c r="Z538" t="e">
        <f>IF(D538="M",IF(AC538&lt;78,LMS!$D$5*AC538^3+LMS!$E$5*AC538^2+LMS!$F$5*AC538+LMS!$G$5,IF(AC538&lt;150,LMS!$D$6*AC538^3+LMS!$E$6*AC538^2+LMS!$F$6*AC538+LMS!$G$6,LMS!$D$7*AC538^3+LMS!$E$7*AC538^2+LMS!$F$7*AC538+LMS!$G$7)),IF(AC538&lt;69,LMS!$D$9*AC538^3+LMS!$E$9*AC538^2+LMS!$F$9*AC538+LMS!$G$9,IF(AC538&lt;150,LMS!$D$10*AC538^3+LMS!$E$10*AC538^2+LMS!$F$10*AC538+LMS!$G$10,LMS!$D$11*AC538^3+LMS!$E$11*AC538^2+LMS!$F$11*AC538+LMS!$G$11)))</f>
        <v>#VALUE!</v>
      </c>
      <c r="AA538" t="e">
        <f>IF(D538="M",(IF(AC538&lt;2.5,LMS!$D$21*AC538^3+LMS!$E$21*AC538^2+LMS!$F$21*AC538+LMS!$G$21,IF(AC538&lt;9.5,LMS!$D$22*AC538^3+LMS!$E$22*AC538^2+LMS!$F$22*AC538+LMS!$G$22,IF(AC538&lt;26.75,LMS!$D$23*AC538^3+LMS!$E$23*AC538^2+LMS!$F$23*AC538+LMS!$G$23,IF(AC538&lt;90,LMS!$D$24*AC538^3+LMS!$E$24*AC538^2+LMS!$F$24*AC538+LMS!$G$24,LMS!$D$25*AC538^3+LMS!$E$25*AC538^2+LMS!$F$25*AC538+LMS!$G$25))))),(IF(AC538&lt;2.5,LMS!$D$27*AC538^3+LMS!$E$27*AC538^2+LMS!$F$27*AC538+LMS!$G$27,IF(AC538&lt;9.5,LMS!$D$28*AC538^3+LMS!$E$28*AC538^2+LMS!$F$28*AC538+LMS!$G$28,IF(AC538&lt;26.75,LMS!$D$29*AC538^3+LMS!$E$29*AC538^2+LMS!$F$29*AC538+LMS!$G$29,IF(AC538&lt;90,LMS!$D$30*AC538^3+LMS!$E$30*AC538^2+LMS!$F$30*AC538+LMS!$G$30,IF(AC538&lt;150,LMS!$D$31*AC538^3+LMS!$E$31*AC538^2+LMS!$F$31*AC538+LMS!$G$31,LMS!$D$32*AC538^3+LMS!$E$32*AC538^2+LMS!$F$32*AC538+LMS!$G$32)))))))</f>
        <v>#VALUE!</v>
      </c>
      <c r="AB538" t="e">
        <f>IF(D538="M",(IF(AC538&lt;90,LMS!$D$14*AC538^3+LMS!$E$14*AC538^2+LMS!$F$14*AC538+LMS!$G$14,LMS!$D$15*AC538^3+LMS!$E$15*AC538^2+LMS!$F$15*AC538+LMS!$G$15)),(IF(AC538&lt;90,LMS!$D$17*AC538^3+LMS!$E$17*AC538^2+LMS!$F$17*AC538+LMS!$G$17,LMS!$D$18*AC538^3+LMS!$E$18*AC538^2+LMS!$F$18*AC538+LMS!$G$18)))</f>
        <v>#VALUE!</v>
      </c>
      <c r="AC538" s="7" t="e">
        <f t="shared" si="141"/>
        <v>#VALUE!</v>
      </c>
    </row>
    <row r="539" spans="2:29" s="7" customFormat="1">
      <c r="B539" s="119"/>
      <c r="C539" s="119"/>
      <c r="D539" s="119"/>
      <c r="E539" s="31"/>
      <c r="F539" s="31"/>
      <c r="G539" s="120"/>
      <c r="H539" s="120"/>
      <c r="I539" s="11" t="str">
        <f t="shared" si="128"/>
        <v/>
      </c>
      <c r="J539" s="2" t="str">
        <f t="shared" si="129"/>
        <v/>
      </c>
      <c r="K539" s="2" t="str">
        <f t="shared" si="130"/>
        <v/>
      </c>
      <c r="L539" s="2" t="str">
        <f t="shared" si="131"/>
        <v/>
      </c>
      <c r="M539" s="2" t="str">
        <f t="shared" si="132"/>
        <v/>
      </c>
      <c r="N539" s="2" t="str">
        <f t="shared" si="133"/>
        <v/>
      </c>
      <c r="O539" s="11" t="str">
        <f t="shared" si="134"/>
        <v/>
      </c>
      <c r="P539" s="11" t="str">
        <f t="shared" si="135"/>
        <v/>
      </c>
      <c r="Q539" s="11" t="str">
        <f t="shared" si="136"/>
        <v/>
      </c>
      <c r="R539" s="137"/>
      <c r="S539" s="137"/>
      <c r="T539" s="12" t="e">
        <f t="shared" si="137"/>
        <v>#VALUE!</v>
      </c>
      <c r="U539" s="13" t="e">
        <f t="shared" si="138"/>
        <v>#VALUE!</v>
      </c>
      <c r="V539" s="13"/>
      <c r="W539" s="8">
        <f t="shared" si="139"/>
        <v>9.0359999999999996</v>
      </c>
      <c r="X539" s="8">
        <f t="shared" si="140"/>
        <v>-184.49199999999999</v>
      </c>
      <c r="Y539"/>
      <c r="Z539" t="e">
        <f>IF(D539="M",IF(AC539&lt;78,LMS!$D$5*AC539^3+LMS!$E$5*AC539^2+LMS!$F$5*AC539+LMS!$G$5,IF(AC539&lt;150,LMS!$D$6*AC539^3+LMS!$E$6*AC539^2+LMS!$F$6*AC539+LMS!$G$6,LMS!$D$7*AC539^3+LMS!$E$7*AC539^2+LMS!$F$7*AC539+LMS!$G$7)),IF(AC539&lt;69,LMS!$D$9*AC539^3+LMS!$E$9*AC539^2+LMS!$F$9*AC539+LMS!$G$9,IF(AC539&lt;150,LMS!$D$10*AC539^3+LMS!$E$10*AC539^2+LMS!$F$10*AC539+LMS!$G$10,LMS!$D$11*AC539^3+LMS!$E$11*AC539^2+LMS!$F$11*AC539+LMS!$G$11)))</f>
        <v>#VALUE!</v>
      </c>
      <c r="AA539" t="e">
        <f>IF(D539="M",(IF(AC539&lt;2.5,LMS!$D$21*AC539^3+LMS!$E$21*AC539^2+LMS!$F$21*AC539+LMS!$G$21,IF(AC539&lt;9.5,LMS!$D$22*AC539^3+LMS!$E$22*AC539^2+LMS!$F$22*AC539+LMS!$G$22,IF(AC539&lt;26.75,LMS!$D$23*AC539^3+LMS!$E$23*AC539^2+LMS!$F$23*AC539+LMS!$G$23,IF(AC539&lt;90,LMS!$D$24*AC539^3+LMS!$E$24*AC539^2+LMS!$F$24*AC539+LMS!$G$24,LMS!$D$25*AC539^3+LMS!$E$25*AC539^2+LMS!$F$25*AC539+LMS!$G$25))))),(IF(AC539&lt;2.5,LMS!$D$27*AC539^3+LMS!$E$27*AC539^2+LMS!$F$27*AC539+LMS!$G$27,IF(AC539&lt;9.5,LMS!$D$28*AC539^3+LMS!$E$28*AC539^2+LMS!$F$28*AC539+LMS!$G$28,IF(AC539&lt;26.75,LMS!$D$29*AC539^3+LMS!$E$29*AC539^2+LMS!$F$29*AC539+LMS!$G$29,IF(AC539&lt;90,LMS!$D$30*AC539^3+LMS!$E$30*AC539^2+LMS!$F$30*AC539+LMS!$G$30,IF(AC539&lt;150,LMS!$D$31*AC539^3+LMS!$E$31*AC539^2+LMS!$F$31*AC539+LMS!$G$31,LMS!$D$32*AC539^3+LMS!$E$32*AC539^2+LMS!$F$32*AC539+LMS!$G$32)))))))</f>
        <v>#VALUE!</v>
      </c>
      <c r="AB539" t="e">
        <f>IF(D539="M",(IF(AC539&lt;90,LMS!$D$14*AC539^3+LMS!$E$14*AC539^2+LMS!$F$14*AC539+LMS!$G$14,LMS!$D$15*AC539^3+LMS!$E$15*AC539^2+LMS!$F$15*AC539+LMS!$G$15)),(IF(AC539&lt;90,LMS!$D$17*AC539^3+LMS!$E$17*AC539^2+LMS!$F$17*AC539+LMS!$G$17,LMS!$D$18*AC539^3+LMS!$E$18*AC539^2+LMS!$F$18*AC539+LMS!$G$18)))</f>
        <v>#VALUE!</v>
      </c>
      <c r="AC539" s="7" t="e">
        <f t="shared" si="141"/>
        <v>#VALUE!</v>
      </c>
    </row>
    <row r="540" spans="2:29" s="7" customFormat="1">
      <c r="B540" s="119"/>
      <c r="C540" s="119"/>
      <c r="D540" s="119"/>
      <c r="E540" s="31"/>
      <c r="F540" s="31"/>
      <c r="G540" s="120"/>
      <c r="H540" s="120"/>
      <c r="I540" s="11" t="str">
        <f t="shared" si="128"/>
        <v/>
      </c>
      <c r="J540" s="2" t="str">
        <f t="shared" si="129"/>
        <v/>
      </c>
      <c r="K540" s="2" t="str">
        <f t="shared" si="130"/>
        <v/>
      </c>
      <c r="L540" s="2" t="str">
        <f t="shared" si="131"/>
        <v/>
      </c>
      <c r="M540" s="2" t="str">
        <f t="shared" si="132"/>
        <v/>
      </c>
      <c r="N540" s="2" t="str">
        <f t="shared" si="133"/>
        <v/>
      </c>
      <c r="O540" s="11" t="str">
        <f t="shared" si="134"/>
        <v/>
      </c>
      <c r="P540" s="11" t="str">
        <f t="shared" si="135"/>
        <v/>
      </c>
      <c r="Q540" s="11" t="str">
        <f t="shared" si="136"/>
        <v/>
      </c>
      <c r="R540" s="137"/>
      <c r="S540" s="137"/>
      <c r="T540" s="12" t="e">
        <f t="shared" si="137"/>
        <v>#VALUE!</v>
      </c>
      <c r="U540" s="13" t="e">
        <f t="shared" si="138"/>
        <v>#VALUE!</v>
      </c>
      <c r="V540" s="13"/>
      <c r="W540" s="8">
        <f t="shared" si="139"/>
        <v>9.0359999999999996</v>
      </c>
      <c r="X540" s="8">
        <f t="shared" si="140"/>
        <v>-184.49199999999999</v>
      </c>
      <c r="Y540"/>
      <c r="Z540" t="e">
        <f>IF(D540="M",IF(AC540&lt;78,LMS!$D$5*AC540^3+LMS!$E$5*AC540^2+LMS!$F$5*AC540+LMS!$G$5,IF(AC540&lt;150,LMS!$D$6*AC540^3+LMS!$E$6*AC540^2+LMS!$F$6*AC540+LMS!$G$6,LMS!$D$7*AC540^3+LMS!$E$7*AC540^2+LMS!$F$7*AC540+LMS!$G$7)),IF(AC540&lt;69,LMS!$D$9*AC540^3+LMS!$E$9*AC540^2+LMS!$F$9*AC540+LMS!$G$9,IF(AC540&lt;150,LMS!$D$10*AC540^3+LMS!$E$10*AC540^2+LMS!$F$10*AC540+LMS!$G$10,LMS!$D$11*AC540^3+LMS!$E$11*AC540^2+LMS!$F$11*AC540+LMS!$G$11)))</f>
        <v>#VALUE!</v>
      </c>
      <c r="AA540" t="e">
        <f>IF(D540="M",(IF(AC540&lt;2.5,LMS!$D$21*AC540^3+LMS!$E$21*AC540^2+LMS!$F$21*AC540+LMS!$G$21,IF(AC540&lt;9.5,LMS!$D$22*AC540^3+LMS!$E$22*AC540^2+LMS!$F$22*AC540+LMS!$G$22,IF(AC540&lt;26.75,LMS!$D$23*AC540^3+LMS!$E$23*AC540^2+LMS!$F$23*AC540+LMS!$G$23,IF(AC540&lt;90,LMS!$D$24*AC540^3+LMS!$E$24*AC540^2+LMS!$F$24*AC540+LMS!$G$24,LMS!$D$25*AC540^3+LMS!$E$25*AC540^2+LMS!$F$25*AC540+LMS!$G$25))))),(IF(AC540&lt;2.5,LMS!$D$27*AC540^3+LMS!$E$27*AC540^2+LMS!$F$27*AC540+LMS!$G$27,IF(AC540&lt;9.5,LMS!$D$28*AC540^3+LMS!$E$28*AC540^2+LMS!$F$28*AC540+LMS!$G$28,IF(AC540&lt;26.75,LMS!$D$29*AC540^3+LMS!$E$29*AC540^2+LMS!$F$29*AC540+LMS!$G$29,IF(AC540&lt;90,LMS!$D$30*AC540^3+LMS!$E$30*AC540^2+LMS!$F$30*AC540+LMS!$G$30,IF(AC540&lt;150,LMS!$D$31*AC540^3+LMS!$E$31*AC540^2+LMS!$F$31*AC540+LMS!$G$31,LMS!$D$32*AC540^3+LMS!$E$32*AC540^2+LMS!$F$32*AC540+LMS!$G$32)))))))</f>
        <v>#VALUE!</v>
      </c>
      <c r="AB540" t="e">
        <f>IF(D540="M",(IF(AC540&lt;90,LMS!$D$14*AC540^3+LMS!$E$14*AC540^2+LMS!$F$14*AC540+LMS!$G$14,LMS!$D$15*AC540^3+LMS!$E$15*AC540^2+LMS!$F$15*AC540+LMS!$G$15)),(IF(AC540&lt;90,LMS!$D$17*AC540^3+LMS!$E$17*AC540^2+LMS!$F$17*AC540+LMS!$G$17,LMS!$D$18*AC540^3+LMS!$E$18*AC540^2+LMS!$F$18*AC540+LMS!$G$18)))</f>
        <v>#VALUE!</v>
      </c>
      <c r="AC540" s="7" t="e">
        <f t="shared" si="141"/>
        <v>#VALUE!</v>
      </c>
    </row>
    <row r="541" spans="2:29" s="7" customFormat="1">
      <c r="B541" s="119"/>
      <c r="C541" s="119"/>
      <c r="D541" s="119"/>
      <c r="E541" s="31"/>
      <c r="F541" s="31"/>
      <c r="G541" s="120"/>
      <c r="H541" s="120"/>
      <c r="I541" s="11" t="str">
        <f t="shared" si="128"/>
        <v/>
      </c>
      <c r="J541" s="2" t="str">
        <f t="shared" si="129"/>
        <v/>
      </c>
      <c r="K541" s="2" t="str">
        <f t="shared" si="130"/>
        <v/>
      </c>
      <c r="L541" s="2" t="str">
        <f t="shared" si="131"/>
        <v/>
      </c>
      <c r="M541" s="2" t="str">
        <f t="shared" si="132"/>
        <v/>
      </c>
      <c r="N541" s="2" t="str">
        <f t="shared" si="133"/>
        <v/>
      </c>
      <c r="O541" s="11" t="str">
        <f t="shared" si="134"/>
        <v/>
      </c>
      <c r="P541" s="11" t="str">
        <f t="shared" si="135"/>
        <v/>
      </c>
      <c r="Q541" s="11" t="str">
        <f t="shared" si="136"/>
        <v/>
      </c>
      <c r="R541" s="137"/>
      <c r="S541" s="137"/>
      <c r="T541" s="12" t="e">
        <f t="shared" si="137"/>
        <v>#VALUE!</v>
      </c>
      <c r="U541" s="13" t="e">
        <f t="shared" si="138"/>
        <v>#VALUE!</v>
      </c>
      <c r="V541" s="13"/>
      <c r="W541" s="8">
        <f t="shared" si="139"/>
        <v>9.0359999999999996</v>
      </c>
      <c r="X541" s="8">
        <f t="shared" si="140"/>
        <v>-184.49199999999999</v>
      </c>
      <c r="Y541"/>
      <c r="Z541" t="e">
        <f>IF(D541="M",IF(AC541&lt;78,LMS!$D$5*AC541^3+LMS!$E$5*AC541^2+LMS!$F$5*AC541+LMS!$G$5,IF(AC541&lt;150,LMS!$D$6*AC541^3+LMS!$E$6*AC541^2+LMS!$F$6*AC541+LMS!$G$6,LMS!$D$7*AC541^3+LMS!$E$7*AC541^2+LMS!$F$7*AC541+LMS!$G$7)),IF(AC541&lt;69,LMS!$D$9*AC541^3+LMS!$E$9*AC541^2+LMS!$F$9*AC541+LMS!$G$9,IF(AC541&lt;150,LMS!$D$10*AC541^3+LMS!$E$10*AC541^2+LMS!$F$10*AC541+LMS!$G$10,LMS!$D$11*AC541^3+LMS!$E$11*AC541^2+LMS!$F$11*AC541+LMS!$G$11)))</f>
        <v>#VALUE!</v>
      </c>
      <c r="AA541" t="e">
        <f>IF(D541="M",(IF(AC541&lt;2.5,LMS!$D$21*AC541^3+LMS!$E$21*AC541^2+LMS!$F$21*AC541+LMS!$G$21,IF(AC541&lt;9.5,LMS!$D$22*AC541^3+LMS!$E$22*AC541^2+LMS!$F$22*AC541+LMS!$G$22,IF(AC541&lt;26.75,LMS!$D$23*AC541^3+LMS!$E$23*AC541^2+LMS!$F$23*AC541+LMS!$G$23,IF(AC541&lt;90,LMS!$D$24*AC541^3+LMS!$E$24*AC541^2+LMS!$F$24*AC541+LMS!$G$24,LMS!$D$25*AC541^3+LMS!$E$25*AC541^2+LMS!$F$25*AC541+LMS!$G$25))))),(IF(AC541&lt;2.5,LMS!$D$27*AC541^3+LMS!$E$27*AC541^2+LMS!$F$27*AC541+LMS!$G$27,IF(AC541&lt;9.5,LMS!$D$28*AC541^3+LMS!$E$28*AC541^2+LMS!$F$28*AC541+LMS!$G$28,IF(AC541&lt;26.75,LMS!$D$29*AC541^3+LMS!$E$29*AC541^2+LMS!$F$29*AC541+LMS!$G$29,IF(AC541&lt;90,LMS!$D$30*AC541^3+LMS!$E$30*AC541^2+LMS!$F$30*AC541+LMS!$G$30,IF(AC541&lt;150,LMS!$D$31*AC541^3+LMS!$E$31*AC541^2+LMS!$F$31*AC541+LMS!$G$31,LMS!$D$32*AC541^3+LMS!$E$32*AC541^2+LMS!$F$32*AC541+LMS!$G$32)))))))</f>
        <v>#VALUE!</v>
      </c>
      <c r="AB541" t="e">
        <f>IF(D541="M",(IF(AC541&lt;90,LMS!$D$14*AC541^3+LMS!$E$14*AC541^2+LMS!$F$14*AC541+LMS!$G$14,LMS!$D$15*AC541^3+LMS!$E$15*AC541^2+LMS!$F$15*AC541+LMS!$G$15)),(IF(AC541&lt;90,LMS!$D$17*AC541^3+LMS!$E$17*AC541^2+LMS!$F$17*AC541+LMS!$G$17,LMS!$D$18*AC541^3+LMS!$E$18*AC541^2+LMS!$F$18*AC541+LMS!$G$18)))</f>
        <v>#VALUE!</v>
      </c>
      <c r="AC541" s="7" t="e">
        <f t="shared" si="141"/>
        <v>#VALUE!</v>
      </c>
    </row>
    <row r="542" spans="2:29" s="7" customFormat="1">
      <c r="B542" s="119"/>
      <c r="C542" s="119"/>
      <c r="D542" s="119"/>
      <c r="E542" s="31"/>
      <c r="F542" s="31"/>
      <c r="G542" s="120"/>
      <c r="H542" s="120"/>
      <c r="I542" s="11" t="str">
        <f t="shared" si="128"/>
        <v/>
      </c>
      <c r="J542" s="2" t="str">
        <f t="shared" si="129"/>
        <v/>
      </c>
      <c r="K542" s="2" t="str">
        <f t="shared" si="130"/>
        <v/>
      </c>
      <c r="L542" s="2" t="str">
        <f t="shared" si="131"/>
        <v/>
      </c>
      <c r="M542" s="2" t="str">
        <f t="shared" si="132"/>
        <v/>
      </c>
      <c r="N542" s="2" t="str">
        <f t="shared" si="133"/>
        <v/>
      </c>
      <c r="O542" s="11" t="str">
        <f t="shared" si="134"/>
        <v/>
      </c>
      <c r="P542" s="11" t="str">
        <f t="shared" si="135"/>
        <v/>
      </c>
      <c r="Q542" s="11" t="str">
        <f t="shared" si="136"/>
        <v/>
      </c>
      <c r="R542" s="137"/>
      <c r="S542" s="137"/>
      <c r="T542" s="12" t="e">
        <f t="shared" si="137"/>
        <v>#VALUE!</v>
      </c>
      <c r="U542" s="13" t="e">
        <f t="shared" si="138"/>
        <v>#VALUE!</v>
      </c>
      <c r="V542" s="13"/>
      <c r="W542" s="8">
        <f t="shared" si="139"/>
        <v>9.0359999999999996</v>
      </c>
      <c r="X542" s="8">
        <f t="shared" si="140"/>
        <v>-184.49199999999999</v>
      </c>
      <c r="Y542"/>
      <c r="Z542" t="e">
        <f>IF(D542="M",IF(AC542&lt;78,LMS!$D$5*AC542^3+LMS!$E$5*AC542^2+LMS!$F$5*AC542+LMS!$G$5,IF(AC542&lt;150,LMS!$D$6*AC542^3+LMS!$E$6*AC542^2+LMS!$F$6*AC542+LMS!$G$6,LMS!$D$7*AC542^3+LMS!$E$7*AC542^2+LMS!$F$7*AC542+LMS!$G$7)),IF(AC542&lt;69,LMS!$D$9*AC542^3+LMS!$E$9*AC542^2+LMS!$F$9*AC542+LMS!$G$9,IF(AC542&lt;150,LMS!$D$10*AC542^3+LMS!$E$10*AC542^2+LMS!$F$10*AC542+LMS!$G$10,LMS!$D$11*AC542^3+LMS!$E$11*AC542^2+LMS!$F$11*AC542+LMS!$G$11)))</f>
        <v>#VALUE!</v>
      </c>
      <c r="AA542" t="e">
        <f>IF(D542="M",(IF(AC542&lt;2.5,LMS!$D$21*AC542^3+LMS!$E$21*AC542^2+LMS!$F$21*AC542+LMS!$G$21,IF(AC542&lt;9.5,LMS!$D$22*AC542^3+LMS!$E$22*AC542^2+LMS!$F$22*AC542+LMS!$G$22,IF(AC542&lt;26.75,LMS!$D$23*AC542^3+LMS!$E$23*AC542^2+LMS!$F$23*AC542+LMS!$G$23,IF(AC542&lt;90,LMS!$D$24*AC542^3+LMS!$E$24*AC542^2+LMS!$F$24*AC542+LMS!$G$24,LMS!$D$25*AC542^3+LMS!$E$25*AC542^2+LMS!$F$25*AC542+LMS!$G$25))))),(IF(AC542&lt;2.5,LMS!$D$27*AC542^3+LMS!$E$27*AC542^2+LMS!$F$27*AC542+LMS!$G$27,IF(AC542&lt;9.5,LMS!$D$28*AC542^3+LMS!$E$28*AC542^2+LMS!$F$28*AC542+LMS!$G$28,IF(AC542&lt;26.75,LMS!$D$29*AC542^3+LMS!$E$29*AC542^2+LMS!$F$29*AC542+LMS!$G$29,IF(AC542&lt;90,LMS!$D$30*AC542^3+LMS!$E$30*AC542^2+LMS!$F$30*AC542+LMS!$G$30,IF(AC542&lt;150,LMS!$D$31*AC542^3+LMS!$E$31*AC542^2+LMS!$F$31*AC542+LMS!$G$31,LMS!$D$32*AC542^3+LMS!$E$32*AC542^2+LMS!$F$32*AC542+LMS!$G$32)))))))</f>
        <v>#VALUE!</v>
      </c>
      <c r="AB542" t="e">
        <f>IF(D542="M",(IF(AC542&lt;90,LMS!$D$14*AC542^3+LMS!$E$14*AC542^2+LMS!$F$14*AC542+LMS!$G$14,LMS!$D$15*AC542^3+LMS!$E$15*AC542^2+LMS!$F$15*AC542+LMS!$G$15)),(IF(AC542&lt;90,LMS!$D$17*AC542^3+LMS!$E$17*AC542^2+LMS!$F$17*AC542+LMS!$G$17,LMS!$D$18*AC542^3+LMS!$E$18*AC542^2+LMS!$F$18*AC542+LMS!$G$18)))</f>
        <v>#VALUE!</v>
      </c>
      <c r="AC542" s="7" t="e">
        <f t="shared" si="141"/>
        <v>#VALUE!</v>
      </c>
    </row>
    <row r="543" spans="2:29" s="7" customFormat="1">
      <c r="B543" s="119"/>
      <c r="C543" s="119"/>
      <c r="D543" s="119"/>
      <c r="E543" s="31"/>
      <c r="F543" s="31"/>
      <c r="G543" s="120"/>
      <c r="H543" s="120"/>
      <c r="I543" s="11" t="str">
        <f t="shared" si="128"/>
        <v/>
      </c>
      <c r="J543" s="2" t="str">
        <f t="shared" si="129"/>
        <v/>
      </c>
      <c r="K543" s="2" t="str">
        <f t="shared" si="130"/>
        <v/>
      </c>
      <c r="L543" s="2" t="str">
        <f t="shared" si="131"/>
        <v/>
      </c>
      <c r="M543" s="2" t="str">
        <f t="shared" si="132"/>
        <v/>
      </c>
      <c r="N543" s="2" t="str">
        <f t="shared" si="133"/>
        <v/>
      </c>
      <c r="O543" s="11" t="str">
        <f t="shared" si="134"/>
        <v/>
      </c>
      <c r="P543" s="11" t="str">
        <f t="shared" si="135"/>
        <v/>
      </c>
      <c r="Q543" s="11" t="str">
        <f t="shared" si="136"/>
        <v/>
      </c>
      <c r="R543" s="137"/>
      <c r="S543" s="137"/>
      <c r="T543" s="12" t="e">
        <f t="shared" si="137"/>
        <v>#VALUE!</v>
      </c>
      <c r="U543" s="13" t="e">
        <f t="shared" si="138"/>
        <v>#VALUE!</v>
      </c>
      <c r="V543" s="13"/>
      <c r="W543" s="8">
        <f t="shared" si="139"/>
        <v>9.0359999999999996</v>
      </c>
      <c r="X543" s="8">
        <f t="shared" si="140"/>
        <v>-184.49199999999999</v>
      </c>
      <c r="Y543"/>
      <c r="Z543" t="e">
        <f>IF(D543="M",IF(AC543&lt;78,LMS!$D$5*AC543^3+LMS!$E$5*AC543^2+LMS!$F$5*AC543+LMS!$G$5,IF(AC543&lt;150,LMS!$D$6*AC543^3+LMS!$E$6*AC543^2+LMS!$F$6*AC543+LMS!$G$6,LMS!$D$7*AC543^3+LMS!$E$7*AC543^2+LMS!$F$7*AC543+LMS!$G$7)),IF(AC543&lt;69,LMS!$D$9*AC543^3+LMS!$E$9*AC543^2+LMS!$F$9*AC543+LMS!$G$9,IF(AC543&lt;150,LMS!$D$10*AC543^3+LMS!$E$10*AC543^2+LMS!$F$10*AC543+LMS!$G$10,LMS!$D$11*AC543^3+LMS!$E$11*AC543^2+LMS!$F$11*AC543+LMS!$G$11)))</f>
        <v>#VALUE!</v>
      </c>
      <c r="AA543" t="e">
        <f>IF(D543="M",(IF(AC543&lt;2.5,LMS!$D$21*AC543^3+LMS!$E$21*AC543^2+LMS!$F$21*AC543+LMS!$G$21,IF(AC543&lt;9.5,LMS!$D$22*AC543^3+LMS!$E$22*AC543^2+LMS!$F$22*AC543+LMS!$G$22,IF(AC543&lt;26.75,LMS!$D$23*AC543^3+LMS!$E$23*AC543^2+LMS!$F$23*AC543+LMS!$G$23,IF(AC543&lt;90,LMS!$D$24*AC543^3+LMS!$E$24*AC543^2+LMS!$F$24*AC543+LMS!$G$24,LMS!$D$25*AC543^3+LMS!$E$25*AC543^2+LMS!$F$25*AC543+LMS!$G$25))))),(IF(AC543&lt;2.5,LMS!$D$27*AC543^3+LMS!$E$27*AC543^2+LMS!$F$27*AC543+LMS!$G$27,IF(AC543&lt;9.5,LMS!$D$28*AC543^3+LMS!$E$28*AC543^2+LMS!$F$28*AC543+LMS!$G$28,IF(AC543&lt;26.75,LMS!$D$29*AC543^3+LMS!$E$29*AC543^2+LMS!$F$29*AC543+LMS!$G$29,IF(AC543&lt;90,LMS!$D$30*AC543^3+LMS!$E$30*AC543^2+LMS!$F$30*AC543+LMS!$G$30,IF(AC543&lt;150,LMS!$D$31*AC543^3+LMS!$E$31*AC543^2+LMS!$F$31*AC543+LMS!$G$31,LMS!$D$32*AC543^3+LMS!$E$32*AC543^2+LMS!$F$32*AC543+LMS!$G$32)))))))</f>
        <v>#VALUE!</v>
      </c>
      <c r="AB543" t="e">
        <f>IF(D543="M",(IF(AC543&lt;90,LMS!$D$14*AC543^3+LMS!$E$14*AC543^2+LMS!$F$14*AC543+LMS!$G$14,LMS!$D$15*AC543^3+LMS!$E$15*AC543^2+LMS!$F$15*AC543+LMS!$G$15)),(IF(AC543&lt;90,LMS!$D$17*AC543^3+LMS!$E$17*AC543^2+LMS!$F$17*AC543+LMS!$G$17,LMS!$D$18*AC543^3+LMS!$E$18*AC543^2+LMS!$F$18*AC543+LMS!$G$18)))</f>
        <v>#VALUE!</v>
      </c>
      <c r="AC543" s="7" t="e">
        <f t="shared" si="141"/>
        <v>#VALUE!</v>
      </c>
    </row>
    <row r="544" spans="2:29" s="7" customFormat="1">
      <c r="B544" s="119"/>
      <c r="C544" s="119"/>
      <c r="D544" s="119"/>
      <c r="E544" s="31"/>
      <c r="F544" s="31"/>
      <c r="G544" s="120"/>
      <c r="H544" s="120"/>
      <c r="I544" s="11" t="str">
        <f t="shared" si="128"/>
        <v/>
      </c>
      <c r="J544" s="2" t="str">
        <f t="shared" si="129"/>
        <v/>
      </c>
      <c r="K544" s="2" t="str">
        <f t="shared" si="130"/>
        <v/>
      </c>
      <c r="L544" s="2" t="str">
        <f t="shared" si="131"/>
        <v/>
      </c>
      <c r="M544" s="2" t="str">
        <f t="shared" si="132"/>
        <v/>
      </c>
      <c r="N544" s="2" t="str">
        <f t="shared" si="133"/>
        <v/>
      </c>
      <c r="O544" s="11" t="str">
        <f t="shared" si="134"/>
        <v/>
      </c>
      <c r="P544" s="11" t="str">
        <f t="shared" si="135"/>
        <v/>
      </c>
      <c r="Q544" s="11" t="str">
        <f t="shared" si="136"/>
        <v/>
      </c>
      <c r="R544" s="137"/>
      <c r="S544" s="137"/>
      <c r="T544" s="12" t="e">
        <f t="shared" si="137"/>
        <v>#VALUE!</v>
      </c>
      <c r="U544" s="13" t="e">
        <f t="shared" si="138"/>
        <v>#VALUE!</v>
      </c>
      <c r="V544" s="13"/>
      <c r="W544" s="8">
        <f t="shared" si="139"/>
        <v>9.0359999999999996</v>
      </c>
      <c r="X544" s="8">
        <f t="shared" si="140"/>
        <v>-184.49199999999999</v>
      </c>
      <c r="Y544"/>
      <c r="Z544" t="e">
        <f>IF(D544="M",IF(AC544&lt;78,LMS!$D$5*AC544^3+LMS!$E$5*AC544^2+LMS!$F$5*AC544+LMS!$G$5,IF(AC544&lt;150,LMS!$D$6*AC544^3+LMS!$E$6*AC544^2+LMS!$F$6*AC544+LMS!$G$6,LMS!$D$7*AC544^3+LMS!$E$7*AC544^2+LMS!$F$7*AC544+LMS!$G$7)),IF(AC544&lt;69,LMS!$D$9*AC544^3+LMS!$E$9*AC544^2+LMS!$F$9*AC544+LMS!$G$9,IF(AC544&lt;150,LMS!$D$10*AC544^3+LMS!$E$10*AC544^2+LMS!$F$10*AC544+LMS!$G$10,LMS!$D$11*AC544^3+LMS!$E$11*AC544^2+LMS!$F$11*AC544+LMS!$G$11)))</f>
        <v>#VALUE!</v>
      </c>
      <c r="AA544" t="e">
        <f>IF(D544="M",(IF(AC544&lt;2.5,LMS!$D$21*AC544^3+LMS!$E$21*AC544^2+LMS!$F$21*AC544+LMS!$G$21,IF(AC544&lt;9.5,LMS!$D$22*AC544^3+LMS!$E$22*AC544^2+LMS!$F$22*AC544+LMS!$G$22,IF(AC544&lt;26.75,LMS!$D$23*AC544^3+LMS!$E$23*AC544^2+LMS!$F$23*AC544+LMS!$G$23,IF(AC544&lt;90,LMS!$D$24*AC544^3+LMS!$E$24*AC544^2+LMS!$F$24*AC544+LMS!$G$24,LMS!$D$25*AC544^3+LMS!$E$25*AC544^2+LMS!$F$25*AC544+LMS!$G$25))))),(IF(AC544&lt;2.5,LMS!$D$27*AC544^3+LMS!$E$27*AC544^2+LMS!$F$27*AC544+LMS!$G$27,IF(AC544&lt;9.5,LMS!$D$28*AC544^3+LMS!$E$28*AC544^2+LMS!$F$28*AC544+LMS!$G$28,IF(AC544&lt;26.75,LMS!$D$29*AC544^3+LMS!$E$29*AC544^2+LMS!$F$29*AC544+LMS!$G$29,IF(AC544&lt;90,LMS!$D$30*AC544^3+LMS!$E$30*AC544^2+LMS!$F$30*AC544+LMS!$G$30,IF(AC544&lt;150,LMS!$D$31*AC544^3+LMS!$E$31*AC544^2+LMS!$F$31*AC544+LMS!$G$31,LMS!$D$32*AC544^3+LMS!$E$32*AC544^2+LMS!$F$32*AC544+LMS!$G$32)))))))</f>
        <v>#VALUE!</v>
      </c>
      <c r="AB544" t="e">
        <f>IF(D544="M",(IF(AC544&lt;90,LMS!$D$14*AC544^3+LMS!$E$14*AC544^2+LMS!$F$14*AC544+LMS!$G$14,LMS!$D$15*AC544^3+LMS!$E$15*AC544^2+LMS!$F$15*AC544+LMS!$G$15)),(IF(AC544&lt;90,LMS!$D$17*AC544^3+LMS!$E$17*AC544^2+LMS!$F$17*AC544+LMS!$G$17,LMS!$D$18*AC544^3+LMS!$E$18*AC544^2+LMS!$F$18*AC544+LMS!$G$18)))</f>
        <v>#VALUE!</v>
      </c>
      <c r="AC544" s="7" t="e">
        <f t="shared" si="141"/>
        <v>#VALUE!</v>
      </c>
    </row>
    <row r="545" spans="2:29" s="7" customFormat="1">
      <c r="B545" s="119"/>
      <c r="C545" s="119"/>
      <c r="D545" s="119"/>
      <c r="E545" s="31"/>
      <c r="F545" s="31"/>
      <c r="G545" s="120"/>
      <c r="H545" s="120"/>
      <c r="I545" s="11" t="str">
        <f t="shared" si="128"/>
        <v/>
      </c>
      <c r="J545" s="2" t="str">
        <f t="shared" si="129"/>
        <v/>
      </c>
      <c r="K545" s="2" t="str">
        <f t="shared" si="130"/>
        <v/>
      </c>
      <c r="L545" s="2" t="str">
        <f t="shared" si="131"/>
        <v/>
      </c>
      <c r="M545" s="2" t="str">
        <f t="shared" si="132"/>
        <v/>
      </c>
      <c r="N545" s="2" t="str">
        <f t="shared" si="133"/>
        <v/>
      </c>
      <c r="O545" s="11" t="str">
        <f t="shared" si="134"/>
        <v/>
      </c>
      <c r="P545" s="11" t="str">
        <f t="shared" si="135"/>
        <v/>
      </c>
      <c r="Q545" s="11" t="str">
        <f t="shared" si="136"/>
        <v/>
      </c>
      <c r="R545" s="137"/>
      <c r="S545" s="137"/>
      <c r="T545" s="12" t="e">
        <f t="shared" si="137"/>
        <v>#VALUE!</v>
      </c>
      <c r="U545" s="13" t="e">
        <f t="shared" si="138"/>
        <v>#VALUE!</v>
      </c>
      <c r="V545" s="13"/>
      <c r="W545" s="8">
        <f t="shared" si="139"/>
        <v>9.0359999999999996</v>
      </c>
      <c r="X545" s="8">
        <f t="shared" si="140"/>
        <v>-184.49199999999999</v>
      </c>
      <c r="Y545"/>
      <c r="Z545" t="e">
        <f>IF(D545="M",IF(AC545&lt;78,LMS!$D$5*AC545^3+LMS!$E$5*AC545^2+LMS!$F$5*AC545+LMS!$G$5,IF(AC545&lt;150,LMS!$D$6*AC545^3+LMS!$E$6*AC545^2+LMS!$F$6*AC545+LMS!$G$6,LMS!$D$7*AC545^3+LMS!$E$7*AC545^2+LMS!$F$7*AC545+LMS!$G$7)),IF(AC545&lt;69,LMS!$D$9*AC545^3+LMS!$E$9*AC545^2+LMS!$F$9*AC545+LMS!$G$9,IF(AC545&lt;150,LMS!$D$10*AC545^3+LMS!$E$10*AC545^2+LMS!$F$10*AC545+LMS!$G$10,LMS!$D$11*AC545^3+LMS!$E$11*AC545^2+LMS!$F$11*AC545+LMS!$G$11)))</f>
        <v>#VALUE!</v>
      </c>
      <c r="AA545" t="e">
        <f>IF(D545="M",(IF(AC545&lt;2.5,LMS!$D$21*AC545^3+LMS!$E$21*AC545^2+LMS!$F$21*AC545+LMS!$G$21,IF(AC545&lt;9.5,LMS!$D$22*AC545^3+LMS!$E$22*AC545^2+LMS!$F$22*AC545+LMS!$G$22,IF(AC545&lt;26.75,LMS!$D$23*AC545^3+LMS!$E$23*AC545^2+LMS!$F$23*AC545+LMS!$G$23,IF(AC545&lt;90,LMS!$D$24*AC545^3+LMS!$E$24*AC545^2+LMS!$F$24*AC545+LMS!$G$24,LMS!$D$25*AC545^3+LMS!$E$25*AC545^2+LMS!$F$25*AC545+LMS!$G$25))))),(IF(AC545&lt;2.5,LMS!$D$27*AC545^3+LMS!$E$27*AC545^2+LMS!$F$27*AC545+LMS!$G$27,IF(AC545&lt;9.5,LMS!$D$28*AC545^3+LMS!$E$28*AC545^2+LMS!$F$28*AC545+LMS!$G$28,IF(AC545&lt;26.75,LMS!$D$29*AC545^3+LMS!$E$29*AC545^2+LMS!$F$29*AC545+LMS!$G$29,IF(AC545&lt;90,LMS!$D$30*AC545^3+LMS!$E$30*AC545^2+LMS!$F$30*AC545+LMS!$G$30,IF(AC545&lt;150,LMS!$D$31*AC545^3+LMS!$E$31*AC545^2+LMS!$F$31*AC545+LMS!$G$31,LMS!$D$32*AC545^3+LMS!$E$32*AC545^2+LMS!$F$32*AC545+LMS!$G$32)))))))</f>
        <v>#VALUE!</v>
      </c>
      <c r="AB545" t="e">
        <f>IF(D545="M",(IF(AC545&lt;90,LMS!$D$14*AC545^3+LMS!$E$14*AC545^2+LMS!$F$14*AC545+LMS!$G$14,LMS!$D$15*AC545^3+LMS!$E$15*AC545^2+LMS!$F$15*AC545+LMS!$G$15)),(IF(AC545&lt;90,LMS!$D$17*AC545^3+LMS!$E$17*AC545^2+LMS!$F$17*AC545+LMS!$G$17,LMS!$D$18*AC545^3+LMS!$E$18*AC545^2+LMS!$F$18*AC545+LMS!$G$18)))</f>
        <v>#VALUE!</v>
      </c>
      <c r="AC545" s="7" t="e">
        <f t="shared" si="141"/>
        <v>#VALUE!</v>
      </c>
    </row>
    <row r="546" spans="2:29" s="7" customFormat="1">
      <c r="B546" s="119"/>
      <c r="C546" s="119"/>
      <c r="D546" s="119"/>
      <c r="E546" s="31"/>
      <c r="F546" s="31"/>
      <c r="G546" s="120"/>
      <c r="H546" s="120"/>
      <c r="I546" s="11" t="str">
        <f t="shared" si="128"/>
        <v/>
      </c>
      <c r="J546" s="2" t="str">
        <f t="shared" si="129"/>
        <v/>
      </c>
      <c r="K546" s="2" t="str">
        <f t="shared" si="130"/>
        <v/>
      </c>
      <c r="L546" s="2" t="str">
        <f t="shared" si="131"/>
        <v/>
      </c>
      <c r="M546" s="2" t="str">
        <f t="shared" si="132"/>
        <v/>
      </c>
      <c r="N546" s="2" t="str">
        <f t="shared" si="133"/>
        <v/>
      </c>
      <c r="O546" s="11" t="str">
        <f t="shared" si="134"/>
        <v/>
      </c>
      <c r="P546" s="11" t="str">
        <f t="shared" si="135"/>
        <v/>
      </c>
      <c r="Q546" s="11" t="str">
        <f t="shared" si="136"/>
        <v/>
      </c>
      <c r="R546" s="137"/>
      <c r="S546" s="137"/>
      <c r="T546" s="12" t="e">
        <f t="shared" si="137"/>
        <v>#VALUE!</v>
      </c>
      <c r="U546" s="13" t="e">
        <f t="shared" si="138"/>
        <v>#VALUE!</v>
      </c>
      <c r="V546" s="13"/>
      <c r="W546" s="8">
        <f t="shared" si="139"/>
        <v>9.0359999999999996</v>
      </c>
      <c r="X546" s="8">
        <f t="shared" si="140"/>
        <v>-184.49199999999999</v>
      </c>
      <c r="Y546"/>
      <c r="Z546" t="e">
        <f>IF(D546="M",IF(AC546&lt;78,LMS!$D$5*AC546^3+LMS!$E$5*AC546^2+LMS!$F$5*AC546+LMS!$G$5,IF(AC546&lt;150,LMS!$D$6*AC546^3+LMS!$E$6*AC546^2+LMS!$F$6*AC546+LMS!$G$6,LMS!$D$7*AC546^3+LMS!$E$7*AC546^2+LMS!$F$7*AC546+LMS!$G$7)),IF(AC546&lt;69,LMS!$D$9*AC546^3+LMS!$E$9*AC546^2+LMS!$F$9*AC546+LMS!$G$9,IF(AC546&lt;150,LMS!$D$10*AC546^3+LMS!$E$10*AC546^2+LMS!$F$10*AC546+LMS!$G$10,LMS!$D$11*AC546^3+LMS!$E$11*AC546^2+LMS!$F$11*AC546+LMS!$G$11)))</f>
        <v>#VALUE!</v>
      </c>
      <c r="AA546" t="e">
        <f>IF(D546="M",(IF(AC546&lt;2.5,LMS!$D$21*AC546^3+LMS!$E$21*AC546^2+LMS!$F$21*AC546+LMS!$G$21,IF(AC546&lt;9.5,LMS!$D$22*AC546^3+LMS!$E$22*AC546^2+LMS!$F$22*AC546+LMS!$G$22,IF(AC546&lt;26.75,LMS!$D$23*AC546^3+LMS!$E$23*AC546^2+LMS!$F$23*AC546+LMS!$G$23,IF(AC546&lt;90,LMS!$D$24*AC546^3+LMS!$E$24*AC546^2+LMS!$F$24*AC546+LMS!$G$24,LMS!$D$25*AC546^3+LMS!$E$25*AC546^2+LMS!$F$25*AC546+LMS!$G$25))))),(IF(AC546&lt;2.5,LMS!$D$27*AC546^3+LMS!$E$27*AC546^2+LMS!$F$27*AC546+LMS!$G$27,IF(AC546&lt;9.5,LMS!$D$28*AC546^3+LMS!$E$28*AC546^2+LMS!$F$28*AC546+LMS!$G$28,IF(AC546&lt;26.75,LMS!$D$29*AC546^3+LMS!$E$29*AC546^2+LMS!$F$29*AC546+LMS!$G$29,IF(AC546&lt;90,LMS!$D$30*AC546^3+LMS!$E$30*AC546^2+LMS!$F$30*AC546+LMS!$G$30,IF(AC546&lt;150,LMS!$D$31*AC546^3+LMS!$E$31*AC546^2+LMS!$F$31*AC546+LMS!$G$31,LMS!$D$32*AC546^3+LMS!$E$32*AC546^2+LMS!$F$32*AC546+LMS!$G$32)))))))</f>
        <v>#VALUE!</v>
      </c>
      <c r="AB546" t="e">
        <f>IF(D546="M",(IF(AC546&lt;90,LMS!$D$14*AC546^3+LMS!$E$14*AC546^2+LMS!$F$14*AC546+LMS!$G$14,LMS!$D$15*AC546^3+LMS!$E$15*AC546^2+LMS!$F$15*AC546+LMS!$G$15)),(IF(AC546&lt;90,LMS!$D$17*AC546^3+LMS!$E$17*AC546^2+LMS!$F$17*AC546+LMS!$G$17,LMS!$D$18*AC546^3+LMS!$E$18*AC546^2+LMS!$F$18*AC546+LMS!$G$18)))</f>
        <v>#VALUE!</v>
      </c>
      <c r="AC546" s="7" t="e">
        <f t="shared" si="141"/>
        <v>#VALUE!</v>
      </c>
    </row>
    <row r="547" spans="2:29" s="7" customFormat="1">
      <c r="B547" s="119"/>
      <c r="C547" s="119"/>
      <c r="D547" s="119"/>
      <c r="E547" s="31"/>
      <c r="F547" s="31"/>
      <c r="G547" s="120"/>
      <c r="H547" s="120"/>
      <c r="I547" s="11" t="str">
        <f t="shared" si="128"/>
        <v/>
      </c>
      <c r="J547" s="2" t="str">
        <f t="shared" si="129"/>
        <v/>
      </c>
      <c r="K547" s="2" t="str">
        <f t="shared" si="130"/>
        <v/>
      </c>
      <c r="L547" s="2" t="str">
        <f t="shared" si="131"/>
        <v/>
      </c>
      <c r="M547" s="2" t="str">
        <f t="shared" si="132"/>
        <v/>
      </c>
      <c r="N547" s="2" t="str">
        <f t="shared" si="133"/>
        <v/>
      </c>
      <c r="O547" s="11" t="str">
        <f t="shared" si="134"/>
        <v/>
      </c>
      <c r="P547" s="11" t="str">
        <f t="shared" si="135"/>
        <v/>
      </c>
      <c r="Q547" s="11" t="str">
        <f t="shared" si="136"/>
        <v/>
      </c>
      <c r="R547" s="137"/>
      <c r="S547" s="137"/>
      <c r="T547" s="12" t="e">
        <f t="shared" si="137"/>
        <v>#VALUE!</v>
      </c>
      <c r="U547" s="13" t="e">
        <f t="shared" si="138"/>
        <v>#VALUE!</v>
      </c>
      <c r="V547" s="13"/>
      <c r="W547" s="8">
        <f t="shared" si="139"/>
        <v>9.0359999999999996</v>
      </c>
      <c r="X547" s="8">
        <f t="shared" si="140"/>
        <v>-184.49199999999999</v>
      </c>
      <c r="Y547"/>
      <c r="Z547" t="e">
        <f>IF(D547="M",IF(AC547&lt;78,LMS!$D$5*AC547^3+LMS!$E$5*AC547^2+LMS!$F$5*AC547+LMS!$G$5,IF(AC547&lt;150,LMS!$D$6*AC547^3+LMS!$E$6*AC547^2+LMS!$F$6*AC547+LMS!$G$6,LMS!$D$7*AC547^3+LMS!$E$7*AC547^2+LMS!$F$7*AC547+LMS!$G$7)),IF(AC547&lt;69,LMS!$D$9*AC547^3+LMS!$E$9*AC547^2+LMS!$F$9*AC547+LMS!$G$9,IF(AC547&lt;150,LMS!$D$10*AC547^3+LMS!$E$10*AC547^2+LMS!$F$10*AC547+LMS!$G$10,LMS!$D$11*AC547^3+LMS!$E$11*AC547^2+LMS!$F$11*AC547+LMS!$G$11)))</f>
        <v>#VALUE!</v>
      </c>
      <c r="AA547" t="e">
        <f>IF(D547="M",(IF(AC547&lt;2.5,LMS!$D$21*AC547^3+LMS!$E$21*AC547^2+LMS!$F$21*AC547+LMS!$G$21,IF(AC547&lt;9.5,LMS!$D$22*AC547^3+LMS!$E$22*AC547^2+LMS!$F$22*AC547+LMS!$G$22,IF(AC547&lt;26.75,LMS!$D$23*AC547^3+LMS!$E$23*AC547^2+LMS!$F$23*AC547+LMS!$G$23,IF(AC547&lt;90,LMS!$D$24*AC547^3+LMS!$E$24*AC547^2+LMS!$F$24*AC547+LMS!$G$24,LMS!$D$25*AC547^3+LMS!$E$25*AC547^2+LMS!$F$25*AC547+LMS!$G$25))))),(IF(AC547&lt;2.5,LMS!$D$27*AC547^3+LMS!$E$27*AC547^2+LMS!$F$27*AC547+LMS!$G$27,IF(AC547&lt;9.5,LMS!$D$28*AC547^3+LMS!$E$28*AC547^2+LMS!$F$28*AC547+LMS!$G$28,IF(AC547&lt;26.75,LMS!$D$29*AC547^3+LMS!$E$29*AC547^2+LMS!$F$29*AC547+LMS!$G$29,IF(AC547&lt;90,LMS!$D$30*AC547^3+LMS!$E$30*AC547^2+LMS!$F$30*AC547+LMS!$G$30,IF(AC547&lt;150,LMS!$D$31*AC547^3+LMS!$E$31*AC547^2+LMS!$F$31*AC547+LMS!$G$31,LMS!$D$32*AC547^3+LMS!$E$32*AC547^2+LMS!$F$32*AC547+LMS!$G$32)))))))</f>
        <v>#VALUE!</v>
      </c>
      <c r="AB547" t="e">
        <f>IF(D547="M",(IF(AC547&lt;90,LMS!$D$14*AC547^3+LMS!$E$14*AC547^2+LMS!$F$14*AC547+LMS!$G$14,LMS!$D$15*AC547^3+LMS!$E$15*AC547^2+LMS!$F$15*AC547+LMS!$G$15)),(IF(AC547&lt;90,LMS!$D$17*AC547^3+LMS!$E$17*AC547^2+LMS!$F$17*AC547+LMS!$G$17,LMS!$D$18*AC547^3+LMS!$E$18*AC547^2+LMS!$F$18*AC547+LMS!$G$18)))</f>
        <v>#VALUE!</v>
      </c>
      <c r="AC547" s="7" t="e">
        <f t="shared" si="141"/>
        <v>#VALUE!</v>
      </c>
    </row>
    <row r="548" spans="2:29" s="7" customFormat="1">
      <c r="B548" s="119"/>
      <c r="C548" s="119"/>
      <c r="D548" s="119"/>
      <c r="E548" s="31"/>
      <c r="F548" s="31"/>
      <c r="G548" s="120"/>
      <c r="H548" s="120"/>
      <c r="I548" s="11" t="str">
        <f t="shared" si="128"/>
        <v/>
      </c>
      <c r="J548" s="2" t="str">
        <f t="shared" si="129"/>
        <v/>
      </c>
      <c r="K548" s="2" t="str">
        <f t="shared" si="130"/>
        <v/>
      </c>
      <c r="L548" s="2" t="str">
        <f t="shared" si="131"/>
        <v/>
      </c>
      <c r="M548" s="2" t="str">
        <f t="shared" si="132"/>
        <v/>
      </c>
      <c r="N548" s="2" t="str">
        <f t="shared" si="133"/>
        <v/>
      </c>
      <c r="O548" s="11" t="str">
        <f t="shared" si="134"/>
        <v/>
      </c>
      <c r="P548" s="11" t="str">
        <f t="shared" si="135"/>
        <v/>
      </c>
      <c r="Q548" s="11" t="str">
        <f t="shared" si="136"/>
        <v/>
      </c>
      <c r="R548" s="137"/>
      <c r="S548" s="137"/>
      <c r="T548" s="12" t="e">
        <f t="shared" si="137"/>
        <v>#VALUE!</v>
      </c>
      <c r="U548" s="13" t="e">
        <f t="shared" si="138"/>
        <v>#VALUE!</v>
      </c>
      <c r="V548" s="13"/>
      <c r="W548" s="8">
        <f t="shared" si="139"/>
        <v>9.0359999999999996</v>
      </c>
      <c r="X548" s="8">
        <f t="shared" si="140"/>
        <v>-184.49199999999999</v>
      </c>
      <c r="Y548"/>
      <c r="Z548" t="e">
        <f>IF(D548="M",IF(AC548&lt;78,LMS!$D$5*AC548^3+LMS!$E$5*AC548^2+LMS!$F$5*AC548+LMS!$G$5,IF(AC548&lt;150,LMS!$D$6*AC548^3+LMS!$E$6*AC548^2+LMS!$F$6*AC548+LMS!$G$6,LMS!$D$7*AC548^3+LMS!$E$7*AC548^2+LMS!$F$7*AC548+LMS!$G$7)),IF(AC548&lt;69,LMS!$D$9*AC548^3+LMS!$E$9*AC548^2+LMS!$F$9*AC548+LMS!$G$9,IF(AC548&lt;150,LMS!$D$10*AC548^3+LMS!$E$10*AC548^2+LMS!$F$10*AC548+LMS!$G$10,LMS!$D$11*AC548^3+LMS!$E$11*AC548^2+LMS!$F$11*AC548+LMS!$G$11)))</f>
        <v>#VALUE!</v>
      </c>
      <c r="AA548" t="e">
        <f>IF(D548="M",(IF(AC548&lt;2.5,LMS!$D$21*AC548^3+LMS!$E$21*AC548^2+LMS!$F$21*AC548+LMS!$G$21,IF(AC548&lt;9.5,LMS!$D$22*AC548^3+LMS!$E$22*AC548^2+LMS!$F$22*AC548+LMS!$G$22,IF(AC548&lt;26.75,LMS!$D$23*AC548^3+LMS!$E$23*AC548^2+LMS!$F$23*AC548+LMS!$G$23,IF(AC548&lt;90,LMS!$D$24*AC548^3+LMS!$E$24*AC548^2+LMS!$F$24*AC548+LMS!$G$24,LMS!$D$25*AC548^3+LMS!$E$25*AC548^2+LMS!$F$25*AC548+LMS!$G$25))))),(IF(AC548&lt;2.5,LMS!$D$27*AC548^3+LMS!$E$27*AC548^2+LMS!$F$27*AC548+LMS!$G$27,IF(AC548&lt;9.5,LMS!$D$28*AC548^3+LMS!$E$28*AC548^2+LMS!$F$28*AC548+LMS!$G$28,IF(AC548&lt;26.75,LMS!$D$29*AC548^3+LMS!$E$29*AC548^2+LMS!$F$29*AC548+LMS!$G$29,IF(AC548&lt;90,LMS!$D$30*AC548^3+LMS!$E$30*AC548^2+LMS!$F$30*AC548+LMS!$G$30,IF(AC548&lt;150,LMS!$D$31*AC548^3+LMS!$E$31*AC548^2+LMS!$F$31*AC548+LMS!$G$31,LMS!$D$32*AC548^3+LMS!$E$32*AC548^2+LMS!$F$32*AC548+LMS!$G$32)))))))</f>
        <v>#VALUE!</v>
      </c>
      <c r="AB548" t="e">
        <f>IF(D548="M",(IF(AC548&lt;90,LMS!$D$14*AC548^3+LMS!$E$14*AC548^2+LMS!$F$14*AC548+LMS!$G$14,LMS!$D$15*AC548^3+LMS!$E$15*AC548^2+LMS!$F$15*AC548+LMS!$G$15)),(IF(AC548&lt;90,LMS!$D$17*AC548^3+LMS!$E$17*AC548^2+LMS!$F$17*AC548+LMS!$G$17,LMS!$D$18*AC548^3+LMS!$E$18*AC548^2+LMS!$F$18*AC548+LMS!$G$18)))</f>
        <v>#VALUE!</v>
      </c>
      <c r="AC548" s="7" t="e">
        <f t="shared" si="141"/>
        <v>#VALUE!</v>
      </c>
    </row>
    <row r="549" spans="2:29" s="7" customFormat="1">
      <c r="B549" s="119"/>
      <c r="C549" s="119"/>
      <c r="D549" s="119"/>
      <c r="E549" s="31"/>
      <c r="F549" s="31"/>
      <c r="G549" s="120"/>
      <c r="H549" s="120"/>
      <c r="I549" s="11" t="str">
        <f t="shared" si="128"/>
        <v/>
      </c>
      <c r="J549" s="2" t="str">
        <f t="shared" si="129"/>
        <v/>
      </c>
      <c r="K549" s="2" t="str">
        <f t="shared" si="130"/>
        <v/>
      </c>
      <c r="L549" s="2" t="str">
        <f t="shared" si="131"/>
        <v/>
      </c>
      <c r="M549" s="2" t="str">
        <f t="shared" si="132"/>
        <v/>
      </c>
      <c r="N549" s="2" t="str">
        <f t="shared" si="133"/>
        <v/>
      </c>
      <c r="O549" s="11" t="str">
        <f t="shared" si="134"/>
        <v/>
      </c>
      <c r="P549" s="11" t="str">
        <f t="shared" si="135"/>
        <v/>
      </c>
      <c r="Q549" s="11" t="str">
        <f t="shared" si="136"/>
        <v/>
      </c>
      <c r="R549" s="137"/>
      <c r="S549" s="137"/>
      <c r="T549" s="12" t="e">
        <f t="shared" si="137"/>
        <v>#VALUE!</v>
      </c>
      <c r="U549" s="13" t="e">
        <f t="shared" si="138"/>
        <v>#VALUE!</v>
      </c>
      <c r="V549" s="13"/>
      <c r="W549" s="8">
        <f t="shared" si="139"/>
        <v>9.0359999999999996</v>
      </c>
      <c r="X549" s="8">
        <f t="shared" si="140"/>
        <v>-184.49199999999999</v>
      </c>
      <c r="Y549"/>
      <c r="Z549" t="e">
        <f>IF(D549="M",IF(AC549&lt;78,LMS!$D$5*AC549^3+LMS!$E$5*AC549^2+LMS!$F$5*AC549+LMS!$G$5,IF(AC549&lt;150,LMS!$D$6*AC549^3+LMS!$E$6*AC549^2+LMS!$F$6*AC549+LMS!$G$6,LMS!$D$7*AC549^3+LMS!$E$7*AC549^2+LMS!$F$7*AC549+LMS!$G$7)),IF(AC549&lt;69,LMS!$D$9*AC549^3+LMS!$E$9*AC549^2+LMS!$F$9*AC549+LMS!$G$9,IF(AC549&lt;150,LMS!$D$10*AC549^3+LMS!$E$10*AC549^2+LMS!$F$10*AC549+LMS!$G$10,LMS!$D$11*AC549^3+LMS!$E$11*AC549^2+LMS!$F$11*AC549+LMS!$G$11)))</f>
        <v>#VALUE!</v>
      </c>
      <c r="AA549" t="e">
        <f>IF(D549="M",(IF(AC549&lt;2.5,LMS!$D$21*AC549^3+LMS!$E$21*AC549^2+LMS!$F$21*AC549+LMS!$G$21,IF(AC549&lt;9.5,LMS!$D$22*AC549^3+LMS!$E$22*AC549^2+LMS!$F$22*AC549+LMS!$G$22,IF(AC549&lt;26.75,LMS!$D$23*AC549^3+LMS!$E$23*AC549^2+LMS!$F$23*AC549+LMS!$G$23,IF(AC549&lt;90,LMS!$D$24*AC549^3+LMS!$E$24*AC549^2+LMS!$F$24*AC549+LMS!$G$24,LMS!$D$25*AC549^3+LMS!$E$25*AC549^2+LMS!$F$25*AC549+LMS!$G$25))))),(IF(AC549&lt;2.5,LMS!$D$27*AC549^3+LMS!$E$27*AC549^2+LMS!$F$27*AC549+LMS!$G$27,IF(AC549&lt;9.5,LMS!$D$28*AC549^3+LMS!$E$28*AC549^2+LMS!$F$28*AC549+LMS!$G$28,IF(AC549&lt;26.75,LMS!$D$29*AC549^3+LMS!$E$29*AC549^2+LMS!$F$29*AC549+LMS!$G$29,IF(AC549&lt;90,LMS!$D$30*AC549^3+LMS!$E$30*AC549^2+LMS!$F$30*AC549+LMS!$G$30,IF(AC549&lt;150,LMS!$D$31*AC549^3+LMS!$E$31*AC549^2+LMS!$F$31*AC549+LMS!$G$31,LMS!$D$32*AC549^3+LMS!$E$32*AC549^2+LMS!$F$32*AC549+LMS!$G$32)))))))</f>
        <v>#VALUE!</v>
      </c>
      <c r="AB549" t="e">
        <f>IF(D549="M",(IF(AC549&lt;90,LMS!$D$14*AC549^3+LMS!$E$14*AC549^2+LMS!$F$14*AC549+LMS!$G$14,LMS!$D$15*AC549^3+LMS!$E$15*AC549^2+LMS!$F$15*AC549+LMS!$G$15)),(IF(AC549&lt;90,LMS!$D$17*AC549^3+LMS!$E$17*AC549^2+LMS!$F$17*AC549+LMS!$G$17,LMS!$D$18*AC549^3+LMS!$E$18*AC549^2+LMS!$F$18*AC549+LMS!$G$18)))</f>
        <v>#VALUE!</v>
      </c>
      <c r="AC549" s="7" t="e">
        <f t="shared" si="141"/>
        <v>#VALUE!</v>
      </c>
    </row>
    <row r="550" spans="2:29" s="7" customFormat="1">
      <c r="B550" s="119"/>
      <c r="C550" s="119"/>
      <c r="D550" s="119"/>
      <c r="E550" s="31"/>
      <c r="F550" s="31"/>
      <c r="G550" s="120"/>
      <c r="H550" s="120"/>
      <c r="I550" s="11" t="str">
        <f t="shared" si="128"/>
        <v/>
      </c>
      <c r="J550" s="2" t="str">
        <f t="shared" si="129"/>
        <v/>
      </c>
      <c r="K550" s="2" t="str">
        <f t="shared" si="130"/>
        <v/>
      </c>
      <c r="L550" s="2" t="str">
        <f t="shared" si="131"/>
        <v/>
      </c>
      <c r="M550" s="2" t="str">
        <f t="shared" si="132"/>
        <v/>
      </c>
      <c r="N550" s="2" t="str">
        <f t="shared" si="133"/>
        <v/>
      </c>
      <c r="O550" s="11" t="str">
        <f t="shared" si="134"/>
        <v/>
      </c>
      <c r="P550" s="11" t="str">
        <f t="shared" si="135"/>
        <v/>
      </c>
      <c r="Q550" s="11" t="str">
        <f t="shared" si="136"/>
        <v/>
      </c>
      <c r="R550" s="137"/>
      <c r="S550" s="137"/>
      <c r="T550" s="12" t="e">
        <f t="shared" si="137"/>
        <v>#VALUE!</v>
      </c>
      <c r="U550" s="13" t="e">
        <f t="shared" si="138"/>
        <v>#VALUE!</v>
      </c>
      <c r="V550" s="13"/>
      <c r="W550" s="8">
        <f t="shared" si="139"/>
        <v>9.0359999999999996</v>
      </c>
      <c r="X550" s="8">
        <f t="shared" si="140"/>
        <v>-184.49199999999999</v>
      </c>
      <c r="Y550"/>
      <c r="Z550" t="e">
        <f>IF(D550="M",IF(AC550&lt;78,LMS!$D$5*AC550^3+LMS!$E$5*AC550^2+LMS!$F$5*AC550+LMS!$G$5,IF(AC550&lt;150,LMS!$D$6*AC550^3+LMS!$E$6*AC550^2+LMS!$F$6*AC550+LMS!$G$6,LMS!$D$7*AC550^3+LMS!$E$7*AC550^2+LMS!$F$7*AC550+LMS!$G$7)),IF(AC550&lt;69,LMS!$D$9*AC550^3+LMS!$E$9*AC550^2+LMS!$F$9*AC550+LMS!$G$9,IF(AC550&lt;150,LMS!$D$10*AC550^3+LMS!$E$10*AC550^2+LMS!$F$10*AC550+LMS!$G$10,LMS!$D$11*AC550^3+LMS!$E$11*AC550^2+LMS!$F$11*AC550+LMS!$G$11)))</f>
        <v>#VALUE!</v>
      </c>
      <c r="AA550" t="e">
        <f>IF(D550="M",(IF(AC550&lt;2.5,LMS!$D$21*AC550^3+LMS!$E$21*AC550^2+LMS!$F$21*AC550+LMS!$G$21,IF(AC550&lt;9.5,LMS!$D$22*AC550^3+LMS!$E$22*AC550^2+LMS!$F$22*AC550+LMS!$G$22,IF(AC550&lt;26.75,LMS!$D$23*AC550^3+LMS!$E$23*AC550^2+LMS!$F$23*AC550+LMS!$G$23,IF(AC550&lt;90,LMS!$D$24*AC550^3+LMS!$E$24*AC550^2+LMS!$F$24*AC550+LMS!$G$24,LMS!$D$25*AC550^3+LMS!$E$25*AC550^2+LMS!$F$25*AC550+LMS!$G$25))))),(IF(AC550&lt;2.5,LMS!$D$27*AC550^3+LMS!$E$27*AC550^2+LMS!$F$27*AC550+LMS!$G$27,IF(AC550&lt;9.5,LMS!$D$28*AC550^3+LMS!$E$28*AC550^2+LMS!$F$28*AC550+LMS!$G$28,IF(AC550&lt;26.75,LMS!$D$29*AC550^3+LMS!$E$29*AC550^2+LMS!$F$29*AC550+LMS!$G$29,IF(AC550&lt;90,LMS!$D$30*AC550^3+LMS!$E$30*AC550^2+LMS!$F$30*AC550+LMS!$G$30,IF(AC550&lt;150,LMS!$D$31*AC550^3+LMS!$E$31*AC550^2+LMS!$F$31*AC550+LMS!$G$31,LMS!$D$32*AC550^3+LMS!$E$32*AC550^2+LMS!$F$32*AC550+LMS!$G$32)))))))</f>
        <v>#VALUE!</v>
      </c>
      <c r="AB550" t="e">
        <f>IF(D550="M",(IF(AC550&lt;90,LMS!$D$14*AC550^3+LMS!$E$14*AC550^2+LMS!$F$14*AC550+LMS!$G$14,LMS!$D$15*AC550^3+LMS!$E$15*AC550^2+LMS!$F$15*AC550+LMS!$G$15)),(IF(AC550&lt;90,LMS!$D$17*AC550^3+LMS!$E$17*AC550^2+LMS!$F$17*AC550+LMS!$G$17,LMS!$D$18*AC550^3+LMS!$E$18*AC550^2+LMS!$F$18*AC550+LMS!$G$18)))</f>
        <v>#VALUE!</v>
      </c>
      <c r="AC550" s="7" t="e">
        <f t="shared" si="141"/>
        <v>#VALUE!</v>
      </c>
    </row>
    <row r="551" spans="2:29" s="7" customFormat="1">
      <c r="B551" s="119"/>
      <c r="C551" s="119"/>
      <c r="D551" s="119"/>
      <c r="E551" s="31"/>
      <c r="F551" s="31"/>
      <c r="G551" s="120"/>
      <c r="H551" s="120"/>
      <c r="I551" s="11" t="str">
        <f t="shared" si="128"/>
        <v/>
      </c>
      <c r="J551" s="2" t="str">
        <f t="shared" si="129"/>
        <v/>
      </c>
      <c r="K551" s="2" t="str">
        <f t="shared" si="130"/>
        <v/>
      </c>
      <c r="L551" s="2" t="str">
        <f t="shared" si="131"/>
        <v/>
      </c>
      <c r="M551" s="2" t="str">
        <f t="shared" si="132"/>
        <v/>
      </c>
      <c r="N551" s="2" t="str">
        <f t="shared" si="133"/>
        <v/>
      </c>
      <c r="O551" s="11" t="str">
        <f t="shared" si="134"/>
        <v/>
      </c>
      <c r="P551" s="11" t="str">
        <f t="shared" si="135"/>
        <v/>
      </c>
      <c r="Q551" s="11" t="str">
        <f t="shared" si="136"/>
        <v/>
      </c>
      <c r="R551" s="137"/>
      <c r="S551" s="137"/>
      <c r="T551" s="12" t="e">
        <f t="shared" si="137"/>
        <v>#VALUE!</v>
      </c>
      <c r="U551" s="13" t="e">
        <f t="shared" si="138"/>
        <v>#VALUE!</v>
      </c>
      <c r="V551" s="13"/>
      <c r="W551" s="8">
        <f t="shared" si="139"/>
        <v>9.0359999999999996</v>
      </c>
      <c r="X551" s="8">
        <f t="shared" si="140"/>
        <v>-184.49199999999999</v>
      </c>
      <c r="Y551"/>
      <c r="Z551" t="e">
        <f>IF(D551="M",IF(AC551&lt;78,LMS!$D$5*AC551^3+LMS!$E$5*AC551^2+LMS!$F$5*AC551+LMS!$G$5,IF(AC551&lt;150,LMS!$D$6*AC551^3+LMS!$E$6*AC551^2+LMS!$F$6*AC551+LMS!$G$6,LMS!$D$7*AC551^3+LMS!$E$7*AC551^2+LMS!$F$7*AC551+LMS!$G$7)),IF(AC551&lt;69,LMS!$D$9*AC551^3+LMS!$E$9*AC551^2+LMS!$F$9*AC551+LMS!$G$9,IF(AC551&lt;150,LMS!$D$10*AC551^3+LMS!$E$10*AC551^2+LMS!$F$10*AC551+LMS!$G$10,LMS!$D$11*AC551^3+LMS!$E$11*AC551^2+LMS!$F$11*AC551+LMS!$G$11)))</f>
        <v>#VALUE!</v>
      </c>
      <c r="AA551" t="e">
        <f>IF(D551="M",(IF(AC551&lt;2.5,LMS!$D$21*AC551^3+LMS!$E$21*AC551^2+LMS!$F$21*AC551+LMS!$G$21,IF(AC551&lt;9.5,LMS!$D$22*AC551^3+LMS!$E$22*AC551^2+LMS!$F$22*AC551+LMS!$G$22,IF(AC551&lt;26.75,LMS!$D$23*AC551^3+LMS!$E$23*AC551^2+LMS!$F$23*AC551+LMS!$G$23,IF(AC551&lt;90,LMS!$D$24*AC551^3+LMS!$E$24*AC551^2+LMS!$F$24*AC551+LMS!$G$24,LMS!$D$25*AC551^3+LMS!$E$25*AC551^2+LMS!$F$25*AC551+LMS!$G$25))))),(IF(AC551&lt;2.5,LMS!$D$27*AC551^3+LMS!$E$27*AC551^2+LMS!$F$27*AC551+LMS!$G$27,IF(AC551&lt;9.5,LMS!$D$28*AC551^3+LMS!$E$28*AC551^2+LMS!$F$28*AC551+LMS!$G$28,IF(AC551&lt;26.75,LMS!$D$29*AC551^3+LMS!$E$29*AC551^2+LMS!$F$29*AC551+LMS!$G$29,IF(AC551&lt;90,LMS!$D$30*AC551^3+LMS!$E$30*AC551^2+LMS!$F$30*AC551+LMS!$G$30,IF(AC551&lt;150,LMS!$D$31*AC551^3+LMS!$E$31*AC551^2+LMS!$F$31*AC551+LMS!$G$31,LMS!$D$32*AC551^3+LMS!$E$32*AC551^2+LMS!$F$32*AC551+LMS!$G$32)))))))</f>
        <v>#VALUE!</v>
      </c>
      <c r="AB551" t="e">
        <f>IF(D551="M",(IF(AC551&lt;90,LMS!$D$14*AC551^3+LMS!$E$14*AC551^2+LMS!$F$14*AC551+LMS!$G$14,LMS!$D$15*AC551^3+LMS!$E$15*AC551^2+LMS!$F$15*AC551+LMS!$G$15)),(IF(AC551&lt;90,LMS!$D$17*AC551^3+LMS!$E$17*AC551^2+LMS!$F$17*AC551+LMS!$G$17,LMS!$D$18*AC551^3+LMS!$E$18*AC551^2+LMS!$F$18*AC551+LMS!$G$18)))</f>
        <v>#VALUE!</v>
      </c>
      <c r="AC551" s="7" t="e">
        <f t="shared" si="141"/>
        <v>#VALUE!</v>
      </c>
    </row>
    <row r="552" spans="2:29" s="7" customFormat="1">
      <c r="B552" s="119"/>
      <c r="C552" s="119"/>
      <c r="D552" s="119"/>
      <c r="E552" s="31"/>
      <c r="F552" s="31"/>
      <c r="G552" s="120"/>
      <c r="H552" s="120"/>
      <c r="I552" s="11" t="str">
        <f t="shared" si="128"/>
        <v/>
      </c>
      <c r="J552" s="2" t="str">
        <f t="shared" si="129"/>
        <v/>
      </c>
      <c r="K552" s="2" t="str">
        <f t="shared" si="130"/>
        <v/>
      </c>
      <c r="L552" s="2" t="str">
        <f t="shared" si="131"/>
        <v/>
      </c>
      <c r="M552" s="2" t="str">
        <f t="shared" si="132"/>
        <v/>
      </c>
      <c r="N552" s="2" t="str">
        <f t="shared" si="133"/>
        <v/>
      </c>
      <c r="O552" s="11" t="str">
        <f t="shared" si="134"/>
        <v/>
      </c>
      <c r="P552" s="11" t="str">
        <f t="shared" si="135"/>
        <v/>
      </c>
      <c r="Q552" s="11" t="str">
        <f t="shared" si="136"/>
        <v/>
      </c>
      <c r="R552" s="137"/>
      <c r="S552" s="137"/>
      <c r="T552" s="12" t="e">
        <f t="shared" si="137"/>
        <v>#VALUE!</v>
      </c>
      <c r="U552" s="13" t="e">
        <f t="shared" si="138"/>
        <v>#VALUE!</v>
      </c>
      <c r="V552" s="13"/>
      <c r="W552" s="8">
        <f t="shared" si="139"/>
        <v>9.0359999999999996</v>
      </c>
      <c r="X552" s="8">
        <f t="shared" si="140"/>
        <v>-184.49199999999999</v>
      </c>
      <c r="Y552"/>
      <c r="Z552" t="e">
        <f>IF(D552="M",IF(AC552&lt;78,LMS!$D$5*AC552^3+LMS!$E$5*AC552^2+LMS!$F$5*AC552+LMS!$G$5,IF(AC552&lt;150,LMS!$D$6*AC552^3+LMS!$E$6*AC552^2+LMS!$F$6*AC552+LMS!$G$6,LMS!$D$7*AC552^3+LMS!$E$7*AC552^2+LMS!$F$7*AC552+LMS!$G$7)),IF(AC552&lt;69,LMS!$D$9*AC552^3+LMS!$E$9*AC552^2+LMS!$F$9*AC552+LMS!$G$9,IF(AC552&lt;150,LMS!$D$10*AC552^3+LMS!$E$10*AC552^2+LMS!$F$10*AC552+LMS!$G$10,LMS!$D$11*AC552^3+LMS!$E$11*AC552^2+LMS!$F$11*AC552+LMS!$G$11)))</f>
        <v>#VALUE!</v>
      </c>
      <c r="AA552" t="e">
        <f>IF(D552="M",(IF(AC552&lt;2.5,LMS!$D$21*AC552^3+LMS!$E$21*AC552^2+LMS!$F$21*AC552+LMS!$G$21,IF(AC552&lt;9.5,LMS!$D$22*AC552^3+LMS!$E$22*AC552^2+LMS!$F$22*AC552+LMS!$G$22,IF(AC552&lt;26.75,LMS!$D$23*AC552^3+LMS!$E$23*AC552^2+LMS!$F$23*AC552+LMS!$G$23,IF(AC552&lt;90,LMS!$D$24*AC552^3+LMS!$E$24*AC552^2+LMS!$F$24*AC552+LMS!$G$24,LMS!$D$25*AC552^3+LMS!$E$25*AC552^2+LMS!$F$25*AC552+LMS!$G$25))))),(IF(AC552&lt;2.5,LMS!$D$27*AC552^3+LMS!$E$27*AC552^2+LMS!$F$27*AC552+LMS!$G$27,IF(AC552&lt;9.5,LMS!$D$28*AC552^3+LMS!$E$28*AC552^2+LMS!$F$28*AC552+LMS!$G$28,IF(AC552&lt;26.75,LMS!$D$29*AC552^3+LMS!$E$29*AC552^2+LMS!$F$29*AC552+LMS!$G$29,IF(AC552&lt;90,LMS!$D$30*AC552^3+LMS!$E$30*AC552^2+LMS!$F$30*AC552+LMS!$G$30,IF(AC552&lt;150,LMS!$D$31*AC552^3+LMS!$E$31*AC552^2+LMS!$F$31*AC552+LMS!$G$31,LMS!$D$32*AC552^3+LMS!$E$32*AC552^2+LMS!$F$32*AC552+LMS!$G$32)))))))</f>
        <v>#VALUE!</v>
      </c>
      <c r="AB552" t="e">
        <f>IF(D552="M",(IF(AC552&lt;90,LMS!$D$14*AC552^3+LMS!$E$14*AC552^2+LMS!$F$14*AC552+LMS!$G$14,LMS!$D$15*AC552^3+LMS!$E$15*AC552^2+LMS!$F$15*AC552+LMS!$G$15)),(IF(AC552&lt;90,LMS!$D$17*AC552^3+LMS!$E$17*AC552^2+LMS!$F$17*AC552+LMS!$G$17,LMS!$D$18*AC552^3+LMS!$E$18*AC552^2+LMS!$F$18*AC552+LMS!$G$18)))</f>
        <v>#VALUE!</v>
      </c>
      <c r="AC552" s="7" t="e">
        <f t="shared" si="141"/>
        <v>#VALUE!</v>
      </c>
    </row>
    <row r="553" spans="2:29" s="7" customFormat="1">
      <c r="B553" s="119"/>
      <c r="C553" s="119"/>
      <c r="D553" s="119"/>
      <c r="E553" s="31"/>
      <c r="F553" s="31"/>
      <c r="G553" s="120"/>
      <c r="H553" s="120"/>
      <c r="I553" s="11" t="str">
        <f t="shared" si="128"/>
        <v/>
      </c>
      <c r="J553" s="2" t="str">
        <f t="shared" si="129"/>
        <v/>
      </c>
      <c r="K553" s="2" t="str">
        <f t="shared" si="130"/>
        <v/>
      </c>
      <c r="L553" s="2" t="str">
        <f t="shared" si="131"/>
        <v/>
      </c>
      <c r="M553" s="2" t="str">
        <f t="shared" si="132"/>
        <v/>
      </c>
      <c r="N553" s="2" t="str">
        <f t="shared" si="133"/>
        <v/>
      </c>
      <c r="O553" s="11" t="str">
        <f t="shared" si="134"/>
        <v/>
      </c>
      <c r="P553" s="11" t="str">
        <f t="shared" si="135"/>
        <v/>
      </c>
      <c r="Q553" s="11" t="str">
        <f t="shared" si="136"/>
        <v/>
      </c>
      <c r="R553" s="137"/>
      <c r="S553" s="137"/>
      <c r="T553" s="12" t="e">
        <f t="shared" si="137"/>
        <v>#VALUE!</v>
      </c>
      <c r="U553" s="13" t="e">
        <f t="shared" si="138"/>
        <v>#VALUE!</v>
      </c>
      <c r="V553" s="13"/>
      <c r="W553" s="8">
        <f t="shared" si="139"/>
        <v>9.0359999999999996</v>
      </c>
      <c r="X553" s="8">
        <f t="shared" si="140"/>
        <v>-184.49199999999999</v>
      </c>
      <c r="Y553"/>
      <c r="Z553" t="e">
        <f>IF(D553="M",IF(AC553&lt;78,LMS!$D$5*AC553^3+LMS!$E$5*AC553^2+LMS!$F$5*AC553+LMS!$G$5,IF(AC553&lt;150,LMS!$D$6*AC553^3+LMS!$E$6*AC553^2+LMS!$F$6*AC553+LMS!$G$6,LMS!$D$7*AC553^3+LMS!$E$7*AC553^2+LMS!$F$7*AC553+LMS!$G$7)),IF(AC553&lt;69,LMS!$D$9*AC553^3+LMS!$E$9*AC553^2+LMS!$F$9*AC553+LMS!$G$9,IF(AC553&lt;150,LMS!$D$10*AC553^3+LMS!$E$10*AC553^2+LMS!$F$10*AC553+LMS!$G$10,LMS!$D$11*AC553^3+LMS!$E$11*AC553^2+LMS!$F$11*AC553+LMS!$G$11)))</f>
        <v>#VALUE!</v>
      </c>
      <c r="AA553" t="e">
        <f>IF(D553="M",(IF(AC553&lt;2.5,LMS!$D$21*AC553^3+LMS!$E$21*AC553^2+LMS!$F$21*AC553+LMS!$G$21,IF(AC553&lt;9.5,LMS!$D$22*AC553^3+LMS!$E$22*AC553^2+LMS!$F$22*AC553+LMS!$G$22,IF(AC553&lt;26.75,LMS!$D$23*AC553^3+LMS!$E$23*AC553^2+LMS!$F$23*AC553+LMS!$G$23,IF(AC553&lt;90,LMS!$D$24*AC553^3+LMS!$E$24*AC553^2+LMS!$F$24*AC553+LMS!$G$24,LMS!$D$25*AC553^3+LMS!$E$25*AC553^2+LMS!$F$25*AC553+LMS!$G$25))))),(IF(AC553&lt;2.5,LMS!$D$27*AC553^3+LMS!$E$27*AC553^2+LMS!$F$27*AC553+LMS!$G$27,IF(AC553&lt;9.5,LMS!$D$28*AC553^3+LMS!$E$28*AC553^2+LMS!$F$28*AC553+LMS!$G$28,IF(AC553&lt;26.75,LMS!$D$29*AC553^3+LMS!$E$29*AC553^2+LMS!$F$29*AC553+LMS!$G$29,IF(AC553&lt;90,LMS!$D$30*AC553^3+LMS!$E$30*AC553^2+LMS!$F$30*AC553+LMS!$G$30,IF(AC553&lt;150,LMS!$D$31*AC553^3+LMS!$E$31*AC553^2+LMS!$F$31*AC553+LMS!$G$31,LMS!$D$32*AC553^3+LMS!$E$32*AC553^2+LMS!$F$32*AC553+LMS!$G$32)))))))</f>
        <v>#VALUE!</v>
      </c>
      <c r="AB553" t="e">
        <f>IF(D553="M",(IF(AC553&lt;90,LMS!$D$14*AC553^3+LMS!$E$14*AC553^2+LMS!$F$14*AC553+LMS!$G$14,LMS!$D$15*AC553^3+LMS!$E$15*AC553^2+LMS!$F$15*AC553+LMS!$G$15)),(IF(AC553&lt;90,LMS!$D$17*AC553^3+LMS!$E$17*AC553^2+LMS!$F$17*AC553+LMS!$G$17,LMS!$D$18*AC553^3+LMS!$E$18*AC553^2+LMS!$F$18*AC553+LMS!$G$18)))</f>
        <v>#VALUE!</v>
      </c>
      <c r="AC553" s="7" t="e">
        <f t="shared" si="141"/>
        <v>#VALUE!</v>
      </c>
    </row>
    <row r="554" spans="2:29" s="7" customFormat="1">
      <c r="B554" s="119"/>
      <c r="C554" s="119"/>
      <c r="D554" s="119"/>
      <c r="E554" s="31"/>
      <c r="F554" s="31"/>
      <c r="G554" s="120"/>
      <c r="H554" s="120"/>
      <c r="I554" s="11" t="str">
        <f t="shared" si="128"/>
        <v/>
      </c>
      <c r="J554" s="2" t="str">
        <f t="shared" si="129"/>
        <v/>
      </c>
      <c r="K554" s="2" t="str">
        <f t="shared" si="130"/>
        <v/>
      </c>
      <c r="L554" s="2" t="str">
        <f t="shared" si="131"/>
        <v/>
      </c>
      <c r="M554" s="2" t="str">
        <f t="shared" si="132"/>
        <v/>
      </c>
      <c r="N554" s="2" t="str">
        <f t="shared" si="133"/>
        <v/>
      </c>
      <c r="O554" s="11" t="str">
        <f t="shared" si="134"/>
        <v/>
      </c>
      <c r="P554" s="11" t="str">
        <f t="shared" si="135"/>
        <v/>
      </c>
      <c r="Q554" s="11" t="str">
        <f t="shared" si="136"/>
        <v/>
      </c>
      <c r="R554" s="137"/>
      <c r="S554" s="137"/>
      <c r="T554" s="12" t="e">
        <f t="shared" si="137"/>
        <v>#VALUE!</v>
      </c>
      <c r="U554" s="13" t="e">
        <f t="shared" si="138"/>
        <v>#VALUE!</v>
      </c>
      <c r="V554" s="13"/>
      <c r="W554" s="8">
        <f t="shared" si="139"/>
        <v>9.0359999999999996</v>
      </c>
      <c r="X554" s="8">
        <f t="shared" si="140"/>
        <v>-184.49199999999999</v>
      </c>
      <c r="Y554"/>
      <c r="Z554" t="e">
        <f>IF(D554="M",IF(AC554&lt;78,LMS!$D$5*AC554^3+LMS!$E$5*AC554^2+LMS!$F$5*AC554+LMS!$G$5,IF(AC554&lt;150,LMS!$D$6*AC554^3+LMS!$E$6*AC554^2+LMS!$F$6*AC554+LMS!$G$6,LMS!$D$7*AC554^3+LMS!$E$7*AC554^2+LMS!$F$7*AC554+LMS!$G$7)),IF(AC554&lt;69,LMS!$D$9*AC554^3+LMS!$E$9*AC554^2+LMS!$F$9*AC554+LMS!$G$9,IF(AC554&lt;150,LMS!$D$10*AC554^3+LMS!$E$10*AC554^2+LMS!$F$10*AC554+LMS!$G$10,LMS!$D$11*AC554^3+LMS!$E$11*AC554^2+LMS!$F$11*AC554+LMS!$G$11)))</f>
        <v>#VALUE!</v>
      </c>
      <c r="AA554" t="e">
        <f>IF(D554="M",(IF(AC554&lt;2.5,LMS!$D$21*AC554^3+LMS!$E$21*AC554^2+LMS!$F$21*AC554+LMS!$G$21,IF(AC554&lt;9.5,LMS!$D$22*AC554^3+LMS!$E$22*AC554^2+LMS!$F$22*AC554+LMS!$G$22,IF(AC554&lt;26.75,LMS!$D$23*AC554^3+LMS!$E$23*AC554^2+LMS!$F$23*AC554+LMS!$G$23,IF(AC554&lt;90,LMS!$D$24*AC554^3+LMS!$E$24*AC554^2+LMS!$F$24*AC554+LMS!$G$24,LMS!$D$25*AC554^3+LMS!$E$25*AC554^2+LMS!$F$25*AC554+LMS!$G$25))))),(IF(AC554&lt;2.5,LMS!$D$27*AC554^3+LMS!$E$27*AC554^2+LMS!$F$27*AC554+LMS!$G$27,IF(AC554&lt;9.5,LMS!$D$28*AC554^3+LMS!$E$28*AC554^2+LMS!$F$28*AC554+LMS!$G$28,IF(AC554&lt;26.75,LMS!$D$29*AC554^3+LMS!$E$29*AC554^2+LMS!$F$29*AC554+LMS!$G$29,IF(AC554&lt;90,LMS!$D$30*AC554^3+LMS!$E$30*AC554^2+LMS!$F$30*AC554+LMS!$G$30,IF(AC554&lt;150,LMS!$D$31*AC554^3+LMS!$E$31*AC554^2+LMS!$F$31*AC554+LMS!$G$31,LMS!$D$32*AC554^3+LMS!$E$32*AC554^2+LMS!$F$32*AC554+LMS!$G$32)))))))</f>
        <v>#VALUE!</v>
      </c>
      <c r="AB554" t="e">
        <f>IF(D554="M",(IF(AC554&lt;90,LMS!$D$14*AC554^3+LMS!$E$14*AC554^2+LMS!$F$14*AC554+LMS!$G$14,LMS!$D$15*AC554^3+LMS!$E$15*AC554^2+LMS!$F$15*AC554+LMS!$G$15)),(IF(AC554&lt;90,LMS!$D$17*AC554^3+LMS!$E$17*AC554^2+LMS!$F$17*AC554+LMS!$G$17,LMS!$D$18*AC554^3+LMS!$E$18*AC554^2+LMS!$F$18*AC554+LMS!$G$18)))</f>
        <v>#VALUE!</v>
      </c>
      <c r="AC554" s="7" t="e">
        <f t="shared" si="141"/>
        <v>#VALUE!</v>
      </c>
    </row>
    <row r="555" spans="2:29" s="7" customFormat="1">
      <c r="B555" s="119"/>
      <c r="C555" s="119"/>
      <c r="D555" s="119"/>
      <c r="E555" s="31"/>
      <c r="F555" s="31"/>
      <c r="G555" s="120"/>
      <c r="H555" s="120"/>
      <c r="I555" s="11" t="str">
        <f t="shared" si="128"/>
        <v/>
      </c>
      <c r="J555" s="2" t="str">
        <f t="shared" si="129"/>
        <v/>
      </c>
      <c r="K555" s="2" t="str">
        <f t="shared" si="130"/>
        <v/>
      </c>
      <c r="L555" s="2" t="str">
        <f t="shared" si="131"/>
        <v/>
      </c>
      <c r="M555" s="2" t="str">
        <f t="shared" si="132"/>
        <v/>
      </c>
      <c r="N555" s="2" t="str">
        <f t="shared" si="133"/>
        <v/>
      </c>
      <c r="O555" s="11" t="str">
        <f t="shared" si="134"/>
        <v/>
      </c>
      <c r="P555" s="11" t="str">
        <f t="shared" si="135"/>
        <v/>
      </c>
      <c r="Q555" s="11" t="str">
        <f t="shared" si="136"/>
        <v/>
      </c>
      <c r="R555" s="137"/>
      <c r="S555" s="137"/>
      <c r="T555" s="12" t="e">
        <f t="shared" si="137"/>
        <v>#VALUE!</v>
      </c>
      <c r="U555" s="13" t="e">
        <f t="shared" si="138"/>
        <v>#VALUE!</v>
      </c>
      <c r="V555" s="13"/>
      <c r="W555" s="8">
        <f t="shared" si="139"/>
        <v>9.0359999999999996</v>
      </c>
      <c r="X555" s="8">
        <f t="shared" si="140"/>
        <v>-184.49199999999999</v>
      </c>
      <c r="Y555"/>
      <c r="Z555" t="e">
        <f>IF(D555="M",IF(AC555&lt;78,LMS!$D$5*AC555^3+LMS!$E$5*AC555^2+LMS!$F$5*AC555+LMS!$G$5,IF(AC555&lt;150,LMS!$D$6*AC555^3+LMS!$E$6*AC555^2+LMS!$F$6*AC555+LMS!$G$6,LMS!$D$7*AC555^3+LMS!$E$7*AC555^2+LMS!$F$7*AC555+LMS!$G$7)),IF(AC555&lt;69,LMS!$D$9*AC555^3+LMS!$E$9*AC555^2+LMS!$F$9*AC555+LMS!$G$9,IF(AC555&lt;150,LMS!$D$10*AC555^3+LMS!$E$10*AC555^2+LMS!$F$10*AC555+LMS!$G$10,LMS!$D$11*AC555^3+LMS!$E$11*AC555^2+LMS!$F$11*AC555+LMS!$G$11)))</f>
        <v>#VALUE!</v>
      </c>
      <c r="AA555" t="e">
        <f>IF(D555="M",(IF(AC555&lt;2.5,LMS!$D$21*AC555^3+LMS!$E$21*AC555^2+LMS!$F$21*AC555+LMS!$G$21,IF(AC555&lt;9.5,LMS!$D$22*AC555^3+LMS!$E$22*AC555^2+LMS!$F$22*AC555+LMS!$G$22,IF(AC555&lt;26.75,LMS!$D$23*AC555^3+LMS!$E$23*AC555^2+LMS!$F$23*AC555+LMS!$G$23,IF(AC555&lt;90,LMS!$D$24*AC555^3+LMS!$E$24*AC555^2+LMS!$F$24*AC555+LMS!$G$24,LMS!$D$25*AC555^3+LMS!$E$25*AC555^2+LMS!$F$25*AC555+LMS!$G$25))))),(IF(AC555&lt;2.5,LMS!$D$27*AC555^3+LMS!$E$27*AC555^2+LMS!$F$27*AC555+LMS!$G$27,IF(AC555&lt;9.5,LMS!$D$28*AC555^3+LMS!$E$28*AC555^2+LMS!$F$28*AC555+LMS!$G$28,IF(AC555&lt;26.75,LMS!$D$29*AC555^3+LMS!$E$29*AC555^2+LMS!$F$29*AC555+LMS!$G$29,IF(AC555&lt;90,LMS!$D$30*AC555^3+LMS!$E$30*AC555^2+LMS!$F$30*AC555+LMS!$G$30,IF(AC555&lt;150,LMS!$D$31*AC555^3+LMS!$E$31*AC555^2+LMS!$F$31*AC555+LMS!$G$31,LMS!$D$32*AC555^3+LMS!$E$32*AC555^2+LMS!$F$32*AC555+LMS!$G$32)))))))</f>
        <v>#VALUE!</v>
      </c>
      <c r="AB555" t="e">
        <f>IF(D555="M",(IF(AC555&lt;90,LMS!$D$14*AC555^3+LMS!$E$14*AC555^2+LMS!$F$14*AC555+LMS!$G$14,LMS!$D$15*AC555^3+LMS!$E$15*AC555^2+LMS!$F$15*AC555+LMS!$G$15)),(IF(AC555&lt;90,LMS!$D$17*AC555^3+LMS!$E$17*AC555^2+LMS!$F$17*AC555+LMS!$G$17,LMS!$D$18*AC555^3+LMS!$E$18*AC555^2+LMS!$F$18*AC555+LMS!$G$18)))</f>
        <v>#VALUE!</v>
      </c>
      <c r="AC555" s="7" t="e">
        <f t="shared" si="141"/>
        <v>#VALUE!</v>
      </c>
    </row>
    <row r="556" spans="2:29" s="7" customFormat="1">
      <c r="B556" s="119"/>
      <c r="C556" s="119"/>
      <c r="D556" s="119"/>
      <c r="E556" s="31"/>
      <c r="F556" s="31"/>
      <c r="G556" s="120"/>
      <c r="H556" s="120"/>
      <c r="I556" s="11" t="str">
        <f t="shared" si="128"/>
        <v/>
      </c>
      <c r="J556" s="2" t="str">
        <f t="shared" si="129"/>
        <v/>
      </c>
      <c r="K556" s="2" t="str">
        <f t="shared" si="130"/>
        <v/>
      </c>
      <c r="L556" s="2" t="str">
        <f t="shared" si="131"/>
        <v/>
      </c>
      <c r="M556" s="2" t="str">
        <f t="shared" si="132"/>
        <v/>
      </c>
      <c r="N556" s="2" t="str">
        <f t="shared" si="133"/>
        <v/>
      </c>
      <c r="O556" s="11" t="str">
        <f t="shared" si="134"/>
        <v/>
      </c>
      <c r="P556" s="11" t="str">
        <f t="shared" si="135"/>
        <v/>
      </c>
      <c r="Q556" s="11" t="str">
        <f t="shared" si="136"/>
        <v/>
      </c>
      <c r="R556" s="137"/>
      <c r="S556" s="137"/>
      <c r="T556" s="12" t="e">
        <f t="shared" si="137"/>
        <v>#VALUE!</v>
      </c>
      <c r="U556" s="13" t="e">
        <f t="shared" si="138"/>
        <v>#VALUE!</v>
      </c>
      <c r="V556" s="13"/>
      <c r="W556" s="8">
        <f t="shared" si="139"/>
        <v>9.0359999999999996</v>
      </c>
      <c r="X556" s="8">
        <f t="shared" si="140"/>
        <v>-184.49199999999999</v>
      </c>
      <c r="Y556"/>
      <c r="Z556" t="e">
        <f>IF(D556="M",IF(AC556&lt;78,LMS!$D$5*AC556^3+LMS!$E$5*AC556^2+LMS!$F$5*AC556+LMS!$G$5,IF(AC556&lt;150,LMS!$D$6*AC556^3+LMS!$E$6*AC556^2+LMS!$F$6*AC556+LMS!$G$6,LMS!$D$7*AC556^3+LMS!$E$7*AC556^2+LMS!$F$7*AC556+LMS!$G$7)),IF(AC556&lt;69,LMS!$D$9*AC556^3+LMS!$E$9*AC556^2+LMS!$F$9*AC556+LMS!$G$9,IF(AC556&lt;150,LMS!$D$10*AC556^3+LMS!$E$10*AC556^2+LMS!$F$10*AC556+LMS!$G$10,LMS!$D$11*AC556^3+LMS!$E$11*AC556^2+LMS!$F$11*AC556+LMS!$G$11)))</f>
        <v>#VALUE!</v>
      </c>
      <c r="AA556" t="e">
        <f>IF(D556="M",(IF(AC556&lt;2.5,LMS!$D$21*AC556^3+LMS!$E$21*AC556^2+LMS!$F$21*AC556+LMS!$G$21,IF(AC556&lt;9.5,LMS!$D$22*AC556^3+LMS!$E$22*AC556^2+LMS!$F$22*AC556+LMS!$G$22,IF(AC556&lt;26.75,LMS!$D$23*AC556^3+LMS!$E$23*AC556^2+LMS!$F$23*AC556+LMS!$G$23,IF(AC556&lt;90,LMS!$D$24*AC556^3+LMS!$E$24*AC556^2+LMS!$F$24*AC556+LMS!$G$24,LMS!$D$25*AC556^3+LMS!$E$25*AC556^2+LMS!$F$25*AC556+LMS!$G$25))))),(IF(AC556&lt;2.5,LMS!$D$27*AC556^3+LMS!$E$27*AC556^2+LMS!$F$27*AC556+LMS!$G$27,IF(AC556&lt;9.5,LMS!$D$28*AC556^3+LMS!$E$28*AC556^2+LMS!$F$28*AC556+LMS!$G$28,IF(AC556&lt;26.75,LMS!$D$29*AC556^3+LMS!$E$29*AC556^2+LMS!$F$29*AC556+LMS!$G$29,IF(AC556&lt;90,LMS!$D$30*AC556^3+LMS!$E$30*AC556^2+LMS!$F$30*AC556+LMS!$G$30,IF(AC556&lt;150,LMS!$D$31*AC556^3+LMS!$E$31*AC556^2+LMS!$F$31*AC556+LMS!$G$31,LMS!$D$32*AC556^3+LMS!$E$32*AC556^2+LMS!$F$32*AC556+LMS!$G$32)))))))</f>
        <v>#VALUE!</v>
      </c>
      <c r="AB556" t="e">
        <f>IF(D556="M",(IF(AC556&lt;90,LMS!$D$14*AC556^3+LMS!$E$14*AC556^2+LMS!$F$14*AC556+LMS!$G$14,LMS!$D$15*AC556^3+LMS!$E$15*AC556^2+LMS!$F$15*AC556+LMS!$G$15)),(IF(AC556&lt;90,LMS!$D$17*AC556^3+LMS!$E$17*AC556^2+LMS!$F$17*AC556+LMS!$G$17,LMS!$D$18*AC556^3+LMS!$E$18*AC556^2+LMS!$F$18*AC556+LMS!$G$18)))</f>
        <v>#VALUE!</v>
      </c>
      <c r="AC556" s="7" t="e">
        <f t="shared" si="141"/>
        <v>#VALUE!</v>
      </c>
    </row>
    <row r="557" spans="2:29" s="7" customFormat="1">
      <c r="B557" s="119"/>
      <c r="C557" s="119"/>
      <c r="D557" s="119"/>
      <c r="E557" s="31"/>
      <c r="F557" s="31"/>
      <c r="G557" s="120"/>
      <c r="H557" s="120"/>
      <c r="I557" s="11" t="str">
        <f t="shared" si="128"/>
        <v/>
      </c>
      <c r="J557" s="2" t="str">
        <f t="shared" si="129"/>
        <v/>
      </c>
      <c r="K557" s="2" t="str">
        <f t="shared" si="130"/>
        <v/>
      </c>
      <c r="L557" s="2" t="str">
        <f t="shared" si="131"/>
        <v/>
      </c>
      <c r="M557" s="2" t="str">
        <f t="shared" si="132"/>
        <v/>
      </c>
      <c r="N557" s="2" t="str">
        <f t="shared" si="133"/>
        <v/>
      </c>
      <c r="O557" s="11" t="str">
        <f t="shared" si="134"/>
        <v/>
      </c>
      <c r="P557" s="11" t="str">
        <f t="shared" si="135"/>
        <v/>
      </c>
      <c r="Q557" s="11" t="str">
        <f t="shared" si="136"/>
        <v/>
      </c>
      <c r="R557" s="137"/>
      <c r="S557" s="137"/>
      <c r="T557" s="12" t="e">
        <f t="shared" si="137"/>
        <v>#VALUE!</v>
      </c>
      <c r="U557" s="13" t="e">
        <f t="shared" si="138"/>
        <v>#VALUE!</v>
      </c>
      <c r="V557" s="13"/>
      <c r="W557" s="8">
        <f t="shared" si="139"/>
        <v>9.0359999999999996</v>
      </c>
      <c r="X557" s="8">
        <f t="shared" si="140"/>
        <v>-184.49199999999999</v>
      </c>
      <c r="Y557"/>
      <c r="Z557" t="e">
        <f>IF(D557="M",IF(AC557&lt;78,LMS!$D$5*AC557^3+LMS!$E$5*AC557^2+LMS!$F$5*AC557+LMS!$G$5,IF(AC557&lt;150,LMS!$D$6*AC557^3+LMS!$E$6*AC557^2+LMS!$F$6*AC557+LMS!$G$6,LMS!$D$7*AC557^3+LMS!$E$7*AC557^2+LMS!$F$7*AC557+LMS!$G$7)),IF(AC557&lt;69,LMS!$D$9*AC557^3+LMS!$E$9*AC557^2+LMS!$F$9*AC557+LMS!$G$9,IF(AC557&lt;150,LMS!$D$10*AC557^3+LMS!$E$10*AC557^2+LMS!$F$10*AC557+LMS!$G$10,LMS!$D$11*AC557^3+LMS!$E$11*AC557^2+LMS!$F$11*AC557+LMS!$G$11)))</f>
        <v>#VALUE!</v>
      </c>
      <c r="AA557" t="e">
        <f>IF(D557="M",(IF(AC557&lt;2.5,LMS!$D$21*AC557^3+LMS!$E$21*AC557^2+LMS!$F$21*AC557+LMS!$G$21,IF(AC557&lt;9.5,LMS!$D$22*AC557^3+LMS!$E$22*AC557^2+LMS!$F$22*AC557+LMS!$G$22,IF(AC557&lt;26.75,LMS!$D$23*AC557^3+LMS!$E$23*AC557^2+LMS!$F$23*AC557+LMS!$G$23,IF(AC557&lt;90,LMS!$D$24*AC557^3+LMS!$E$24*AC557^2+LMS!$F$24*AC557+LMS!$G$24,LMS!$D$25*AC557^3+LMS!$E$25*AC557^2+LMS!$F$25*AC557+LMS!$G$25))))),(IF(AC557&lt;2.5,LMS!$D$27*AC557^3+LMS!$E$27*AC557^2+LMS!$F$27*AC557+LMS!$G$27,IF(AC557&lt;9.5,LMS!$D$28*AC557^3+LMS!$E$28*AC557^2+LMS!$F$28*AC557+LMS!$G$28,IF(AC557&lt;26.75,LMS!$D$29*AC557^3+LMS!$E$29*AC557^2+LMS!$F$29*AC557+LMS!$G$29,IF(AC557&lt;90,LMS!$D$30*AC557^3+LMS!$E$30*AC557^2+LMS!$F$30*AC557+LMS!$G$30,IF(AC557&lt;150,LMS!$D$31*AC557^3+LMS!$E$31*AC557^2+LMS!$F$31*AC557+LMS!$G$31,LMS!$D$32*AC557^3+LMS!$E$32*AC557^2+LMS!$F$32*AC557+LMS!$G$32)))))))</f>
        <v>#VALUE!</v>
      </c>
      <c r="AB557" t="e">
        <f>IF(D557="M",(IF(AC557&lt;90,LMS!$D$14*AC557^3+LMS!$E$14*AC557^2+LMS!$F$14*AC557+LMS!$G$14,LMS!$D$15*AC557^3+LMS!$E$15*AC557^2+LMS!$F$15*AC557+LMS!$G$15)),(IF(AC557&lt;90,LMS!$D$17*AC557^3+LMS!$E$17*AC557^2+LMS!$F$17*AC557+LMS!$G$17,LMS!$D$18*AC557^3+LMS!$E$18*AC557^2+LMS!$F$18*AC557+LMS!$G$18)))</f>
        <v>#VALUE!</v>
      </c>
      <c r="AC557" s="7" t="e">
        <f t="shared" si="141"/>
        <v>#VALUE!</v>
      </c>
    </row>
    <row r="558" spans="2:29" s="7" customFormat="1">
      <c r="B558" s="119"/>
      <c r="C558" s="119"/>
      <c r="D558" s="119"/>
      <c r="E558" s="31"/>
      <c r="F558" s="31"/>
      <c r="G558" s="120"/>
      <c r="H558" s="120"/>
      <c r="I558" s="11" t="str">
        <f t="shared" si="128"/>
        <v/>
      </c>
      <c r="J558" s="2" t="str">
        <f t="shared" si="129"/>
        <v/>
      </c>
      <c r="K558" s="2" t="str">
        <f t="shared" si="130"/>
        <v/>
      </c>
      <c r="L558" s="2" t="str">
        <f t="shared" si="131"/>
        <v/>
      </c>
      <c r="M558" s="2" t="str">
        <f t="shared" si="132"/>
        <v/>
      </c>
      <c r="N558" s="2" t="str">
        <f t="shared" si="133"/>
        <v/>
      </c>
      <c r="O558" s="11" t="str">
        <f t="shared" si="134"/>
        <v/>
      </c>
      <c r="P558" s="11" t="str">
        <f t="shared" si="135"/>
        <v/>
      </c>
      <c r="Q558" s="11" t="str">
        <f t="shared" si="136"/>
        <v/>
      </c>
      <c r="R558" s="137"/>
      <c r="S558" s="137"/>
      <c r="T558" s="12" t="e">
        <f t="shared" si="137"/>
        <v>#VALUE!</v>
      </c>
      <c r="U558" s="13" t="e">
        <f t="shared" si="138"/>
        <v>#VALUE!</v>
      </c>
      <c r="V558" s="13"/>
      <c r="W558" s="8">
        <f t="shared" si="139"/>
        <v>9.0359999999999996</v>
      </c>
      <c r="X558" s="8">
        <f t="shared" si="140"/>
        <v>-184.49199999999999</v>
      </c>
      <c r="Y558"/>
      <c r="Z558" t="e">
        <f>IF(D558="M",IF(AC558&lt;78,LMS!$D$5*AC558^3+LMS!$E$5*AC558^2+LMS!$F$5*AC558+LMS!$G$5,IF(AC558&lt;150,LMS!$D$6*AC558^3+LMS!$E$6*AC558^2+LMS!$F$6*AC558+LMS!$G$6,LMS!$D$7*AC558^3+LMS!$E$7*AC558^2+LMS!$F$7*AC558+LMS!$G$7)),IF(AC558&lt;69,LMS!$D$9*AC558^3+LMS!$E$9*AC558^2+LMS!$F$9*AC558+LMS!$G$9,IF(AC558&lt;150,LMS!$D$10*AC558^3+LMS!$E$10*AC558^2+LMS!$F$10*AC558+LMS!$G$10,LMS!$D$11*AC558^3+LMS!$E$11*AC558^2+LMS!$F$11*AC558+LMS!$G$11)))</f>
        <v>#VALUE!</v>
      </c>
      <c r="AA558" t="e">
        <f>IF(D558="M",(IF(AC558&lt;2.5,LMS!$D$21*AC558^3+LMS!$E$21*AC558^2+LMS!$F$21*AC558+LMS!$G$21,IF(AC558&lt;9.5,LMS!$D$22*AC558^3+LMS!$E$22*AC558^2+LMS!$F$22*AC558+LMS!$G$22,IF(AC558&lt;26.75,LMS!$D$23*AC558^3+LMS!$E$23*AC558^2+LMS!$F$23*AC558+LMS!$G$23,IF(AC558&lt;90,LMS!$D$24*AC558^3+LMS!$E$24*AC558^2+LMS!$F$24*AC558+LMS!$G$24,LMS!$D$25*AC558^3+LMS!$E$25*AC558^2+LMS!$F$25*AC558+LMS!$G$25))))),(IF(AC558&lt;2.5,LMS!$D$27*AC558^3+LMS!$E$27*AC558^2+LMS!$F$27*AC558+LMS!$G$27,IF(AC558&lt;9.5,LMS!$D$28*AC558^3+LMS!$E$28*AC558^2+LMS!$F$28*AC558+LMS!$G$28,IF(AC558&lt;26.75,LMS!$D$29*AC558^3+LMS!$E$29*AC558^2+LMS!$F$29*AC558+LMS!$G$29,IF(AC558&lt;90,LMS!$D$30*AC558^3+LMS!$E$30*AC558^2+LMS!$F$30*AC558+LMS!$G$30,IF(AC558&lt;150,LMS!$D$31*AC558^3+LMS!$E$31*AC558^2+LMS!$F$31*AC558+LMS!$G$31,LMS!$D$32*AC558^3+LMS!$E$32*AC558^2+LMS!$F$32*AC558+LMS!$G$32)))))))</f>
        <v>#VALUE!</v>
      </c>
      <c r="AB558" t="e">
        <f>IF(D558="M",(IF(AC558&lt;90,LMS!$D$14*AC558^3+LMS!$E$14*AC558^2+LMS!$F$14*AC558+LMS!$G$14,LMS!$D$15*AC558^3+LMS!$E$15*AC558^2+LMS!$F$15*AC558+LMS!$G$15)),(IF(AC558&lt;90,LMS!$D$17*AC558^3+LMS!$E$17*AC558^2+LMS!$F$17*AC558+LMS!$G$17,LMS!$D$18*AC558^3+LMS!$E$18*AC558^2+LMS!$F$18*AC558+LMS!$G$18)))</f>
        <v>#VALUE!</v>
      </c>
      <c r="AC558" s="7" t="e">
        <f t="shared" si="141"/>
        <v>#VALUE!</v>
      </c>
    </row>
    <row r="559" spans="2:29" s="7" customFormat="1">
      <c r="B559" s="119"/>
      <c r="C559" s="119"/>
      <c r="D559" s="119"/>
      <c r="E559" s="31"/>
      <c r="F559" s="31"/>
      <c r="G559" s="120"/>
      <c r="H559" s="120"/>
      <c r="I559" s="11" t="str">
        <f t="shared" si="128"/>
        <v/>
      </c>
      <c r="J559" s="2" t="str">
        <f t="shared" si="129"/>
        <v/>
      </c>
      <c r="K559" s="2" t="str">
        <f t="shared" si="130"/>
        <v/>
      </c>
      <c r="L559" s="2" t="str">
        <f t="shared" si="131"/>
        <v/>
      </c>
      <c r="M559" s="2" t="str">
        <f t="shared" si="132"/>
        <v/>
      </c>
      <c r="N559" s="2" t="str">
        <f t="shared" si="133"/>
        <v/>
      </c>
      <c r="O559" s="11" t="str">
        <f t="shared" si="134"/>
        <v/>
      </c>
      <c r="P559" s="11" t="str">
        <f t="shared" si="135"/>
        <v/>
      </c>
      <c r="Q559" s="11" t="str">
        <f t="shared" si="136"/>
        <v/>
      </c>
      <c r="R559" s="137"/>
      <c r="S559" s="137"/>
      <c r="T559" s="12" t="e">
        <f t="shared" si="137"/>
        <v>#VALUE!</v>
      </c>
      <c r="U559" s="13" t="e">
        <f t="shared" si="138"/>
        <v>#VALUE!</v>
      </c>
      <c r="V559" s="13"/>
      <c r="W559" s="8">
        <f t="shared" si="139"/>
        <v>9.0359999999999996</v>
      </c>
      <c r="X559" s="8">
        <f t="shared" si="140"/>
        <v>-184.49199999999999</v>
      </c>
      <c r="Y559"/>
      <c r="Z559" t="e">
        <f>IF(D559="M",IF(AC559&lt;78,LMS!$D$5*AC559^3+LMS!$E$5*AC559^2+LMS!$F$5*AC559+LMS!$G$5,IF(AC559&lt;150,LMS!$D$6*AC559^3+LMS!$E$6*AC559^2+LMS!$F$6*AC559+LMS!$G$6,LMS!$D$7*AC559^3+LMS!$E$7*AC559^2+LMS!$F$7*AC559+LMS!$G$7)),IF(AC559&lt;69,LMS!$D$9*AC559^3+LMS!$E$9*AC559^2+LMS!$F$9*AC559+LMS!$G$9,IF(AC559&lt;150,LMS!$D$10*AC559^3+LMS!$E$10*AC559^2+LMS!$F$10*AC559+LMS!$G$10,LMS!$D$11*AC559^3+LMS!$E$11*AC559^2+LMS!$F$11*AC559+LMS!$G$11)))</f>
        <v>#VALUE!</v>
      </c>
      <c r="AA559" t="e">
        <f>IF(D559="M",(IF(AC559&lt;2.5,LMS!$D$21*AC559^3+LMS!$E$21*AC559^2+LMS!$F$21*AC559+LMS!$G$21,IF(AC559&lt;9.5,LMS!$D$22*AC559^3+LMS!$E$22*AC559^2+LMS!$F$22*AC559+LMS!$G$22,IF(AC559&lt;26.75,LMS!$D$23*AC559^3+LMS!$E$23*AC559^2+LMS!$F$23*AC559+LMS!$G$23,IF(AC559&lt;90,LMS!$D$24*AC559^3+LMS!$E$24*AC559^2+LMS!$F$24*AC559+LMS!$G$24,LMS!$D$25*AC559^3+LMS!$E$25*AC559^2+LMS!$F$25*AC559+LMS!$G$25))))),(IF(AC559&lt;2.5,LMS!$D$27*AC559^3+LMS!$E$27*AC559^2+LMS!$F$27*AC559+LMS!$G$27,IF(AC559&lt;9.5,LMS!$D$28*AC559^3+LMS!$E$28*AC559^2+LMS!$F$28*AC559+LMS!$G$28,IF(AC559&lt;26.75,LMS!$D$29*AC559^3+LMS!$E$29*AC559^2+LMS!$F$29*AC559+LMS!$G$29,IF(AC559&lt;90,LMS!$D$30*AC559^3+LMS!$E$30*AC559^2+LMS!$F$30*AC559+LMS!$G$30,IF(AC559&lt;150,LMS!$D$31*AC559^3+LMS!$E$31*AC559^2+LMS!$F$31*AC559+LMS!$G$31,LMS!$D$32*AC559^3+LMS!$E$32*AC559^2+LMS!$F$32*AC559+LMS!$G$32)))))))</f>
        <v>#VALUE!</v>
      </c>
      <c r="AB559" t="e">
        <f>IF(D559="M",(IF(AC559&lt;90,LMS!$D$14*AC559^3+LMS!$E$14*AC559^2+LMS!$F$14*AC559+LMS!$G$14,LMS!$D$15*AC559^3+LMS!$E$15*AC559^2+LMS!$F$15*AC559+LMS!$G$15)),(IF(AC559&lt;90,LMS!$D$17*AC559^3+LMS!$E$17*AC559^2+LMS!$F$17*AC559+LMS!$G$17,LMS!$D$18*AC559^3+LMS!$E$18*AC559^2+LMS!$F$18*AC559+LMS!$G$18)))</f>
        <v>#VALUE!</v>
      </c>
      <c r="AC559" s="7" t="e">
        <f t="shared" si="141"/>
        <v>#VALUE!</v>
      </c>
    </row>
    <row r="560" spans="2:29" s="7" customFormat="1">
      <c r="B560" s="119"/>
      <c r="C560" s="119"/>
      <c r="D560" s="119"/>
      <c r="E560" s="31"/>
      <c r="F560" s="31"/>
      <c r="G560" s="120"/>
      <c r="H560" s="120"/>
      <c r="I560" s="11" t="str">
        <f t="shared" si="128"/>
        <v/>
      </c>
      <c r="J560" s="2" t="str">
        <f t="shared" si="129"/>
        <v/>
      </c>
      <c r="K560" s="2" t="str">
        <f t="shared" si="130"/>
        <v/>
      </c>
      <c r="L560" s="2" t="str">
        <f t="shared" si="131"/>
        <v/>
      </c>
      <c r="M560" s="2" t="str">
        <f t="shared" si="132"/>
        <v/>
      </c>
      <c r="N560" s="2" t="str">
        <f t="shared" si="133"/>
        <v/>
      </c>
      <c r="O560" s="11" t="str">
        <f t="shared" si="134"/>
        <v/>
      </c>
      <c r="P560" s="11" t="str">
        <f t="shared" si="135"/>
        <v/>
      </c>
      <c r="Q560" s="11" t="str">
        <f t="shared" si="136"/>
        <v/>
      </c>
      <c r="R560" s="137"/>
      <c r="S560" s="137"/>
      <c r="T560" s="12" t="e">
        <f t="shared" si="137"/>
        <v>#VALUE!</v>
      </c>
      <c r="U560" s="13" t="e">
        <f t="shared" si="138"/>
        <v>#VALUE!</v>
      </c>
      <c r="V560" s="13"/>
      <c r="W560" s="8">
        <f t="shared" si="139"/>
        <v>9.0359999999999996</v>
      </c>
      <c r="X560" s="8">
        <f t="shared" si="140"/>
        <v>-184.49199999999999</v>
      </c>
      <c r="Y560"/>
      <c r="Z560" t="e">
        <f>IF(D560="M",IF(AC560&lt;78,LMS!$D$5*AC560^3+LMS!$E$5*AC560^2+LMS!$F$5*AC560+LMS!$G$5,IF(AC560&lt;150,LMS!$D$6*AC560^3+LMS!$E$6*AC560^2+LMS!$F$6*AC560+LMS!$G$6,LMS!$D$7*AC560^3+LMS!$E$7*AC560^2+LMS!$F$7*AC560+LMS!$G$7)),IF(AC560&lt;69,LMS!$D$9*AC560^3+LMS!$E$9*AC560^2+LMS!$F$9*AC560+LMS!$G$9,IF(AC560&lt;150,LMS!$D$10*AC560^3+LMS!$E$10*AC560^2+LMS!$F$10*AC560+LMS!$G$10,LMS!$D$11*AC560^3+LMS!$E$11*AC560^2+LMS!$F$11*AC560+LMS!$G$11)))</f>
        <v>#VALUE!</v>
      </c>
      <c r="AA560" t="e">
        <f>IF(D560="M",(IF(AC560&lt;2.5,LMS!$D$21*AC560^3+LMS!$E$21*AC560^2+LMS!$F$21*AC560+LMS!$G$21,IF(AC560&lt;9.5,LMS!$D$22*AC560^3+LMS!$E$22*AC560^2+LMS!$F$22*AC560+LMS!$G$22,IF(AC560&lt;26.75,LMS!$D$23*AC560^3+LMS!$E$23*AC560^2+LMS!$F$23*AC560+LMS!$G$23,IF(AC560&lt;90,LMS!$D$24*AC560^3+LMS!$E$24*AC560^2+LMS!$F$24*AC560+LMS!$G$24,LMS!$D$25*AC560^3+LMS!$E$25*AC560^2+LMS!$F$25*AC560+LMS!$G$25))))),(IF(AC560&lt;2.5,LMS!$D$27*AC560^3+LMS!$E$27*AC560^2+LMS!$F$27*AC560+LMS!$G$27,IF(AC560&lt;9.5,LMS!$D$28*AC560^3+LMS!$E$28*AC560^2+LMS!$F$28*AC560+LMS!$G$28,IF(AC560&lt;26.75,LMS!$D$29*AC560^3+LMS!$E$29*AC560^2+LMS!$F$29*AC560+LMS!$G$29,IF(AC560&lt;90,LMS!$D$30*AC560^3+LMS!$E$30*AC560^2+LMS!$F$30*AC560+LMS!$G$30,IF(AC560&lt;150,LMS!$D$31*AC560^3+LMS!$E$31*AC560^2+LMS!$F$31*AC560+LMS!$G$31,LMS!$D$32*AC560^3+LMS!$E$32*AC560^2+LMS!$F$32*AC560+LMS!$G$32)))))))</f>
        <v>#VALUE!</v>
      </c>
      <c r="AB560" t="e">
        <f>IF(D560="M",(IF(AC560&lt;90,LMS!$D$14*AC560^3+LMS!$E$14*AC560^2+LMS!$F$14*AC560+LMS!$G$14,LMS!$D$15*AC560^3+LMS!$E$15*AC560^2+LMS!$F$15*AC560+LMS!$G$15)),(IF(AC560&lt;90,LMS!$D$17*AC560^3+LMS!$E$17*AC560^2+LMS!$F$17*AC560+LMS!$G$17,LMS!$D$18*AC560^3+LMS!$E$18*AC560^2+LMS!$F$18*AC560+LMS!$G$18)))</f>
        <v>#VALUE!</v>
      </c>
      <c r="AC560" s="7" t="e">
        <f t="shared" si="141"/>
        <v>#VALUE!</v>
      </c>
    </row>
    <row r="561" spans="2:29" s="7" customFormat="1">
      <c r="B561" s="119"/>
      <c r="C561" s="119"/>
      <c r="D561" s="119"/>
      <c r="E561" s="31"/>
      <c r="F561" s="31"/>
      <c r="G561" s="120"/>
      <c r="H561" s="120"/>
      <c r="I561" s="11" t="str">
        <f t="shared" si="128"/>
        <v/>
      </c>
      <c r="J561" s="2" t="str">
        <f t="shared" si="129"/>
        <v/>
      </c>
      <c r="K561" s="2" t="str">
        <f t="shared" si="130"/>
        <v/>
      </c>
      <c r="L561" s="2" t="str">
        <f t="shared" si="131"/>
        <v/>
      </c>
      <c r="M561" s="2" t="str">
        <f t="shared" si="132"/>
        <v/>
      </c>
      <c r="N561" s="2" t="str">
        <f t="shared" si="133"/>
        <v/>
      </c>
      <c r="O561" s="11" t="str">
        <f t="shared" si="134"/>
        <v/>
      </c>
      <c r="P561" s="11" t="str">
        <f t="shared" si="135"/>
        <v/>
      </c>
      <c r="Q561" s="11" t="str">
        <f t="shared" si="136"/>
        <v/>
      </c>
      <c r="R561" s="137"/>
      <c r="S561" s="137"/>
      <c r="T561" s="12" t="e">
        <f t="shared" si="137"/>
        <v>#VALUE!</v>
      </c>
      <c r="U561" s="13" t="e">
        <f t="shared" si="138"/>
        <v>#VALUE!</v>
      </c>
      <c r="V561" s="13"/>
      <c r="W561" s="8">
        <f t="shared" si="139"/>
        <v>9.0359999999999996</v>
      </c>
      <c r="X561" s="8">
        <f t="shared" si="140"/>
        <v>-184.49199999999999</v>
      </c>
      <c r="Y561"/>
      <c r="Z561" t="e">
        <f>IF(D561="M",IF(AC561&lt;78,LMS!$D$5*AC561^3+LMS!$E$5*AC561^2+LMS!$F$5*AC561+LMS!$G$5,IF(AC561&lt;150,LMS!$D$6*AC561^3+LMS!$E$6*AC561^2+LMS!$F$6*AC561+LMS!$G$6,LMS!$D$7*AC561^3+LMS!$E$7*AC561^2+LMS!$F$7*AC561+LMS!$G$7)),IF(AC561&lt;69,LMS!$D$9*AC561^3+LMS!$E$9*AC561^2+LMS!$F$9*AC561+LMS!$G$9,IF(AC561&lt;150,LMS!$D$10*AC561^3+LMS!$E$10*AC561^2+LMS!$F$10*AC561+LMS!$G$10,LMS!$D$11*AC561^3+LMS!$E$11*AC561^2+LMS!$F$11*AC561+LMS!$G$11)))</f>
        <v>#VALUE!</v>
      </c>
      <c r="AA561" t="e">
        <f>IF(D561="M",(IF(AC561&lt;2.5,LMS!$D$21*AC561^3+LMS!$E$21*AC561^2+LMS!$F$21*AC561+LMS!$G$21,IF(AC561&lt;9.5,LMS!$D$22*AC561^3+LMS!$E$22*AC561^2+LMS!$F$22*AC561+LMS!$G$22,IF(AC561&lt;26.75,LMS!$D$23*AC561^3+LMS!$E$23*AC561^2+LMS!$F$23*AC561+LMS!$G$23,IF(AC561&lt;90,LMS!$D$24*AC561^3+LMS!$E$24*AC561^2+LMS!$F$24*AC561+LMS!$G$24,LMS!$D$25*AC561^3+LMS!$E$25*AC561^2+LMS!$F$25*AC561+LMS!$G$25))))),(IF(AC561&lt;2.5,LMS!$D$27*AC561^3+LMS!$E$27*AC561^2+LMS!$F$27*AC561+LMS!$G$27,IF(AC561&lt;9.5,LMS!$D$28*AC561^3+LMS!$E$28*AC561^2+LMS!$F$28*AC561+LMS!$G$28,IF(AC561&lt;26.75,LMS!$D$29*AC561^3+LMS!$E$29*AC561^2+LMS!$F$29*AC561+LMS!$G$29,IF(AC561&lt;90,LMS!$D$30*AC561^3+LMS!$E$30*AC561^2+LMS!$F$30*AC561+LMS!$G$30,IF(AC561&lt;150,LMS!$D$31*AC561^3+LMS!$E$31*AC561^2+LMS!$F$31*AC561+LMS!$G$31,LMS!$D$32*AC561^3+LMS!$E$32*AC561^2+LMS!$F$32*AC561+LMS!$G$32)))))))</f>
        <v>#VALUE!</v>
      </c>
      <c r="AB561" t="e">
        <f>IF(D561="M",(IF(AC561&lt;90,LMS!$D$14*AC561^3+LMS!$E$14*AC561^2+LMS!$F$14*AC561+LMS!$G$14,LMS!$D$15*AC561^3+LMS!$E$15*AC561^2+LMS!$F$15*AC561+LMS!$G$15)),(IF(AC561&lt;90,LMS!$D$17*AC561^3+LMS!$E$17*AC561^2+LMS!$F$17*AC561+LMS!$G$17,LMS!$D$18*AC561^3+LMS!$E$18*AC561^2+LMS!$F$18*AC561+LMS!$G$18)))</f>
        <v>#VALUE!</v>
      </c>
      <c r="AC561" s="7" t="e">
        <f t="shared" si="141"/>
        <v>#VALUE!</v>
      </c>
    </row>
    <row r="562" spans="2:29" s="7" customFormat="1">
      <c r="B562" s="119"/>
      <c r="C562" s="119"/>
      <c r="D562" s="119"/>
      <c r="E562" s="31"/>
      <c r="F562" s="31"/>
      <c r="G562" s="120"/>
      <c r="H562" s="120"/>
      <c r="I562" s="11" t="str">
        <f t="shared" si="128"/>
        <v/>
      </c>
      <c r="J562" s="2" t="str">
        <f t="shared" si="129"/>
        <v/>
      </c>
      <c r="K562" s="2" t="str">
        <f t="shared" si="130"/>
        <v/>
      </c>
      <c r="L562" s="2" t="str">
        <f t="shared" si="131"/>
        <v/>
      </c>
      <c r="M562" s="2" t="str">
        <f t="shared" si="132"/>
        <v/>
      </c>
      <c r="N562" s="2" t="str">
        <f t="shared" si="133"/>
        <v/>
      </c>
      <c r="O562" s="11" t="str">
        <f t="shared" si="134"/>
        <v/>
      </c>
      <c r="P562" s="11" t="str">
        <f t="shared" si="135"/>
        <v/>
      </c>
      <c r="Q562" s="11" t="str">
        <f t="shared" si="136"/>
        <v/>
      </c>
      <c r="R562" s="137"/>
      <c r="S562" s="137"/>
      <c r="T562" s="12" t="e">
        <f t="shared" si="137"/>
        <v>#VALUE!</v>
      </c>
      <c r="U562" s="13" t="e">
        <f t="shared" si="138"/>
        <v>#VALUE!</v>
      </c>
      <c r="V562" s="13"/>
      <c r="W562" s="8">
        <f t="shared" si="139"/>
        <v>9.0359999999999996</v>
      </c>
      <c r="X562" s="8">
        <f t="shared" si="140"/>
        <v>-184.49199999999999</v>
      </c>
      <c r="Y562"/>
      <c r="Z562" t="e">
        <f>IF(D562="M",IF(AC562&lt;78,LMS!$D$5*AC562^3+LMS!$E$5*AC562^2+LMS!$F$5*AC562+LMS!$G$5,IF(AC562&lt;150,LMS!$D$6*AC562^3+LMS!$E$6*AC562^2+LMS!$F$6*AC562+LMS!$G$6,LMS!$D$7*AC562^3+LMS!$E$7*AC562^2+LMS!$F$7*AC562+LMS!$G$7)),IF(AC562&lt;69,LMS!$D$9*AC562^3+LMS!$E$9*AC562^2+LMS!$F$9*AC562+LMS!$G$9,IF(AC562&lt;150,LMS!$D$10*AC562^3+LMS!$E$10*AC562^2+LMS!$F$10*AC562+LMS!$G$10,LMS!$D$11*AC562^3+LMS!$E$11*AC562^2+LMS!$F$11*AC562+LMS!$G$11)))</f>
        <v>#VALUE!</v>
      </c>
      <c r="AA562" t="e">
        <f>IF(D562="M",(IF(AC562&lt;2.5,LMS!$D$21*AC562^3+LMS!$E$21*AC562^2+LMS!$F$21*AC562+LMS!$G$21,IF(AC562&lt;9.5,LMS!$D$22*AC562^3+LMS!$E$22*AC562^2+LMS!$F$22*AC562+LMS!$G$22,IF(AC562&lt;26.75,LMS!$D$23*AC562^3+LMS!$E$23*AC562^2+LMS!$F$23*AC562+LMS!$G$23,IF(AC562&lt;90,LMS!$D$24*AC562^3+LMS!$E$24*AC562^2+LMS!$F$24*AC562+LMS!$G$24,LMS!$D$25*AC562^3+LMS!$E$25*AC562^2+LMS!$F$25*AC562+LMS!$G$25))))),(IF(AC562&lt;2.5,LMS!$D$27*AC562^3+LMS!$E$27*AC562^2+LMS!$F$27*AC562+LMS!$G$27,IF(AC562&lt;9.5,LMS!$D$28*AC562^3+LMS!$E$28*AC562^2+LMS!$F$28*AC562+LMS!$G$28,IF(AC562&lt;26.75,LMS!$D$29*AC562^3+LMS!$E$29*AC562^2+LMS!$F$29*AC562+LMS!$G$29,IF(AC562&lt;90,LMS!$D$30*AC562^3+LMS!$E$30*AC562^2+LMS!$F$30*AC562+LMS!$G$30,IF(AC562&lt;150,LMS!$D$31*AC562^3+LMS!$E$31*AC562^2+LMS!$F$31*AC562+LMS!$G$31,LMS!$D$32*AC562^3+LMS!$E$32*AC562^2+LMS!$F$32*AC562+LMS!$G$32)))))))</f>
        <v>#VALUE!</v>
      </c>
      <c r="AB562" t="e">
        <f>IF(D562="M",(IF(AC562&lt;90,LMS!$D$14*AC562^3+LMS!$E$14*AC562^2+LMS!$F$14*AC562+LMS!$G$14,LMS!$D$15*AC562^3+LMS!$E$15*AC562^2+LMS!$F$15*AC562+LMS!$G$15)),(IF(AC562&lt;90,LMS!$D$17*AC562^3+LMS!$E$17*AC562^2+LMS!$F$17*AC562+LMS!$G$17,LMS!$D$18*AC562^3+LMS!$E$18*AC562^2+LMS!$F$18*AC562+LMS!$G$18)))</f>
        <v>#VALUE!</v>
      </c>
      <c r="AC562" s="7" t="e">
        <f t="shared" si="141"/>
        <v>#VALUE!</v>
      </c>
    </row>
    <row r="563" spans="2:29" s="7" customFormat="1">
      <c r="B563" s="119"/>
      <c r="C563" s="119"/>
      <c r="D563" s="119"/>
      <c r="E563" s="31"/>
      <c r="F563" s="31"/>
      <c r="G563" s="120"/>
      <c r="H563" s="120"/>
      <c r="I563" s="11" t="str">
        <f t="shared" si="128"/>
        <v/>
      </c>
      <c r="J563" s="2" t="str">
        <f t="shared" si="129"/>
        <v/>
      </c>
      <c r="K563" s="2" t="str">
        <f t="shared" si="130"/>
        <v/>
      </c>
      <c r="L563" s="2" t="str">
        <f t="shared" si="131"/>
        <v/>
      </c>
      <c r="M563" s="2" t="str">
        <f t="shared" si="132"/>
        <v/>
      </c>
      <c r="N563" s="2" t="str">
        <f t="shared" si="133"/>
        <v/>
      </c>
      <c r="O563" s="11" t="str">
        <f t="shared" si="134"/>
        <v/>
      </c>
      <c r="P563" s="11" t="str">
        <f t="shared" si="135"/>
        <v/>
      </c>
      <c r="Q563" s="11" t="str">
        <f t="shared" si="136"/>
        <v/>
      </c>
      <c r="R563" s="137"/>
      <c r="S563" s="137"/>
      <c r="T563" s="12" t="e">
        <f t="shared" si="137"/>
        <v>#VALUE!</v>
      </c>
      <c r="U563" s="13" t="e">
        <f t="shared" si="138"/>
        <v>#VALUE!</v>
      </c>
      <c r="V563" s="13"/>
      <c r="W563" s="8">
        <f t="shared" si="139"/>
        <v>9.0359999999999996</v>
      </c>
      <c r="X563" s="8">
        <f t="shared" si="140"/>
        <v>-184.49199999999999</v>
      </c>
      <c r="Y563"/>
      <c r="Z563" t="e">
        <f>IF(D563="M",IF(AC563&lt;78,LMS!$D$5*AC563^3+LMS!$E$5*AC563^2+LMS!$F$5*AC563+LMS!$G$5,IF(AC563&lt;150,LMS!$D$6*AC563^3+LMS!$E$6*AC563^2+LMS!$F$6*AC563+LMS!$G$6,LMS!$D$7*AC563^3+LMS!$E$7*AC563^2+LMS!$F$7*AC563+LMS!$G$7)),IF(AC563&lt;69,LMS!$D$9*AC563^3+LMS!$E$9*AC563^2+LMS!$F$9*AC563+LMS!$G$9,IF(AC563&lt;150,LMS!$D$10*AC563^3+LMS!$E$10*AC563^2+LMS!$F$10*AC563+LMS!$G$10,LMS!$D$11*AC563^3+LMS!$E$11*AC563^2+LMS!$F$11*AC563+LMS!$G$11)))</f>
        <v>#VALUE!</v>
      </c>
      <c r="AA563" t="e">
        <f>IF(D563="M",(IF(AC563&lt;2.5,LMS!$D$21*AC563^3+LMS!$E$21*AC563^2+LMS!$F$21*AC563+LMS!$G$21,IF(AC563&lt;9.5,LMS!$D$22*AC563^3+LMS!$E$22*AC563^2+LMS!$F$22*AC563+LMS!$G$22,IF(AC563&lt;26.75,LMS!$D$23*AC563^3+LMS!$E$23*AC563^2+LMS!$F$23*AC563+LMS!$G$23,IF(AC563&lt;90,LMS!$D$24*AC563^3+LMS!$E$24*AC563^2+LMS!$F$24*AC563+LMS!$G$24,LMS!$D$25*AC563^3+LMS!$E$25*AC563^2+LMS!$F$25*AC563+LMS!$G$25))))),(IF(AC563&lt;2.5,LMS!$D$27*AC563^3+LMS!$E$27*AC563^2+LMS!$F$27*AC563+LMS!$G$27,IF(AC563&lt;9.5,LMS!$D$28*AC563^3+LMS!$E$28*AC563^2+LMS!$F$28*AC563+LMS!$G$28,IF(AC563&lt;26.75,LMS!$D$29*AC563^3+LMS!$E$29*AC563^2+LMS!$F$29*AC563+LMS!$G$29,IF(AC563&lt;90,LMS!$D$30*AC563^3+LMS!$E$30*AC563^2+LMS!$F$30*AC563+LMS!$G$30,IF(AC563&lt;150,LMS!$D$31*AC563^3+LMS!$E$31*AC563^2+LMS!$F$31*AC563+LMS!$G$31,LMS!$D$32*AC563^3+LMS!$E$32*AC563^2+LMS!$F$32*AC563+LMS!$G$32)))))))</f>
        <v>#VALUE!</v>
      </c>
      <c r="AB563" t="e">
        <f>IF(D563="M",(IF(AC563&lt;90,LMS!$D$14*AC563^3+LMS!$E$14*AC563^2+LMS!$F$14*AC563+LMS!$G$14,LMS!$D$15*AC563^3+LMS!$E$15*AC563^2+LMS!$F$15*AC563+LMS!$G$15)),(IF(AC563&lt;90,LMS!$D$17*AC563^3+LMS!$E$17*AC563^2+LMS!$F$17*AC563+LMS!$G$17,LMS!$D$18*AC563^3+LMS!$E$18*AC563^2+LMS!$F$18*AC563+LMS!$G$18)))</f>
        <v>#VALUE!</v>
      </c>
      <c r="AC563" s="7" t="e">
        <f t="shared" si="141"/>
        <v>#VALUE!</v>
      </c>
    </row>
    <row r="564" spans="2:29" s="7" customFormat="1">
      <c r="B564" s="119"/>
      <c r="C564" s="119"/>
      <c r="D564" s="119"/>
      <c r="E564" s="31"/>
      <c r="F564" s="31"/>
      <c r="G564" s="120"/>
      <c r="H564" s="120"/>
      <c r="I564" s="11" t="str">
        <f t="shared" si="128"/>
        <v/>
      </c>
      <c r="J564" s="2" t="str">
        <f t="shared" si="129"/>
        <v/>
      </c>
      <c r="K564" s="2" t="str">
        <f t="shared" si="130"/>
        <v/>
      </c>
      <c r="L564" s="2" t="str">
        <f t="shared" si="131"/>
        <v/>
      </c>
      <c r="M564" s="2" t="str">
        <f t="shared" si="132"/>
        <v/>
      </c>
      <c r="N564" s="2" t="str">
        <f t="shared" si="133"/>
        <v/>
      </c>
      <c r="O564" s="11" t="str">
        <f t="shared" si="134"/>
        <v/>
      </c>
      <c r="P564" s="11" t="str">
        <f t="shared" si="135"/>
        <v/>
      </c>
      <c r="Q564" s="11" t="str">
        <f t="shared" si="136"/>
        <v/>
      </c>
      <c r="R564" s="137"/>
      <c r="S564" s="137"/>
      <c r="T564" s="12" t="e">
        <f t="shared" si="137"/>
        <v>#VALUE!</v>
      </c>
      <c r="U564" s="13" t="e">
        <f t="shared" si="138"/>
        <v>#VALUE!</v>
      </c>
      <c r="V564" s="13"/>
      <c r="W564" s="8">
        <f t="shared" si="139"/>
        <v>9.0359999999999996</v>
      </c>
      <c r="X564" s="8">
        <f t="shared" si="140"/>
        <v>-184.49199999999999</v>
      </c>
      <c r="Y564"/>
      <c r="Z564" t="e">
        <f>IF(D564="M",IF(AC564&lt;78,LMS!$D$5*AC564^3+LMS!$E$5*AC564^2+LMS!$F$5*AC564+LMS!$G$5,IF(AC564&lt;150,LMS!$D$6*AC564^3+LMS!$E$6*AC564^2+LMS!$F$6*AC564+LMS!$G$6,LMS!$D$7*AC564^3+LMS!$E$7*AC564^2+LMS!$F$7*AC564+LMS!$G$7)),IF(AC564&lt;69,LMS!$D$9*AC564^3+LMS!$E$9*AC564^2+LMS!$F$9*AC564+LMS!$G$9,IF(AC564&lt;150,LMS!$D$10*AC564^3+LMS!$E$10*AC564^2+LMS!$F$10*AC564+LMS!$G$10,LMS!$D$11*AC564^3+LMS!$E$11*AC564^2+LMS!$F$11*AC564+LMS!$G$11)))</f>
        <v>#VALUE!</v>
      </c>
      <c r="AA564" t="e">
        <f>IF(D564="M",(IF(AC564&lt;2.5,LMS!$D$21*AC564^3+LMS!$E$21*AC564^2+LMS!$F$21*AC564+LMS!$G$21,IF(AC564&lt;9.5,LMS!$D$22*AC564^3+LMS!$E$22*AC564^2+LMS!$F$22*AC564+LMS!$G$22,IF(AC564&lt;26.75,LMS!$D$23*AC564^3+LMS!$E$23*AC564^2+LMS!$F$23*AC564+LMS!$G$23,IF(AC564&lt;90,LMS!$D$24*AC564^3+LMS!$E$24*AC564^2+LMS!$F$24*AC564+LMS!$G$24,LMS!$D$25*AC564^3+LMS!$E$25*AC564^2+LMS!$F$25*AC564+LMS!$G$25))))),(IF(AC564&lt;2.5,LMS!$D$27*AC564^3+LMS!$E$27*AC564^2+LMS!$F$27*AC564+LMS!$G$27,IF(AC564&lt;9.5,LMS!$D$28*AC564^3+LMS!$E$28*AC564^2+LMS!$F$28*AC564+LMS!$G$28,IF(AC564&lt;26.75,LMS!$D$29*AC564^3+LMS!$E$29*AC564^2+LMS!$F$29*AC564+LMS!$G$29,IF(AC564&lt;90,LMS!$D$30*AC564^3+LMS!$E$30*AC564^2+LMS!$F$30*AC564+LMS!$G$30,IF(AC564&lt;150,LMS!$D$31*AC564^3+LMS!$E$31*AC564^2+LMS!$F$31*AC564+LMS!$G$31,LMS!$D$32*AC564^3+LMS!$E$32*AC564^2+LMS!$F$32*AC564+LMS!$G$32)))))))</f>
        <v>#VALUE!</v>
      </c>
      <c r="AB564" t="e">
        <f>IF(D564="M",(IF(AC564&lt;90,LMS!$D$14*AC564^3+LMS!$E$14*AC564^2+LMS!$F$14*AC564+LMS!$G$14,LMS!$D$15*AC564^3+LMS!$E$15*AC564^2+LMS!$F$15*AC564+LMS!$G$15)),(IF(AC564&lt;90,LMS!$D$17*AC564^3+LMS!$E$17*AC564^2+LMS!$F$17*AC564+LMS!$G$17,LMS!$D$18*AC564^3+LMS!$E$18*AC564^2+LMS!$F$18*AC564+LMS!$G$18)))</f>
        <v>#VALUE!</v>
      </c>
      <c r="AC564" s="7" t="e">
        <f t="shared" si="141"/>
        <v>#VALUE!</v>
      </c>
    </row>
    <row r="565" spans="2:29" s="7" customFormat="1">
      <c r="B565" s="119"/>
      <c r="C565" s="119"/>
      <c r="D565" s="119"/>
      <c r="E565" s="31"/>
      <c r="F565" s="31"/>
      <c r="G565" s="120"/>
      <c r="H565" s="120"/>
      <c r="I565" s="11" t="str">
        <f t="shared" si="128"/>
        <v/>
      </c>
      <c r="J565" s="2" t="str">
        <f t="shared" si="129"/>
        <v/>
      </c>
      <c r="K565" s="2" t="str">
        <f t="shared" si="130"/>
        <v/>
      </c>
      <c r="L565" s="2" t="str">
        <f t="shared" si="131"/>
        <v/>
      </c>
      <c r="M565" s="2" t="str">
        <f t="shared" si="132"/>
        <v/>
      </c>
      <c r="N565" s="2" t="str">
        <f t="shared" si="133"/>
        <v/>
      </c>
      <c r="O565" s="11" t="str">
        <f t="shared" si="134"/>
        <v/>
      </c>
      <c r="P565" s="11" t="str">
        <f t="shared" si="135"/>
        <v/>
      </c>
      <c r="Q565" s="11" t="str">
        <f t="shared" si="136"/>
        <v/>
      </c>
      <c r="R565" s="137"/>
      <c r="S565" s="137"/>
      <c r="T565" s="12" t="e">
        <f t="shared" si="137"/>
        <v>#VALUE!</v>
      </c>
      <c r="U565" s="13" t="e">
        <f t="shared" si="138"/>
        <v>#VALUE!</v>
      </c>
      <c r="V565" s="13"/>
      <c r="W565" s="8">
        <f t="shared" si="139"/>
        <v>9.0359999999999996</v>
      </c>
      <c r="X565" s="8">
        <f t="shared" si="140"/>
        <v>-184.49199999999999</v>
      </c>
      <c r="Y565"/>
      <c r="Z565" t="e">
        <f>IF(D565="M",IF(AC565&lt;78,LMS!$D$5*AC565^3+LMS!$E$5*AC565^2+LMS!$F$5*AC565+LMS!$G$5,IF(AC565&lt;150,LMS!$D$6*AC565^3+LMS!$E$6*AC565^2+LMS!$F$6*AC565+LMS!$G$6,LMS!$D$7*AC565^3+LMS!$E$7*AC565^2+LMS!$F$7*AC565+LMS!$G$7)),IF(AC565&lt;69,LMS!$D$9*AC565^3+LMS!$E$9*AC565^2+LMS!$F$9*AC565+LMS!$G$9,IF(AC565&lt;150,LMS!$D$10*AC565^3+LMS!$E$10*AC565^2+LMS!$F$10*AC565+LMS!$G$10,LMS!$D$11*AC565^3+LMS!$E$11*AC565^2+LMS!$F$11*AC565+LMS!$G$11)))</f>
        <v>#VALUE!</v>
      </c>
      <c r="AA565" t="e">
        <f>IF(D565="M",(IF(AC565&lt;2.5,LMS!$D$21*AC565^3+LMS!$E$21*AC565^2+LMS!$F$21*AC565+LMS!$G$21,IF(AC565&lt;9.5,LMS!$D$22*AC565^3+LMS!$E$22*AC565^2+LMS!$F$22*AC565+LMS!$G$22,IF(AC565&lt;26.75,LMS!$D$23*AC565^3+LMS!$E$23*AC565^2+LMS!$F$23*AC565+LMS!$G$23,IF(AC565&lt;90,LMS!$D$24*AC565^3+LMS!$E$24*AC565^2+LMS!$F$24*AC565+LMS!$G$24,LMS!$D$25*AC565^3+LMS!$E$25*AC565^2+LMS!$F$25*AC565+LMS!$G$25))))),(IF(AC565&lt;2.5,LMS!$D$27*AC565^3+LMS!$E$27*AC565^2+LMS!$F$27*AC565+LMS!$G$27,IF(AC565&lt;9.5,LMS!$D$28*AC565^3+LMS!$E$28*AC565^2+LMS!$F$28*AC565+LMS!$G$28,IF(AC565&lt;26.75,LMS!$D$29*AC565^3+LMS!$E$29*AC565^2+LMS!$F$29*AC565+LMS!$G$29,IF(AC565&lt;90,LMS!$D$30*AC565^3+LMS!$E$30*AC565^2+LMS!$F$30*AC565+LMS!$G$30,IF(AC565&lt;150,LMS!$D$31*AC565^3+LMS!$E$31*AC565^2+LMS!$F$31*AC565+LMS!$G$31,LMS!$D$32*AC565^3+LMS!$E$32*AC565^2+LMS!$F$32*AC565+LMS!$G$32)))))))</f>
        <v>#VALUE!</v>
      </c>
      <c r="AB565" t="e">
        <f>IF(D565="M",(IF(AC565&lt;90,LMS!$D$14*AC565^3+LMS!$E$14*AC565^2+LMS!$F$14*AC565+LMS!$G$14,LMS!$D$15*AC565^3+LMS!$E$15*AC565^2+LMS!$F$15*AC565+LMS!$G$15)),(IF(AC565&lt;90,LMS!$D$17*AC565^3+LMS!$E$17*AC565^2+LMS!$F$17*AC565+LMS!$G$17,LMS!$D$18*AC565^3+LMS!$E$18*AC565^2+LMS!$F$18*AC565+LMS!$G$18)))</f>
        <v>#VALUE!</v>
      </c>
      <c r="AC565" s="7" t="e">
        <f t="shared" si="141"/>
        <v>#VALUE!</v>
      </c>
    </row>
    <row r="566" spans="2:29" s="7" customFormat="1">
      <c r="B566" s="119"/>
      <c r="C566" s="119"/>
      <c r="D566" s="119"/>
      <c r="E566" s="31"/>
      <c r="F566" s="31"/>
      <c r="G566" s="120"/>
      <c r="H566" s="120"/>
      <c r="I566" s="11" t="str">
        <f t="shared" si="128"/>
        <v/>
      </c>
      <c r="J566" s="2" t="str">
        <f t="shared" si="129"/>
        <v/>
      </c>
      <c r="K566" s="2" t="str">
        <f t="shared" si="130"/>
        <v/>
      </c>
      <c r="L566" s="2" t="str">
        <f t="shared" si="131"/>
        <v/>
      </c>
      <c r="M566" s="2" t="str">
        <f t="shared" si="132"/>
        <v/>
      </c>
      <c r="N566" s="2" t="str">
        <f t="shared" si="133"/>
        <v/>
      </c>
      <c r="O566" s="11" t="str">
        <f t="shared" si="134"/>
        <v/>
      </c>
      <c r="P566" s="11" t="str">
        <f t="shared" si="135"/>
        <v/>
      </c>
      <c r="Q566" s="11" t="str">
        <f t="shared" si="136"/>
        <v/>
      </c>
      <c r="R566" s="137"/>
      <c r="S566" s="137"/>
      <c r="T566" s="12" t="e">
        <f t="shared" si="137"/>
        <v>#VALUE!</v>
      </c>
      <c r="U566" s="13" t="e">
        <f t="shared" si="138"/>
        <v>#VALUE!</v>
      </c>
      <c r="V566" s="13"/>
      <c r="W566" s="8">
        <f t="shared" si="139"/>
        <v>9.0359999999999996</v>
      </c>
      <c r="X566" s="8">
        <f t="shared" si="140"/>
        <v>-184.49199999999999</v>
      </c>
      <c r="Y566"/>
      <c r="Z566" t="e">
        <f>IF(D566="M",IF(AC566&lt;78,LMS!$D$5*AC566^3+LMS!$E$5*AC566^2+LMS!$F$5*AC566+LMS!$G$5,IF(AC566&lt;150,LMS!$D$6*AC566^3+LMS!$E$6*AC566^2+LMS!$F$6*AC566+LMS!$G$6,LMS!$D$7*AC566^3+LMS!$E$7*AC566^2+LMS!$F$7*AC566+LMS!$G$7)),IF(AC566&lt;69,LMS!$D$9*AC566^3+LMS!$E$9*AC566^2+LMS!$F$9*AC566+LMS!$G$9,IF(AC566&lt;150,LMS!$D$10*AC566^3+LMS!$E$10*AC566^2+LMS!$F$10*AC566+LMS!$G$10,LMS!$D$11*AC566^3+LMS!$E$11*AC566^2+LMS!$F$11*AC566+LMS!$G$11)))</f>
        <v>#VALUE!</v>
      </c>
      <c r="AA566" t="e">
        <f>IF(D566="M",(IF(AC566&lt;2.5,LMS!$D$21*AC566^3+LMS!$E$21*AC566^2+LMS!$F$21*AC566+LMS!$G$21,IF(AC566&lt;9.5,LMS!$D$22*AC566^3+LMS!$E$22*AC566^2+LMS!$F$22*AC566+LMS!$G$22,IF(AC566&lt;26.75,LMS!$D$23*AC566^3+LMS!$E$23*AC566^2+LMS!$F$23*AC566+LMS!$G$23,IF(AC566&lt;90,LMS!$D$24*AC566^3+LMS!$E$24*AC566^2+LMS!$F$24*AC566+LMS!$G$24,LMS!$D$25*AC566^3+LMS!$E$25*AC566^2+LMS!$F$25*AC566+LMS!$G$25))))),(IF(AC566&lt;2.5,LMS!$D$27*AC566^3+LMS!$E$27*AC566^2+LMS!$F$27*AC566+LMS!$G$27,IF(AC566&lt;9.5,LMS!$D$28*AC566^3+LMS!$E$28*AC566^2+LMS!$F$28*AC566+LMS!$G$28,IF(AC566&lt;26.75,LMS!$D$29*AC566^3+LMS!$E$29*AC566^2+LMS!$F$29*AC566+LMS!$G$29,IF(AC566&lt;90,LMS!$D$30*AC566^3+LMS!$E$30*AC566^2+LMS!$F$30*AC566+LMS!$G$30,IF(AC566&lt;150,LMS!$D$31*AC566^3+LMS!$E$31*AC566^2+LMS!$F$31*AC566+LMS!$G$31,LMS!$D$32*AC566^3+LMS!$E$32*AC566^2+LMS!$F$32*AC566+LMS!$G$32)))))))</f>
        <v>#VALUE!</v>
      </c>
      <c r="AB566" t="e">
        <f>IF(D566="M",(IF(AC566&lt;90,LMS!$D$14*AC566^3+LMS!$E$14*AC566^2+LMS!$F$14*AC566+LMS!$G$14,LMS!$D$15*AC566^3+LMS!$E$15*AC566^2+LMS!$F$15*AC566+LMS!$G$15)),(IF(AC566&lt;90,LMS!$D$17*AC566^3+LMS!$E$17*AC566^2+LMS!$F$17*AC566+LMS!$G$17,LMS!$D$18*AC566^3+LMS!$E$18*AC566^2+LMS!$F$18*AC566+LMS!$G$18)))</f>
        <v>#VALUE!</v>
      </c>
      <c r="AC566" s="7" t="e">
        <f t="shared" si="141"/>
        <v>#VALUE!</v>
      </c>
    </row>
    <row r="567" spans="2:29" s="7" customFormat="1">
      <c r="B567" s="119"/>
      <c r="C567" s="119"/>
      <c r="D567" s="119"/>
      <c r="E567" s="31"/>
      <c r="F567" s="31"/>
      <c r="G567" s="120"/>
      <c r="H567" s="120"/>
      <c r="I567" s="11" t="str">
        <f t="shared" si="128"/>
        <v/>
      </c>
      <c r="J567" s="2" t="str">
        <f t="shared" si="129"/>
        <v/>
      </c>
      <c r="K567" s="2" t="str">
        <f t="shared" si="130"/>
        <v/>
      </c>
      <c r="L567" s="2" t="str">
        <f t="shared" si="131"/>
        <v/>
      </c>
      <c r="M567" s="2" t="str">
        <f t="shared" si="132"/>
        <v/>
      </c>
      <c r="N567" s="2" t="str">
        <f t="shared" si="133"/>
        <v/>
      </c>
      <c r="O567" s="11" t="str">
        <f t="shared" si="134"/>
        <v/>
      </c>
      <c r="P567" s="11" t="str">
        <f t="shared" si="135"/>
        <v/>
      </c>
      <c r="Q567" s="11" t="str">
        <f t="shared" si="136"/>
        <v/>
      </c>
      <c r="R567" s="137"/>
      <c r="S567" s="137"/>
      <c r="T567" s="12" t="e">
        <f t="shared" si="137"/>
        <v>#VALUE!</v>
      </c>
      <c r="U567" s="13" t="e">
        <f t="shared" si="138"/>
        <v>#VALUE!</v>
      </c>
      <c r="V567" s="13"/>
      <c r="W567" s="8">
        <f t="shared" si="139"/>
        <v>9.0359999999999996</v>
      </c>
      <c r="X567" s="8">
        <f t="shared" si="140"/>
        <v>-184.49199999999999</v>
      </c>
      <c r="Y567"/>
      <c r="Z567" t="e">
        <f>IF(D567="M",IF(AC567&lt;78,LMS!$D$5*AC567^3+LMS!$E$5*AC567^2+LMS!$F$5*AC567+LMS!$G$5,IF(AC567&lt;150,LMS!$D$6*AC567^3+LMS!$E$6*AC567^2+LMS!$F$6*AC567+LMS!$G$6,LMS!$D$7*AC567^3+LMS!$E$7*AC567^2+LMS!$F$7*AC567+LMS!$G$7)),IF(AC567&lt;69,LMS!$D$9*AC567^3+LMS!$E$9*AC567^2+LMS!$F$9*AC567+LMS!$G$9,IF(AC567&lt;150,LMS!$D$10*AC567^3+LMS!$E$10*AC567^2+LMS!$F$10*AC567+LMS!$G$10,LMS!$D$11*AC567^3+LMS!$E$11*AC567^2+LMS!$F$11*AC567+LMS!$G$11)))</f>
        <v>#VALUE!</v>
      </c>
      <c r="AA567" t="e">
        <f>IF(D567="M",(IF(AC567&lt;2.5,LMS!$D$21*AC567^3+LMS!$E$21*AC567^2+LMS!$F$21*AC567+LMS!$G$21,IF(AC567&lt;9.5,LMS!$D$22*AC567^3+LMS!$E$22*AC567^2+LMS!$F$22*AC567+LMS!$G$22,IF(AC567&lt;26.75,LMS!$D$23*AC567^3+LMS!$E$23*AC567^2+LMS!$F$23*AC567+LMS!$G$23,IF(AC567&lt;90,LMS!$D$24*AC567^3+LMS!$E$24*AC567^2+LMS!$F$24*AC567+LMS!$G$24,LMS!$D$25*AC567^3+LMS!$E$25*AC567^2+LMS!$F$25*AC567+LMS!$G$25))))),(IF(AC567&lt;2.5,LMS!$D$27*AC567^3+LMS!$E$27*AC567^2+LMS!$F$27*AC567+LMS!$G$27,IF(AC567&lt;9.5,LMS!$D$28*AC567^3+LMS!$E$28*AC567^2+LMS!$F$28*AC567+LMS!$G$28,IF(AC567&lt;26.75,LMS!$D$29*AC567^3+LMS!$E$29*AC567^2+LMS!$F$29*AC567+LMS!$G$29,IF(AC567&lt;90,LMS!$D$30*AC567^3+LMS!$E$30*AC567^2+LMS!$F$30*AC567+LMS!$G$30,IF(AC567&lt;150,LMS!$D$31*AC567^3+LMS!$E$31*AC567^2+LMS!$F$31*AC567+LMS!$G$31,LMS!$D$32*AC567^3+LMS!$E$32*AC567^2+LMS!$F$32*AC567+LMS!$G$32)))))))</f>
        <v>#VALUE!</v>
      </c>
      <c r="AB567" t="e">
        <f>IF(D567="M",(IF(AC567&lt;90,LMS!$D$14*AC567^3+LMS!$E$14*AC567^2+LMS!$F$14*AC567+LMS!$G$14,LMS!$D$15*AC567^3+LMS!$E$15*AC567^2+LMS!$F$15*AC567+LMS!$G$15)),(IF(AC567&lt;90,LMS!$D$17*AC567^3+LMS!$E$17*AC567^2+LMS!$F$17*AC567+LMS!$G$17,LMS!$D$18*AC567^3+LMS!$E$18*AC567^2+LMS!$F$18*AC567+LMS!$G$18)))</f>
        <v>#VALUE!</v>
      </c>
      <c r="AC567" s="7" t="e">
        <f t="shared" si="141"/>
        <v>#VALUE!</v>
      </c>
    </row>
    <row r="568" spans="2:29" s="7" customFormat="1">
      <c r="B568" s="119"/>
      <c r="C568" s="119"/>
      <c r="D568" s="119"/>
      <c r="E568" s="31"/>
      <c r="F568" s="31"/>
      <c r="G568" s="120"/>
      <c r="H568" s="120"/>
      <c r="I568" s="11" t="str">
        <f t="shared" si="128"/>
        <v/>
      </c>
      <c r="J568" s="2" t="str">
        <f t="shared" si="129"/>
        <v/>
      </c>
      <c r="K568" s="2" t="str">
        <f t="shared" si="130"/>
        <v/>
      </c>
      <c r="L568" s="2" t="str">
        <f t="shared" si="131"/>
        <v/>
      </c>
      <c r="M568" s="2" t="str">
        <f t="shared" si="132"/>
        <v/>
      </c>
      <c r="N568" s="2" t="str">
        <f t="shared" si="133"/>
        <v/>
      </c>
      <c r="O568" s="11" t="str">
        <f t="shared" si="134"/>
        <v/>
      </c>
      <c r="P568" s="11" t="str">
        <f t="shared" si="135"/>
        <v/>
      </c>
      <c r="Q568" s="11" t="str">
        <f t="shared" si="136"/>
        <v/>
      </c>
      <c r="R568" s="137"/>
      <c r="S568" s="137"/>
      <c r="T568" s="12" t="e">
        <f t="shared" si="137"/>
        <v>#VALUE!</v>
      </c>
      <c r="U568" s="13" t="e">
        <f t="shared" si="138"/>
        <v>#VALUE!</v>
      </c>
      <c r="V568" s="13"/>
      <c r="W568" s="8">
        <f t="shared" si="139"/>
        <v>9.0359999999999996</v>
      </c>
      <c r="X568" s="8">
        <f t="shared" si="140"/>
        <v>-184.49199999999999</v>
      </c>
      <c r="Y568"/>
      <c r="Z568" t="e">
        <f>IF(D568="M",IF(AC568&lt;78,LMS!$D$5*AC568^3+LMS!$E$5*AC568^2+LMS!$F$5*AC568+LMS!$G$5,IF(AC568&lt;150,LMS!$D$6*AC568^3+LMS!$E$6*AC568^2+LMS!$F$6*AC568+LMS!$G$6,LMS!$D$7*AC568^3+LMS!$E$7*AC568^2+LMS!$F$7*AC568+LMS!$G$7)),IF(AC568&lt;69,LMS!$D$9*AC568^3+LMS!$E$9*AC568^2+LMS!$F$9*AC568+LMS!$G$9,IF(AC568&lt;150,LMS!$D$10*AC568^3+LMS!$E$10*AC568^2+LMS!$F$10*AC568+LMS!$G$10,LMS!$D$11*AC568^3+LMS!$E$11*AC568^2+LMS!$F$11*AC568+LMS!$G$11)))</f>
        <v>#VALUE!</v>
      </c>
      <c r="AA568" t="e">
        <f>IF(D568="M",(IF(AC568&lt;2.5,LMS!$D$21*AC568^3+LMS!$E$21*AC568^2+LMS!$F$21*AC568+LMS!$G$21,IF(AC568&lt;9.5,LMS!$D$22*AC568^3+LMS!$E$22*AC568^2+LMS!$F$22*AC568+LMS!$G$22,IF(AC568&lt;26.75,LMS!$D$23*AC568^3+LMS!$E$23*AC568^2+LMS!$F$23*AC568+LMS!$G$23,IF(AC568&lt;90,LMS!$D$24*AC568^3+LMS!$E$24*AC568^2+LMS!$F$24*AC568+LMS!$G$24,LMS!$D$25*AC568^3+LMS!$E$25*AC568^2+LMS!$F$25*AC568+LMS!$G$25))))),(IF(AC568&lt;2.5,LMS!$D$27*AC568^3+LMS!$E$27*AC568^2+LMS!$F$27*AC568+LMS!$G$27,IF(AC568&lt;9.5,LMS!$D$28*AC568^3+LMS!$E$28*AC568^2+LMS!$F$28*AC568+LMS!$G$28,IF(AC568&lt;26.75,LMS!$D$29*AC568^3+LMS!$E$29*AC568^2+LMS!$F$29*AC568+LMS!$G$29,IF(AC568&lt;90,LMS!$D$30*AC568^3+LMS!$E$30*AC568^2+LMS!$F$30*AC568+LMS!$G$30,IF(AC568&lt;150,LMS!$D$31*AC568^3+LMS!$E$31*AC568^2+LMS!$F$31*AC568+LMS!$G$31,LMS!$D$32*AC568^3+LMS!$E$32*AC568^2+LMS!$F$32*AC568+LMS!$G$32)))))))</f>
        <v>#VALUE!</v>
      </c>
      <c r="AB568" t="e">
        <f>IF(D568="M",(IF(AC568&lt;90,LMS!$D$14*AC568^3+LMS!$E$14*AC568^2+LMS!$F$14*AC568+LMS!$G$14,LMS!$D$15*AC568^3+LMS!$E$15*AC568^2+LMS!$F$15*AC568+LMS!$G$15)),(IF(AC568&lt;90,LMS!$D$17*AC568^3+LMS!$E$17*AC568^2+LMS!$F$17*AC568+LMS!$G$17,LMS!$D$18*AC568^3+LMS!$E$18*AC568^2+LMS!$F$18*AC568+LMS!$G$18)))</f>
        <v>#VALUE!</v>
      </c>
      <c r="AC568" s="7" t="e">
        <f t="shared" si="141"/>
        <v>#VALUE!</v>
      </c>
    </row>
    <row r="569" spans="2:29" s="7" customFormat="1">
      <c r="B569" s="119"/>
      <c r="C569" s="119"/>
      <c r="D569" s="119"/>
      <c r="E569" s="31"/>
      <c r="F569" s="31"/>
      <c r="G569" s="120"/>
      <c r="H569" s="120"/>
      <c r="I569" s="11" t="str">
        <f t="shared" si="128"/>
        <v/>
      </c>
      <c r="J569" s="2" t="str">
        <f t="shared" si="129"/>
        <v/>
      </c>
      <c r="K569" s="2" t="str">
        <f t="shared" si="130"/>
        <v/>
      </c>
      <c r="L569" s="2" t="str">
        <f t="shared" si="131"/>
        <v/>
      </c>
      <c r="M569" s="2" t="str">
        <f t="shared" si="132"/>
        <v/>
      </c>
      <c r="N569" s="2" t="str">
        <f t="shared" si="133"/>
        <v/>
      </c>
      <c r="O569" s="11" t="str">
        <f t="shared" si="134"/>
        <v/>
      </c>
      <c r="P569" s="11" t="str">
        <f t="shared" si="135"/>
        <v/>
      </c>
      <c r="Q569" s="11" t="str">
        <f t="shared" si="136"/>
        <v/>
      </c>
      <c r="R569" s="137"/>
      <c r="S569" s="137"/>
      <c r="T569" s="12" t="e">
        <f t="shared" si="137"/>
        <v>#VALUE!</v>
      </c>
      <c r="U569" s="13" t="e">
        <f t="shared" si="138"/>
        <v>#VALUE!</v>
      </c>
      <c r="V569" s="13"/>
      <c r="W569" s="8">
        <f t="shared" si="139"/>
        <v>9.0359999999999996</v>
      </c>
      <c r="X569" s="8">
        <f t="shared" si="140"/>
        <v>-184.49199999999999</v>
      </c>
      <c r="Y569"/>
      <c r="Z569" t="e">
        <f>IF(D569="M",IF(AC569&lt;78,LMS!$D$5*AC569^3+LMS!$E$5*AC569^2+LMS!$F$5*AC569+LMS!$G$5,IF(AC569&lt;150,LMS!$D$6*AC569^3+LMS!$E$6*AC569^2+LMS!$F$6*AC569+LMS!$G$6,LMS!$D$7*AC569^3+LMS!$E$7*AC569^2+LMS!$F$7*AC569+LMS!$G$7)),IF(AC569&lt;69,LMS!$D$9*AC569^3+LMS!$E$9*AC569^2+LMS!$F$9*AC569+LMS!$G$9,IF(AC569&lt;150,LMS!$D$10*AC569^3+LMS!$E$10*AC569^2+LMS!$F$10*AC569+LMS!$G$10,LMS!$D$11*AC569^3+LMS!$E$11*AC569^2+LMS!$F$11*AC569+LMS!$G$11)))</f>
        <v>#VALUE!</v>
      </c>
      <c r="AA569" t="e">
        <f>IF(D569="M",(IF(AC569&lt;2.5,LMS!$D$21*AC569^3+LMS!$E$21*AC569^2+LMS!$F$21*AC569+LMS!$G$21,IF(AC569&lt;9.5,LMS!$D$22*AC569^3+LMS!$E$22*AC569^2+LMS!$F$22*AC569+LMS!$G$22,IF(AC569&lt;26.75,LMS!$D$23*AC569^3+LMS!$E$23*AC569^2+LMS!$F$23*AC569+LMS!$G$23,IF(AC569&lt;90,LMS!$D$24*AC569^3+LMS!$E$24*AC569^2+LMS!$F$24*AC569+LMS!$G$24,LMS!$D$25*AC569^3+LMS!$E$25*AC569^2+LMS!$F$25*AC569+LMS!$G$25))))),(IF(AC569&lt;2.5,LMS!$D$27*AC569^3+LMS!$E$27*AC569^2+LMS!$F$27*AC569+LMS!$G$27,IF(AC569&lt;9.5,LMS!$D$28*AC569^3+LMS!$E$28*AC569^2+LMS!$F$28*AC569+LMS!$G$28,IF(AC569&lt;26.75,LMS!$D$29*AC569^3+LMS!$E$29*AC569^2+LMS!$F$29*AC569+LMS!$G$29,IF(AC569&lt;90,LMS!$D$30*AC569^3+LMS!$E$30*AC569^2+LMS!$F$30*AC569+LMS!$G$30,IF(AC569&lt;150,LMS!$D$31*AC569^3+LMS!$E$31*AC569^2+LMS!$F$31*AC569+LMS!$G$31,LMS!$D$32*AC569^3+LMS!$E$32*AC569^2+LMS!$F$32*AC569+LMS!$G$32)))))))</f>
        <v>#VALUE!</v>
      </c>
      <c r="AB569" t="e">
        <f>IF(D569="M",(IF(AC569&lt;90,LMS!$D$14*AC569^3+LMS!$E$14*AC569^2+LMS!$F$14*AC569+LMS!$G$14,LMS!$D$15*AC569^3+LMS!$E$15*AC569^2+LMS!$F$15*AC569+LMS!$G$15)),(IF(AC569&lt;90,LMS!$D$17*AC569^3+LMS!$E$17*AC569^2+LMS!$F$17*AC569+LMS!$G$17,LMS!$D$18*AC569^3+LMS!$E$18*AC569^2+LMS!$F$18*AC569+LMS!$G$18)))</f>
        <v>#VALUE!</v>
      </c>
      <c r="AC569" s="7" t="e">
        <f t="shared" si="141"/>
        <v>#VALUE!</v>
      </c>
    </row>
    <row r="570" spans="2:29" s="7" customFormat="1">
      <c r="B570" s="119"/>
      <c r="C570" s="119"/>
      <c r="D570" s="119"/>
      <c r="E570" s="31"/>
      <c r="F570" s="31"/>
      <c r="G570" s="120"/>
      <c r="H570" s="120"/>
      <c r="I570" s="11" t="str">
        <f t="shared" si="128"/>
        <v/>
      </c>
      <c r="J570" s="2" t="str">
        <f t="shared" si="129"/>
        <v/>
      </c>
      <c r="K570" s="2" t="str">
        <f t="shared" si="130"/>
        <v/>
      </c>
      <c r="L570" s="2" t="str">
        <f t="shared" si="131"/>
        <v/>
      </c>
      <c r="M570" s="2" t="str">
        <f t="shared" si="132"/>
        <v/>
      </c>
      <c r="N570" s="2" t="str">
        <f t="shared" si="133"/>
        <v/>
      </c>
      <c r="O570" s="11" t="str">
        <f t="shared" si="134"/>
        <v/>
      </c>
      <c r="P570" s="11" t="str">
        <f t="shared" si="135"/>
        <v/>
      </c>
      <c r="Q570" s="11" t="str">
        <f t="shared" si="136"/>
        <v/>
      </c>
      <c r="R570" s="137"/>
      <c r="S570" s="137"/>
      <c r="T570" s="12" t="e">
        <f t="shared" si="137"/>
        <v>#VALUE!</v>
      </c>
      <c r="U570" s="13" t="e">
        <f t="shared" si="138"/>
        <v>#VALUE!</v>
      </c>
      <c r="V570" s="13"/>
      <c r="W570" s="8">
        <f t="shared" si="139"/>
        <v>9.0359999999999996</v>
      </c>
      <c r="X570" s="8">
        <f t="shared" si="140"/>
        <v>-184.49199999999999</v>
      </c>
      <c r="Y570"/>
      <c r="Z570" t="e">
        <f>IF(D570="M",IF(AC570&lt;78,LMS!$D$5*AC570^3+LMS!$E$5*AC570^2+LMS!$F$5*AC570+LMS!$G$5,IF(AC570&lt;150,LMS!$D$6*AC570^3+LMS!$E$6*AC570^2+LMS!$F$6*AC570+LMS!$G$6,LMS!$D$7*AC570^3+LMS!$E$7*AC570^2+LMS!$F$7*AC570+LMS!$G$7)),IF(AC570&lt;69,LMS!$D$9*AC570^3+LMS!$E$9*AC570^2+LMS!$F$9*AC570+LMS!$G$9,IF(AC570&lt;150,LMS!$D$10*AC570^3+LMS!$E$10*AC570^2+LMS!$F$10*AC570+LMS!$G$10,LMS!$D$11*AC570^3+LMS!$E$11*AC570^2+LMS!$F$11*AC570+LMS!$G$11)))</f>
        <v>#VALUE!</v>
      </c>
      <c r="AA570" t="e">
        <f>IF(D570="M",(IF(AC570&lt;2.5,LMS!$D$21*AC570^3+LMS!$E$21*AC570^2+LMS!$F$21*AC570+LMS!$G$21,IF(AC570&lt;9.5,LMS!$D$22*AC570^3+LMS!$E$22*AC570^2+LMS!$F$22*AC570+LMS!$G$22,IF(AC570&lt;26.75,LMS!$D$23*AC570^3+LMS!$E$23*AC570^2+LMS!$F$23*AC570+LMS!$G$23,IF(AC570&lt;90,LMS!$D$24*AC570^3+LMS!$E$24*AC570^2+LMS!$F$24*AC570+LMS!$G$24,LMS!$D$25*AC570^3+LMS!$E$25*AC570^2+LMS!$F$25*AC570+LMS!$G$25))))),(IF(AC570&lt;2.5,LMS!$D$27*AC570^3+LMS!$E$27*AC570^2+LMS!$F$27*AC570+LMS!$G$27,IF(AC570&lt;9.5,LMS!$D$28*AC570^3+LMS!$E$28*AC570^2+LMS!$F$28*AC570+LMS!$G$28,IF(AC570&lt;26.75,LMS!$D$29*AC570^3+LMS!$E$29*AC570^2+LMS!$F$29*AC570+LMS!$G$29,IF(AC570&lt;90,LMS!$D$30*AC570^3+LMS!$E$30*AC570^2+LMS!$F$30*AC570+LMS!$G$30,IF(AC570&lt;150,LMS!$D$31*AC570^3+LMS!$E$31*AC570^2+LMS!$F$31*AC570+LMS!$G$31,LMS!$D$32*AC570^3+LMS!$E$32*AC570^2+LMS!$F$32*AC570+LMS!$G$32)))))))</f>
        <v>#VALUE!</v>
      </c>
      <c r="AB570" t="e">
        <f>IF(D570="M",(IF(AC570&lt;90,LMS!$D$14*AC570^3+LMS!$E$14*AC570^2+LMS!$F$14*AC570+LMS!$G$14,LMS!$D$15*AC570^3+LMS!$E$15*AC570^2+LMS!$F$15*AC570+LMS!$G$15)),(IF(AC570&lt;90,LMS!$D$17*AC570^3+LMS!$E$17*AC570^2+LMS!$F$17*AC570+LMS!$G$17,LMS!$D$18*AC570^3+LMS!$E$18*AC570^2+LMS!$F$18*AC570+LMS!$G$18)))</f>
        <v>#VALUE!</v>
      </c>
      <c r="AC570" s="7" t="e">
        <f t="shared" si="141"/>
        <v>#VALUE!</v>
      </c>
    </row>
    <row r="571" spans="2:29" s="7" customFormat="1">
      <c r="B571" s="119"/>
      <c r="C571" s="119"/>
      <c r="D571" s="119"/>
      <c r="E571" s="31"/>
      <c r="F571" s="31"/>
      <c r="G571" s="120"/>
      <c r="H571" s="120"/>
      <c r="I571" s="11" t="str">
        <f t="shared" si="128"/>
        <v/>
      </c>
      <c r="J571" s="2" t="str">
        <f t="shared" si="129"/>
        <v/>
      </c>
      <c r="K571" s="2" t="str">
        <f t="shared" si="130"/>
        <v/>
      </c>
      <c r="L571" s="2" t="str">
        <f t="shared" si="131"/>
        <v/>
      </c>
      <c r="M571" s="2" t="str">
        <f t="shared" si="132"/>
        <v/>
      </c>
      <c r="N571" s="2" t="str">
        <f t="shared" si="133"/>
        <v/>
      </c>
      <c r="O571" s="11" t="str">
        <f t="shared" si="134"/>
        <v/>
      </c>
      <c r="P571" s="11" t="str">
        <f t="shared" si="135"/>
        <v/>
      </c>
      <c r="Q571" s="11" t="str">
        <f t="shared" si="136"/>
        <v/>
      </c>
      <c r="R571" s="137"/>
      <c r="S571" s="137"/>
      <c r="T571" s="12" t="e">
        <f t="shared" si="137"/>
        <v>#VALUE!</v>
      </c>
      <c r="U571" s="13" t="e">
        <f t="shared" si="138"/>
        <v>#VALUE!</v>
      </c>
      <c r="V571" s="13"/>
      <c r="W571" s="8">
        <f t="shared" si="139"/>
        <v>9.0359999999999996</v>
      </c>
      <c r="X571" s="8">
        <f t="shared" si="140"/>
        <v>-184.49199999999999</v>
      </c>
      <c r="Y571"/>
      <c r="Z571" t="e">
        <f>IF(D571="M",IF(AC571&lt;78,LMS!$D$5*AC571^3+LMS!$E$5*AC571^2+LMS!$F$5*AC571+LMS!$G$5,IF(AC571&lt;150,LMS!$D$6*AC571^3+LMS!$E$6*AC571^2+LMS!$F$6*AC571+LMS!$G$6,LMS!$D$7*AC571^3+LMS!$E$7*AC571^2+LMS!$F$7*AC571+LMS!$G$7)),IF(AC571&lt;69,LMS!$D$9*AC571^3+LMS!$E$9*AC571^2+LMS!$F$9*AC571+LMS!$G$9,IF(AC571&lt;150,LMS!$D$10*AC571^3+LMS!$E$10*AC571^2+LMS!$F$10*AC571+LMS!$G$10,LMS!$D$11*AC571^3+LMS!$E$11*AC571^2+LMS!$F$11*AC571+LMS!$G$11)))</f>
        <v>#VALUE!</v>
      </c>
      <c r="AA571" t="e">
        <f>IF(D571="M",(IF(AC571&lt;2.5,LMS!$D$21*AC571^3+LMS!$E$21*AC571^2+LMS!$F$21*AC571+LMS!$G$21,IF(AC571&lt;9.5,LMS!$D$22*AC571^3+LMS!$E$22*AC571^2+LMS!$F$22*AC571+LMS!$G$22,IF(AC571&lt;26.75,LMS!$D$23*AC571^3+LMS!$E$23*AC571^2+LMS!$F$23*AC571+LMS!$G$23,IF(AC571&lt;90,LMS!$D$24*AC571^3+LMS!$E$24*AC571^2+LMS!$F$24*AC571+LMS!$G$24,LMS!$D$25*AC571^3+LMS!$E$25*AC571^2+LMS!$F$25*AC571+LMS!$G$25))))),(IF(AC571&lt;2.5,LMS!$D$27*AC571^3+LMS!$E$27*AC571^2+LMS!$F$27*AC571+LMS!$G$27,IF(AC571&lt;9.5,LMS!$D$28*AC571^3+LMS!$E$28*AC571^2+LMS!$F$28*AC571+LMS!$G$28,IF(AC571&lt;26.75,LMS!$D$29*AC571^3+LMS!$E$29*AC571^2+LMS!$F$29*AC571+LMS!$G$29,IF(AC571&lt;90,LMS!$D$30*AC571^3+LMS!$E$30*AC571^2+LMS!$F$30*AC571+LMS!$G$30,IF(AC571&lt;150,LMS!$D$31*AC571^3+LMS!$E$31*AC571^2+LMS!$F$31*AC571+LMS!$G$31,LMS!$D$32*AC571^3+LMS!$E$32*AC571^2+LMS!$F$32*AC571+LMS!$G$32)))))))</f>
        <v>#VALUE!</v>
      </c>
      <c r="AB571" t="e">
        <f>IF(D571="M",(IF(AC571&lt;90,LMS!$D$14*AC571^3+LMS!$E$14*AC571^2+LMS!$F$14*AC571+LMS!$G$14,LMS!$D$15*AC571^3+LMS!$E$15*AC571^2+LMS!$F$15*AC571+LMS!$G$15)),(IF(AC571&lt;90,LMS!$D$17*AC571^3+LMS!$E$17*AC571^2+LMS!$F$17*AC571+LMS!$G$17,LMS!$D$18*AC571^3+LMS!$E$18*AC571^2+LMS!$F$18*AC571+LMS!$G$18)))</f>
        <v>#VALUE!</v>
      </c>
      <c r="AC571" s="7" t="e">
        <f t="shared" si="141"/>
        <v>#VALUE!</v>
      </c>
    </row>
    <row r="572" spans="2:29" s="7" customFormat="1">
      <c r="B572" s="119"/>
      <c r="C572" s="119"/>
      <c r="D572" s="119"/>
      <c r="E572" s="31"/>
      <c r="F572" s="31"/>
      <c r="G572" s="120"/>
      <c r="H572" s="120"/>
      <c r="I572" s="11" t="str">
        <f t="shared" si="128"/>
        <v/>
      </c>
      <c r="J572" s="2" t="str">
        <f t="shared" si="129"/>
        <v/>
      </c>
      <c r="K572" s="2" t="str">
        <f t="shared" si="130"/>
        <v/>
      </c>
      <c r="L572" s="2" t="str">
        <f t="shared" si="131"/>
        <v/>
      </c>
      <c r="M572" s="2" t="str">
        <f t="shared" si="132"/>
        <v/>
      </c>
      <c r="N572" s="2" t="str">
        <f t="shared" si="133"/>
        <v/>
      </c>
      <c r="O572" s="11" t="str">
        <f t="shared" si="134"/>
        <v/>
      </c>
      <c r="P572" s="11" t="str">
        <f t="shared" si="135"/>
        <v/>
      </c>
      <c r="Q572" s="11" t="str">
        <f t="shared" si="136"/>
        <v/>
      </c>
      <c r="R572" s="137"/>
      <c r="S572" s="137"/>
      <c r="T572" s="12" t="e">
        <f t="shared" si="137"/>
        <v>#VALUE!</v>
      </c>
      <c r="U572" s="13" t="e">
        <f t="shared" si="138"/>
        <v>#VALUE!</v>
      </c>
      <c r="V572" s="13"/>
      <c r="W572" s="8">
        <f t="shared" si="139"/>
        <v>9.0359999999999996</v>
      </c>
      <c r="X572" s="8">
        <f t="shared" si="140"/>
        <v>-184.49199999999999</v>
      </c>
      <c r="Y572"/>
      <c r="Z572" t="e">
        <f>IF(D572="M",IF(AC572&lt;78,LMS!$D$5*AC572^3+LMS!$E$5*AC572^2+LMS!$F$5*AC572+LMS!$G$5,IF(AC572&lt;150,LMS!$D$6*AC572^3+LMS!$E$6*AC572^2+LMS!$F$6*AC572+LMS!$G$6,LMS!$D$7*AC572^3+LMS!$E$7*AC572^2+LMS!$F$7*AC572+LMS!$G$7)),IF(AC572&lt;69,LMS!$D$9*AC572^3+LMS!$E$9*AC572^2+LMS!$F$9*AC572+LMS!$G$9,IF(AC572&lt;150,LMS!$D$10*AC572^3+LMS!$E$10*AC572^2+LMS!$F$10*AC572+LMS!$G$10,LMS!$D$11*AC572^3+LMS!$E$11*AC572^2+LMS!$F$11*AC572+LMS!$G$11)))</f>
        <v>#VALUE!</v>
      </c>
      <c r="AA572" t="e">
        <f>IF(D572="M",(IF(AC572&lt;2.5,LMS!$D$21*AC572^3+LMS!$E$21*AC572^2+LMS!$F$21*AC572+LMS!$G$21,IF(AC572&lt;9.5,LMS!$D$22*AC572^3+LMS!$E$22*AC572^2+LMS!$F$22*AC572+LMS!$G$22,IF(AC572&lt;26.75,LMS!$D$23*AC572^3+LMS!$E$23*AC572^2+LMS!$F$23*AC572+LMS!$G$23,IF(AC572&lt;90,LMS!$D$24*AC572^3+LMS!$E$24*AC572^2+LMS!$F$24*AC572+LMS!$G$24,LMS!$D$25*AC572^3+LMS!$E$25*AC572^2+LMS!$F$25*AC572+LMS!$G$25))))),(IF(AC572&lt;2.5,LMS!$D$27*AC572^3+LMS!$E$27*AC572^2+LMS!$F$27*AC572+LMS!$G$27,IF(AC572&lt;9.5,LMS!$D$28*AC572^3+LMS!$E$28*AC572^2+LMS!$F$28*AC572+LMS!$G$28,IF(AC572&lt;26.75,LMS!$D$29*AC572^3+LMS!$E$29*AC572^2+LMS!$F$29*AC572+LMS!$G$29,IF(AC572&lt;90,LMS!$D$30*AC572^3+LMS!$E$30*AC572^2+LMS!$F$30*AC572+LMS!$G$30,IF(AC572&lt;150,LMS!$D$31*AC572^3+LMS!$E$31*AC572^2+LMS!$F$31*AC572+LMS!$G$31,LMS!$D$32*AC572^3+LMS!$E$32*AC572^2+LMS!$F$32*AC572+LMS!$G$32)))))))</f>
        <v>#VALUE!</v>
      </c>
      <c r="AB572" t="e">
        <f>IF(D572="M",(IF(AC572&lt;90,LMS!$D$14*AC572^3+LMS!$E$14*AC572^2+LMS!$F$14*AC572+LMS!$G$14,LMS!$D$15*AC572^3+LMS!$E$15*AC572^2+LMS!$F$15*AC572+LMS!$G$15)),(IF(AC572&lt;90,LMS!$D$17*AC572^3+LMS!$E$17*AC572^2+LMS!$F$17*AC572+LMS!$G$17,LMS!$D$18*AC572^3+LMS!$E$18*AC572^2+LMS!$F$18*AC572+LMS!$G$18)))</f>
        <v>#VALUE!</v>
      </c>
      <c r="AC572" s="7" t="e">
        <f t="shared" si="141"/>
        <v>#VALUE!</v>
      </c>
    </row>
    <row r="573" spans="2:29" s="7" customFormat="1">
      <c r="B573" s="119"/>
      <c r="C573" s="119"/>
      <c r="D573" s="119"/>
      <c r="E573" s="31"/>
      <c r="F573" s="31"/>
      <c r="G573" s="120"/>
      <c r="H573" s="120"/>
      <c r="I573" s="11" t="str">
        <f t="shared" ref="I573:I636" si="142">IF(COUNTA(D573,E573,F573,G573,H573)=5,IF(P573&gt;17.583,"*",(G573-(INDEX(IF(D573="F",Hfemalemean,Hmalemean),U573+1,INT(P573)+1))))/(INDEX(IF(D573="F",Hfemalesd,Hmalesd),U573+1,INT(P573)+1)),"")</f>
        <v/>
      </c>
      <c r="J573" s="2" t="str">
        <f t="shared" ref="J573:J636" si="143">IF(COUNTA(D573,E573,F573,G573,H573)=5,IF(P573&lt;1,"*",IF(P573&gt;=6,"*",IF(G573&gt;=120,"*",IF(G573&lt;70,"*",(H573-W573)/W573*100)))),"")</f>
        <v/>
      </c>
      <c r="K573" s="2" t="str">
        <f t="shared" ref="K573:K636" si="144">IF(COUNTA(D573,E573,F573,G573,H573)&lt;5,"",IF(P573&lt;6,"*",IF(P573&gt;=17.583,"*",(H573-G573*INDEX(IF(D573="F",muratafemale,muratamale),INT(P573)-4,1)-INDEX(IF(D573="F",muratafemale,muratamale),INT(P573)-4,2))/(G573*INDEX(IF(D573="F",muratafemale,muratamale),INT(P573)-4,1)+INDEX(IF(D573="F",muratafemale,muratamale),INT(P573)-4,2))*100)))</f>
        <v/>
      </c>
      <c r="L573" s="2" t="str">
        <f t="shared" ref="L573:L636" si="145">IF(COUNTA(D573,E573,F573,G573,H573)=5,IF(G573&gt;=IF(D573="M",181,174),"*",IF(G573&lt;101,"*",IF(P573&lt;6,"*",IF(P573&gt;=17.583,"*",(H573-X573)/X573*100)))),"")</f>
        <v/>
      </c>
      <c r="M573" s="2" t="str">
        <f t="shared" ref="M573:M636" si="146">IF(COUNTA(D573,E573,F573,G573,H573)=5,H573/G573^2*10000,"")</f>
        <v/>
      </c>
      <c r="N573" s="2" t="str">
        <f t="shared" ref="N573:N636" si="147">IF(COUNTA(D573,E573,F573,G573,H573)=5,IF(P573&gt;17.583,"*",NORMSDIST(((M573/AA573)^(Z573)-1)/Z573/AB573)*100),"")</f>
        <v/>
      </c>
      <c r="O573" s="11" t="str">
        <f t="shared" ref="O573:O636" si="148">IF(COUNTA(D573,E573,F573,G573,H573)=5,IF(P573&gt;17.583,"*",((M573/AA573)^(Z573)-1)/Z573/AB573),"")</f>
        <v/>
      </c>
      <c r="P573" s="11" t="str">
        <f t="shared" ref="P573:P636" si="149">IF(COUNTA(D573,E573,F573,G573,H573)=5,(F573-E573)/365.25,"")</f>
        <v/>
      </c>
      <c r="Q573" s="11" t="str">
        <f t="shared" ref="Q573:Q636" si="150">IF(I573="","",IF(T573&lt;10,"0","")&amp;T573&amp;"歳"&amp;IF(U573&lt;10,"0","")&amp;U573&amp;"か月")</f>
        <v/>
      </c>
      <c r="R573" s="137"/>
      <c r="S573" s="137"/>
      <c r="T573" s="12" t="e">
        <f t="shared" ref="T573:T636" si="151">INT(P573)</f>
        <v>#VALUE!</v>
      </c>
      <c r="U573" s="13" t="e">
        <f t="shared" ref="U573:U636" si="152">INT((P573-INT(P573))*12)</f>
        <v>#VALUE!</v>
      </c>
      <c r="V573" s="13"/>
      <c r="W573" s="8">
        <f t="shared" ref="W573:W636" si="153">IF(D573="M",2.06*10^-3*G573^2-0.1166*G573+6.5273,2.49*10^-3*G573^2-0.1858*G573+9.036)</f>
        <v>9.0359999999999996</v>
      </c>
      <c r="X573" s="8">
        <f t="shared" ref="X573:X636" si="154">((G573/100)^3*INDEX(itoOI,IF(D573="M",0,3)+IF(G573&lt;140,1,IF(G573&lt;=149,2,3)),1)+(G573/100)^2*INDEX(itoOI,IF(D573="M",0,3)+IF(G573&lt;140,1,IF(G573&lt;=149,2,3)),2)+(G573/100)*INDEX(itoOI,IF(D573="M",0,3)+IF(G573&lt;140,1,IF(G573&lt;=149,2,3)),3)+INDEX(itoOI,IF(D573="M",0,3)+IF(G573&lt;140,1,IF(G573&lt;=149,2,3)),4))</f>
        <v>-184.49199999999999</v>
      </c>
      <c r="Y573"/>
      <c r="Z573" t="e">
        <f>IF(D573="M",IF(AC573&lt;78,LMS!$D$5*AC573^3+LMS!$E$5*AC573^2+LMS!$F$5*AC573+LMS!$G$5,IF(AC573&lt;150,LMS!$D$6*AC573^3+LMS!$E$6*AC573^2+LMS!$F$6*AC573+LMS!$G$6,LMS!$D$7*AC573^3+LMS!$E$7*AC573^2+LMS!$F$7*AC573+LMS!$G$7)),IF(AC573&lt;69,LMS!$D$9*AC573^3+LMS!$E$9*AC573^2+LMS!$F$9*AC573+LMS!$G$9,IF(AC573&lt;150,LMS!$D$10*AC573^3+LMS!$E$10*AC573^2+LMS!$F$10*AC573+LMS!$G$10,LMS!$D$11*AC573^3+LMS!$E$11*AC573^2+LMS!$F$11*AC573+LMS!$G$11)))</f>
        <v>#VALUE!</v>
      </c>
      <c r="AA573" t="e">
        <f>IF(D573="M",(IF(AC573&lt;2.5,LMS!$D$21*AC573^3+LMS!$E$21*AC573^2+LMS!$F$21*AC573+LMS!$G$21,IF(AC573&lt;9.5,LMS!$D$22*AC573^3+LMS!$E$22*AC573^2+LMS!$F$22*AC573+LMS!$G$22,IF(AC573&lt;26.75,LMS!$D$23*AC573^3+LMS!$E$23*AC573^2+LMS!$F$23*AC573+LMS!$G$23,IF(AC573&lt;90,LMS!$D$24*AC573^3+LMS!$E$24*AC573^2+LMS!$F$24*AC573+LMS!$G$24,LMS!$D$25*AC573^3+LMS!$E$25*AC573^2+LMS!$F$25*AC573+LMS!$G$25))))),(IF(AC573&lt;2.5,LMS!$D$27*AC573^3+LMS!$E$27*AC573^2+LMS!$F$27*AC573+LMS!$G$27,IF(AC573&lt;9.5,LMS!$D$28*AC573^3+LMS!$E$28*AC573^2+LMS!$F$28*AC573+LMS!$G$28,IF(AC573&lt;26.75,LMS!$D$29*AC573^3+LMS!$E$29*AC573^2+LMS!$F$29*AC573+LMS!$G$29,IF(AC573&lt;90,LMS!$D$30*AC573^3+LMS!$E$30*AC573^2+LMS!$F$30*AC573+LMS!$G$30,IF(AC573&lt;150,LMS!$D$31*AC573^3+LMS!$E$31*AC573^2+LMS!$F$31*AC573+LMS!$G$31,LMS!$D$32*AC573^3+LMS!$E$32*AC573^2+LMS!$F$32*AC573+LMS!$G$32)))))))</f>
        <v>#VALUE!</v>
      </c>
      <c r="AB573" t="e">
        <f>IF(D573="M",(IF(AC573&lt;90,LMS!$D$14*AC573^3+LMS!$E$14*AC573^2+LMS!$F$14*AC573+LMS!$G$14,LMS!$D$15*AC573^3+LMS!$E$15*AC573^2+LMS!$F$15*AC573+LMS!$G$15)),(IF(AC573&lt;90,LMS!$D$17*AC573^3+LMS!$E$17*AC573^2+LMS!$F$17*AC573+LMS!$G$17,LMS!$D$18*AC573^3+LMS!$E$18*AC573^2+LMS!$F$18*AC573+LMS!$G$18)))</f>
        <v>#VALUE!</v>
      </c>
      <c r="AC573" s="7" t="e">
        <f t="shared" ref="AC573:AC636" si="155">P573*365.25/30.4375</f>
        <v>#VALUE!</v>
      </c>
    </row>
    <row r="574" spans="2:29" s="7" customFormat="1">
      <c r="B574" s="119"/>
      <c r="C574" s="119"/>
      <c r="D574" s="119"/>
      <c r="E574" s="31"/>
      <c r="F574" s="31"/>
      <c r="G574" s="120"/>
      <c r="H574" s="120"/>
      <c r="I574" s="11" t="str">
        <f t="shared" si="142"/>
        <v/>
      </c>
      <c r="J574" s="2" t="str">
        <f t="shared" si="143"/>
        <v/>
      </c>
      <c r="K574" s="2" t="str">
        <f t="shared" si="144"/>
        <v/>
      </c>
      <c r="L574" s="2" t="str">
        <f t="shared" si="145"/>
        <v/>
      </c>
      <c r="M574" s="2" t="str">
        <f t="shared" si="146"/>
        <v/>
      </c>
      <c r="N574" s="2" t="str">
        <f t="shared" si="147"/>
        <v/>
      </c>
      <c r="O574" s="11" t="str">
        <f t="shared" si="148"/>
        <v/>
      </c>
      <c r="P574" s="11" t="str">
        <f t="shared" si="149"/>
        <v/>
      </c>
      <c r="Q574" s="11" t="str">
        <f t="shared" si="150"/>
        <v/>
      </c>
      <c r="R574" s="137"/>
      <c r="S574" s="137"/>
      <c r="T574" s="12" t="e">
        <f t="shared" si="151"/>
        <v>#VALUE!</v>
      </c>
      <c r="U574" s="13" t="e">
        <f t="shared" si="152"/>
        <v>#VALUE!</v>
      </c>
      <c r="V574" s="13"/>
      <c r="W574" s="8">
        <f t="shared" si="153"/>
        <v>9.0359999999999996</v>
      </c>
      <c r="X574" s="8">
        <f t="shared" si="154"/>
        <v>-184.49199999999999</v>
      </c>
      <c r="Y574"/>
      <c r="Z574" t="e">
        <f>IF(D574="M",IF(AC574&lt;78,LMS!$D$5*AC574^3+LMS!$E$5*AC574^2+LMS!$F$5*AC574+LMS!$G$5,IF(AC574&lt;150,LMS!$D$6*AC574^3+LMS!$E$6*AC574^2+LMS!$F$6*AC574+LMS!$G$6,LMS!$D$7*AC574^3+LMS!$E$7*AC574^2+LMS!$F$7*AC574+LMS!$G$7)),IF(AC574&lt;69,LMS!$D$9*AC574^3+LMS!$E$9*AC574^2+LMS!$F$9*AC574+LMS!$G$9,IF(AC574&lt;150,LMS!$D$10*AC574^3+LMS!$E$10*AC574^2+LMS!$F$10*AC574+LMS!$G$10,LMS!$D$11*AC574^3+LMS!$E$11*AC574^2+LMS!$F$11*AC574+LMS!$G$11)))</f>
        <v>#VALUE!</v>
      </c>
      <c r="AA574" t="e">
        <f>IF(D574="M",(IF(AC574&lt;2.5,LMS!$D$21*AC574^3+LMS!$E$21*AC574^2+LMS!$F$21*AC574+LMS!$G$21,IF(AC574&lt;9.5,LMS!$D$22*AC574^3+LMS!$E$22*AC574^2+LMS!$F$22*AC574+LMS!$G$22,IF(AC574&lt;26.75,LMS!$D$23*AC574^3+LMS!$E$23*AC574^2+LMS!$F$23*AC574+LMS!$G$23,IF(AC574&lt;90,LMS!$D$24*AC574^3+LMS!$E$24*AC574^2+LMS!$F$24*AC574+LMS!$G$24,LMS!$D$25*AC574^3+LMS!$E$25*AC574^2+LMS!$F$25*AC574+LMS!$G$25))))),(IF(AC574&lt;2.5,LMS!$D$27*AC574^3+LMS!$E$27*AC574^2+LMS!$F$27*AC574+LMS!$G$27,IF(AC574&lt;9.5,LMS!$D$28*AC574^3+LMS!$E$28*AC574^2+LMS!$F$28*AC574+LMS!$G$28,IF(AC574&lt;26.75,LMS!$D$29*AC574^3+LMS!$E$29*AC574^2+LMS!$F$29*AC574+LMS!$G$29,IF(AC574&lt;90,LMS!$D$30*AC574^3+LMS!$E$30*AC574^2+LMS!$F$30*AC574+LMS!$G$30,IF(AC574&lt;150,LMS!$D$31*AC574^3+LMS!$E$31*AC574^2+LMS!$F$31*AC574+LMS!$G$31,LMS!$D$32*AC574^3+LMS!$E$32*AC574^2+LMS!$F$32*AC574+LMS!$G$32)))))))</f>
        <v>#VALUE!</v>
      </c>
      <c r="AB574" t="e">
        <f>IF(D574="M",(IF(AC574&lt;90,LMS!$D$14*AC574^3+LMS!$E$14*AC574^2+LMS!$F$14*AC574+LMS!$G$14,LMS!$D$15*AC574^3+LMS!$E$15*AC574^2+LMS!$F$15*AC574+LMS!$G$15)),(IF(AC574&lt;90,LMS!$D$17*AC574^3+LMS!$E$17*AC574^2+LMS!$F$17*AC574+LMS!$G$17,LMS!$D$18*AC574^3+LMS!$E$18*AC574^2+LMS!$F$18*AC574+LMS!$G$18)))</f>
        <v>#VALUE!</v>
      </c>
      <c r="AC574" s="7" t="e">
        <f t="shared" si="155"/>
        <v>#VALUE!</v>
      </c>
    </row>
    <row r="575" spans="2:29" s="7" customFormat="1">
      <c r="B575" s="119"/>
      <c r="C575" s="119"/>
      <c r="D575" s="119"/>
      <c r="E575" s="31"/>
      <c r="F575" s="31"/>
      <c r="G575" s="120"/>
      <c r="H575" s="120"/>
      <c r="I575" s="11" t="str">
        <f t="shared" si="142"/>
        <v/>
      </c>
      <c r="J575" s="2" t="str">
        <f t="shared" si="143"/>
        <v/>
      </c>
      <c r="K575" s="2" t="str">
        <f t="shared" si="144"/>
        <v/>
      </c>
      <c r="L575" s="2" t="str">
        <f t="shared" si="145"/>
        <v/>
      </c>
      <c r="M575" s="2" t="str">
        <f t="shared" si="146"/>
        <v/>
      </c>
      <c r="N575" s="2" t="str">
        <f t="shared" si="147"/>
        <v/>
      </c>
      <c r="O575" s="11" t="str">
        <f t="shared" si="148"/>
        <v/>
      </c>
      <c r="P575" s="11" t="str">
        <f t="shared" si="149"/>
        <v/>
      </c>
      <c r="Q575" s="11" t="str">
        <f t="shared" si="150"/>
        <v/>
      </c>
      <c r="R575" s="137"/>
      <c r="S575" s="137"/>
      <c r="T575" s="12" t="e">
        <f t="shared" si="151"/>
        <v>#VALUE!</v>
      </c>
      <c r="U575" s="13" t="e">
        <f t="shared" si="152"/>
        <v>#VALUE!</v>
      </c>
      <c r="V575" s="13"/>
      <c r="W575" s="8">
        <f t="shared" si="153"/>
        <v>9.0359999999999996</v>
      </c>
      <c r="X575" s="8">
        <f t="shared" si="154"/>
        <v>-184.49199999999999</v>
      </c>
      <c r="Y575"/>
      <c r="Z575" t="e">
        <f>IF(D575="M",IF(AC575&lt;78,LMS!$D$5*AC575^3+LMS!$E$5*AC575^2+LMS!$F$5*AC575+LMS!$G$5,IF(AC575&lt;150,LMS!$D$6*AC575^3+LMS!$E$6*AC575^2+LMS!$F$6*AC575+LMS!$G$6,LMS!$D$7*AC575^3+LMS!$E$7*AC575^2+LMS!$F$7*AC575+LMS!$G$7)),IF(AC575&lt;69,LMS!$D$9*AC575^3+LMS!$E$9*AC575^2+LMS!$F$9*AC575+LMS!$G$9,IF(AC575&lt;150,LMS!$D$10*AC575^3+LMS!$E$10*AC575^2+LMS!$F$10*AC575+LMS!$G$10,LMS!$D$11*AC575^3+LMS!$E$11*AC575^2+LMS!$F$11*AC575+LMS!$G$11)))</f>
        <v>#VALUE!</v>
      </c>
      <c r="AA575" t="e">
        <f>IF(D575="M",(IF(AC575&lt;2.5,LMS!$D$21*AC575^3+LMS!$E$21*AC575^2+LMS!$F$21*AC575+LMS!$G$21,IF(AC575&lt;9.5,LMS!$D$22*AC575^3+LMS!$E$22*AC575^2+LMS!$F$22*AC575+LMS!$G$22,IF(AC575&lt;26.75,LMS!$D$23*AC575^3+LMS!$E$23*AC575^2+LMS!$F$23*AC575+LMS!$G$23,IF(AC575&lt;90,LMS!$D$24*AC575^3+LMS!$E$24*AC575^2+LMS!$F$24*AC575+LMS!$G$24,LMS!$D$25*AC575^3+LMS!$E$25*AC575^2+LMS!$F$25*AC575+LMS!$G$25))))),(IF(AC575&lt;2.5,LMS!$D$27*AC575^3+LMS!$E$27*AC575^2+LMS!$F$27*AC575+LMS!$G$27,IF(AC575&lt;9.5,LMS!$D$28*AC575^3+LMS!$E$28*AC575^2+LMS!$F$28*AC575+LMS!$G$28,IF(AC575&lt;26.75,LMS!$D$29*AC575^3+LMS!$E$29*AC575^2+LMS!$F$29*AC575+LMS!$G$29,IF(AC575&lt;90,LMS!$D$30*AC575^3+LMS!$E$30*AC575^2+LMS!$F$30*AC575+LMS!$G$30,IF(AC575&lt;150,LMS!$D$31*AC575^3+LMS!$E$31*AC575^2+LMS!$F$31*AC575+LMS!$G$31,LMS!$D$32*AC575^3+LMS!$E$32*AC575^2+LMS!$F$32*AC575+LMS!$G$32)))))))</f>
        <v>#VALUE!</v>
      </c>
      <c r="AB575" t="e">
        <f>IF(D575="M",(IF(AC575&lt;90,LMS!$D$14*AC575^3+LMS!$E$14*AC575^2+LMS!$F$14*AC575+LMS!$G$14,LMS!$D$15*AC575^3+LMS!$E$15*AC575^2+LMS!$F$15*AC575+LMS!$G$15)),(IF(AC575&lt;90,LMS!$D$17*AC575^3+LMS!$E$17*AC575^2+LMS!$F$17*AC575+LMS!$G$17,LMS!$D$18*AC575^3+LMS!$E$18*AC575^2+LMS!$F$18*AC575+LMS!$G$18)))</f>
        <v>#VALUE!</v>
      </c>
      <c r="AC575" s="7" t="e">
        <f t="shared" si="155"/>
        <v>#VALUE!</v>
      </c>
    </row>
    <row r="576" spans="2:29" s="7" customFormat="1">
      <c r="B576" s="119"/>
      <c r="C576" s="119"/>
      <c r="D576" s="119"/>
      <c r="E576" s="31"/>
      <c r="F576" s="31"/>
      <c r="G576" s="120"/>
      <c r="H576" s="120"/>
      <c r="I576" s="11" t="str">
        <f t="shared" si="142"/>
        <v/>
      </c>
      <c r="J576" s="2" t="str">
        <f t="shared" si="143"/>
        <v/>
      </c>
      <c r="K576" s="2" t="str">
        <f t="shared" si="144"/>
        <v/>
      </c>
      <c r="L576" s="2" t="str">
        <f t="shared" si="145"/>
        <v/>
      </c>
      <c r="M576" s="2" t="str">
        <f t="shared" si="146"/>
        <v/>
      </c>
      <c r="N576" s="2" t="str">
        <f t="shared" si="147"/>
        <v/>
      </c>
      <c r="O576" s="11" t="str">
        <f t="shared" si="148"/>
        <v/>
      </c>
      <c r="P576" s="11" t="str">
        <f t="shared" si="149"/>
        <v/>
      </c>
      <c r="Q576" s="11" t="str">
        <f t="shared" si="150"/>
        <v/>
      </c>
      <c r="R576" s="137"/>
      <c r="S576" s="137"/>
      <c r="T576" s="12" t="e">
        <f t="shared" si="151"/>
        <v>#VALUE!</v>
      </c>
      <c r="U576" s="13" t="e">
        <f t="shared" si="152"/>
        <v>#VALUE!</v>
      </c>
      <c r="V576" s="13"/>
      <c r="W576" s="8">
        <f t="shared" si="153"/>
        <v>9.0359999999999996</v>
      </c>
      <c r="X576" s="8">
        <f t="shared" si="154"/>
        <v>-184.49199999999999</v>
      </c>
      <c r="Y576"/>
      <c r="Z576" t="e">
        <f>IF(D576="M",IF(AC576&lt;78,LMS!$D$5*AC576^3+LMS!$E$5*AC576^2+LMS!$F$5*AC576+LMS!$G$5,IF(AC576&lt;150,LMS!$D$6*AC576^3+LMS!$E$6*AC576^2+LMS!$F$6*AC576+LMS!$G$6,LMS!$D$7*AC576^3+LMS!$E$7*AC576^2+LMS!$F$7*AC576+LMS!$G$7)),IF(AC576&lt;69,LMS!$D$9*AC576^3+LMS!$E$9*AC576^2+LMS!$F$9*AC576+LMS!$G$9,IF(AC576&lt;150,LMS!$D$10*AC576^3+LMS!$E$10*AC576^2+LMS!$F$10*AC576+LMS!$G$10,LMS!$D$11*AC576^3+LMS!$E$11*AC576^2+LMS!$F$11*AC576+LMS!$G$11)))</f>
        <v>#VALUE!</v>
      </c>
      <c r="AA576" t="e">
        <f>IF(D576="M",(IF(AC576&lt;2.5,LMS!$D$21*AC576^3+LMS!$E$21*AC576^2+LMS!$F$21*AC576+LMS!$G$21,IF(AC576&lt;9.5,LMS!$D$22*AC576^3+LMS!$E$22*AC576^2+LMS!$F$22*AC576+LMS!$G$22,IF(AC576&lt;26.75,LMS!$D$23*AC576^3+LMS!$E$23*AC576^2+LMS!$F$23*AC576+LMS!$G$23,IF(AC576&lt;90,LMS!$D$24*AC576^3+LMS!$E$24*AC576^2+LMS!$F$24*AC576+LMS!$G$24,LMS!$D$25*AC576^3+LMS!$E$25*AC576^2+LMS!$F$25*AC576+LMS!$G$25))))),(IF(AC576&lt;2.5,LMS!$D$27*AC576^3+LMS!$E$27*AC576^2+LMS!$F$27*AC576+LMS!$G$27,IF(AC576&lt;9.5,LMS!$D$28*AC576^3+LMS!$E$28*AC576^2+LMS!$F$28*AC576+LMS!$G$28,IF(AC576&lt;26.75,LMS!$D$29*AC576^3+LMS!$E$29*AC576^2+LMS!$F$29*AC576+LMS!$G$29,IF(AC576&lt;90,LMS!$D$30*AC576^3+LMS!$E$30*AC576^2+LMS!$F$30*AC576+LMS!$G$30,IF(AC576&lt;150,LMS!$D$31*AC576^3+LMS!$E$31*AC576^2+LMS!$F$31*AC576+LMS!$G$31,LMS!$D$32*AC576^3+LMS!$E$32*AC576^2+LMS!$F$32*AC576+LMS!$G$32)))))))</f>
        <v>#VALUE!</v>
      </c>
      <c r="AB576" t="e">
        <f>IF(D576="M",(IF(AC576&lt;90,LMS!$D$14*AC576^3+LMS!$E$14*AC576^2+LMS!$F$14*AC576+LMS!$G$14,LMS!$D$15*AC576^3+LMS!$E$15*AC576^2+LMS!$F$15*AC576+LMS!$G$15)),(IF(AC576&lt;90,LMS!$D$17*AC576^3+LMS!$E$17*AC576^2+LMS!$F$17*AC576+LMS!$G$17,LMS!$D$18*AC576^3+LMS!$E$18*AC576^2+LMS!$F$18*AC576+LMS!$G$18)))</f>
        <v>#VALUE!</v>
      </c>
      <c r="AC576" s="7" t="e">
        <f t="shared" si="155"/>
        <v>#VALUE!</v>
      </c>
    </row>
    <row r="577" spans="2:29" s="7" customFormat="1">
      <c r="B577" s="119"/>
      <c r="C577" s="119"/>
      <c r="D577" s="119"/>
      <c r="E577" s="31"/>
      <c r="F577" s="31"/>
      <c r="G577" s="120"/>
      <c r="H577" s="120"/>
      <c r="I577" s="11" t="str">
        <f t="shared" si="142"/>
        <v/>
      </c>
      <c r="J577" s="2" t="str">
        <f t="shared" si="143"/>
        <v/>
      </c>
      <c r="K577" s="2" t="str">
        <f t="shared" si="144"/>
        <v/>
      </c>
      <c r="L577" s="2" t="str">
        <f t="shared" si="145"/>
        <v/>
      </c>
      <c r="M577" s="2" t="str">
        <f t="shared" si="146"/>
        <v/>
      </c>
      <c r="N577" s="2" t="str">
        <f t="shared" si="147"/>
        <v/>
      </c>
      <c r="O577" s="11" t="str">
        <f t="shared" si="148"/>
        <v/>
      </c>
      <c r="P577" s="11" t="str">
        <f t="shared" si="149"/>
        <v/>
      </c>
      <c r="Q577" s="11" t="str">
        <f t="shared" si="150"/>
        <v/>
      </c>
      <c r="R577" s="137"/>
      <c r="S577" s="137"/>
      <c r="T577" s="12" t="e">
        <f t="shared" si="151"/>
        <v>#VALUE!</v>
      </c>
      <c r="U577" s="13" t="e">
        <f t="shared" si="152"/>
        <v>#VALUE!</v>
      </c>
      <c r="V577" s="13"/>
      <c r="W577" s="8">
        <f t="shared" si="153"/>
        <v>9.0359999999999996</v>
      </c>
      <c r="X577" s="8">
        <f t="shared" si="154"/>
        <v>-184.49199999999999</v>
      </c>
      <c r="Y577"/>
      <c r="Z577" t="e">
        <f>IF(D577="M",IF(AC577&lt;78,LMS!$D$5*AC577^3+LMS!$E$5*AC577^2+LMS!$F$5*AC577+LMS!$G$5,IF(AC577&lt;150,LMS!$D$6*AC577^3+LMS!$E$6*AC577^2+LMS!$F$6*AC577+LMS!$G$6,LMS!$D$7*AC577^3+LMS!$E$7*AC577^2+LMS!$F$7*AC577+LMS!$G$7)),IF(AC577&lt;69,LMS!$D$9*AC577^3+LMS!$E$9*AC577^2+LMS!$F$9*AC577+LMS!$G$9,IF(AC577&lt;150,LMS!$D$10*AC577^3+LMS!$E$10*AC577^2+LMS!$F$10*AC577+LMS!$G$10,LMS!$D$11*AC577^3+LMS!$E$11*AC577^2+LMS!$F$11*AC577+LMS!$G$11)))</f>
        <v>#VALUE!</v>
      </c>
      <c r="AA577" t="e">
        <f>IF(D577="M",(IF(AC577&lt;2.5,LMS!$D$21*AC577^3+LMS!$E$21*AC577^2+LMS!$F$21*AC577+LMS!$G$21,IF(AC577&lt;9.5,LMS!$D$22*AC577^3+LMS!$E$22*AC577^2+LMS!$F$22*AC577+LMS!$G$22,IF(AC577&lt;26.75,LMS!$D$23*AC577^3+LMS!$E$23*AC577^2+LMS!$F$23*AC577+LMS!$G$23,IF(AC577&lt;90,LMS!$D$24*AC577^3+LMS!$E$24*AC577^2+LMS!$F$24*AC577+LMS!$G$24,LMS!$D$25*AC577^3+LMS!$E$25*AC577^2+LMS!$F$25*AC577+LMS!$G$25))))),(IF(AC577&lt;2.5,LMS!$D$27*AC577^3+LMS!$E$27*AC577^2+LMS!$F$27*AC577+LMS!$G$27,IF(AC577&lt;9.5,LMS!$D$28*AC577^3+LMS!$E$28*AC577^2+LMS!$F$28*AC577+LMS!$G$28,IF(AC577&lt;26.75,LMS!$D$29*AC577^3+LMS!$E$29*AC577^2+LMS!$F$29*AC577+LMS!$G$29,IF(AC577&lt;90,LMS!$D$30*AC577^3+LMS!$E$30*AC577^2+LMS!$F$30*AC577+LMS!$G$30,IF(AC577&lt;150,LMS!$D$31*AC577^3+LMS!$E$31*AC577^2+LMS!$F$31*AC577+LMS!$G$31,LMS!$D$32*AC577^3+LMS!$E$32*AC577^2+LMS!$F$32*AC577+LMS!$G$32)))))))</f>
        <v>#VALUE!</v>
      </c>
      <c r="AB577" t="e">
        <f>IF(D577="M",(IF(AC577&lt;90,LMS!$D$14*AC577^3+LMS!$E$14*AC577^2+LMS!$F$14*AC577+LMS!$G$14,LMS!$D$15*AC577^3+LMS!$E$15*AC577^2+LMS!$F$15*AC577+LMS!$G$15)),(IF(AC577&lt;90,LMS!$D$17*AC577^3+LMS!$E$17*AC577^2+LMS!$F$17*AC577+LMS!$G$17,LMS!$D$18*AC577^3+LMS!$E$18*AC577^2+LMS!$F$18*AC577+LMS!$G$18)))</f>
        <v>#VALUE!</v>
      </c>
      <c r="AC577" s="7" t="e">
        <f t="shared" si="155"/>
        <v>#VALUE!</v>
      </c>
    </row>
    <row r="578" spans="2:29" s="7" customFormat="1">
      <c r="B578" s="119"/>
      <c r="C578" s="119"/>
      <c r="D578" s="119"/>
      <c r="E578" s="31"/>
      <c r="F578" s="31"/>
      <c r="G578" s="120"/>
      <c r="H578" s="120"/>
      <c r="I578" s="11" t="str">
        <f t="shared" si="142"/>
        <v/>
      </c>
      <c r="J578" s="2" t="str">
        <f t="shared" si="143"/>
        <v/>
      </c>
      <c r="K578" s="2" t="str">
        <f t="shared" si="144"/>
        <v/>
      </c>
      <c r="L578" s="2" t="str">
        <f t="shared" si="145"/>
        <v/>
      </c>
      <c r="M578" s="2" t="str">
        <f t="shared" si="146"/>
        <v/>
      </c>
      <c r="N578" s="2" t="str">
        <f t="shared" si="147"/>
        <v/>
      </c>
      <c r="O578" s="11" t="str">
        <f t="shared" si="148"/>
        <v/>
      </c>
      <c r="P578" s="11" t="str">
        <f t="shared" si="149"/>
        <v/>
      </c>
      <c r="Q578" s="11" t="str">
        <f t="shared" si="150"/>
        <v/>
      </c>
      <c r="R578" s="137"/>
      <c r="S578" s="137"/>
      <c r="T578" s="12" t="e">
        <f t="shared" si="151"/>
        <v>#VALUE!</v>
      </c>
      <c r="U578" s="13" t="e">
        <f t="shared" si="152"/>
        <v>#VALUE!</v>
      </c>
      <c r="V578" s="13"/>
      <c r="W578" s="8">
        <f t="shared" si="153"/>
        <v>9.0359999999999996</v>
      </c>
      <c r="X578" s="8">
        <f t="shared" si="154"/>
        <v>-184.49199999999999</v>
      </c>
      <c r="Y578"/>
      <c r="Z578" t="e">
        <f>IF(D578="M",IF(AC578&lt;78,LMS!$D$5*AC578^3+LMS!$E$5*AC578^2+LMS!$F$5*AC578+LMS!$G$5,IF(AC578&lt;150,LMS!$D$6*AC578^3+LMS!$E$6*AC578^2+LMS!$F$6*AC578+LMS!$G$6,LMS!$D$7*AC578^3+LMS!$E$7*AC578^2+LMS!$F$7*AC578+LMS!$G$7)),IF(AC578&lt;69,LMS!$D$9*AC578^3+LMS!$E$9*AC578^2+LMS!$F$9*AC578+LMS!$G$9,IF(AC578&lt;150,LMS!$D$10*AC578^3+LMS!$E$10*AC578^2+LMS!$F$10*AC578+LMS!$G$10,LMS!$D$11*AC578^3+LMS!$E$11*AC578^2+LMS!$F$11*AC578+LMS!$G$11)))</f>
        <v>#VALUE!</v>
      </c>
      <c r="AA578" t="e">
        <f>IF(D578="M",(IF(AC578&lt;2.5,LMS!$D$21*AC578^3+LMS!$E$21*AC578^2+LMS!$F$21*AC578+LMS!$G$21,IF(AC578&lt;9.5,LMS!$D$22*AC578^3+LMS!$E$22*AC578^2+LMS!$F$22*AC578+LMS!$G$22,IF(AC578&lt;26.75,LMS!$D$23*AC578^3+LMS!$E$23*AC578^2+LMS!$F$23*AC578+LMS!$G$23,IF(AC578&lt;90,LMS!$D$24*AC578^3+LMS!$E$24*AC578^2+LMS!$F$24*AC578+LMS!$G$24,LMS!$D$25*AC578^3+LMS!$E$25*AC578^2+LMS!$F$25*AC578+LMS!$G$25))))),(IF(AC578&lt;2.5,LMS!$D$27*AC578^3+LMS!$E$27*AC578^2+LMS!$F$27*AC578+LMS!$G$27,IF(AC578&lt;9.5,LMS!$D$28*AC578^3+LMS!$E$28*AC578^2+LMS!$F$28*AC578+LMS!$G$28,IF(AC578&lt;26.75,LMS!$D$29*AC578^3+LMS!$E$29*AC578^2+LMS!$F$29*AC578+LMS!$G$29,IF(AC578&lt;90,LMS!$D$30*AC578^3+LMS!$E$30*AC578^2+LMS!$F$30*AC578+LMS!$G$30,IF(AC578&lt;150,LMS!$D$31*AC578^3+LMS!$E$31*AC578^2+LMS!$F$31*AC578+LMS!$G$31,LMS!$D$32*AC578^3+LMS!$E$32*AC578^2+LMS!$F$32*AC578+LMS!$G$32)))))))</f>
        <v>#VALUE!</v>
      </c>
      <c r="AB578" t="e">
        <f>IF(D578="M",(IF(AC578&lt;90,LMS!$D$14*AC578^3+LMS!$E$14*AC578^2+LMS!$F$14*AC578+LMS!$G$14,LMS!$D$15*AC578^3+LMS!$E$15*AC578^2+LMS!$F$15*AC578+LMS!$G$15)),(IF(AC578&lt;90,LMS!$D$17*AC578^3+LMS!$E$17*AC578^2+LMS!$F$17*AC578+LMS!$G$17,LMS!$D$18*AC578^3+LMS!$E$18*AC578^2+LMS!$F$18*AC578+LMS!$G$18)))</f>
        <v>#VALUE!</v>
      </c>
      <c r="AC578" s="7" t="e">
        <f t="shared" si="155"/>
        <v>#VALUE!</v>
      </c>
    </row>
    <row r="579" spans="2:29" s="7" customFormat="1">
      <c r="B579" s="119"/>
      <c r="C579" s="119"/>
      <c r="D579" s="119"/>
      <c r="E579" s="31"/>
      <c r="F579" s="31"/>
      <c r="G579" s="120"/>
      <c r="H579" s="120"/>
      <c r="I579" s="11" t="str">
        <f t="shared" si="142"/>
        <v/>
      </c>
      <c r="J579" s="2" t="str">
        <f t="shared" si="143"/>
        <v/>
      </c>
      <c r="K579" s="2" t="str">
        <f t="shared" si="144"/>
        <v/>
      </c>
      <c r="L579" s="2" t="str">
        <f t="shared" si="145"/>
        <v/>
      </c>
      <c r="M579" s="2" t="str">
        <f t="shared" si="146"/>
        <v/>
      </c>
      <c r="N579" s="2" t="str">
        <f t="shared" si="147"/>
        <v/>
      </c>
      <c r="O579" s="11" t="str">
        <f t="shared" si="148"/>
        <v/>
      </c>
      <c r="P579" s="11" t="str">
        <f t="shared" si="149"/>
        <v/>
      </c>
      <c r="Q579" s="11" t="str">
        <f t="shared" si="150"/>
        <v/>
      </c>
      <c r="R579" s="137"/>
      <c r="S579" s="137"/>
      <c r="T579" s="12" t="e">
        <f t="shared" si="151"/>
        <v>#VALUE!</v>
      </c>
      <c r="U579" s="13" t="e">
        <f t="shared" si="152"/>
        <v>#VALUE!</v>
      </c>
      <c r="V579" s="13"/>
      <c r="W579" s="8">
        <f t="shared" si="153"/>
        <v>9.0359999999999996</v>
      </c>
      <c r="X579" s="8">
        <f t="shared" si="154"/>
        <v>-184.49199999999999</v>
      </c>
      <c r="Y579"/>
      <c r="Z579" t="e">
        <f>IF(D579="M",IF(AC579&lt;78,LMS!$D$5*AC579^3+LMS!$E$5*AC579^2+LMS!$F$5*AC579+LMS!$G$5,IF(AC579&lt;150,LMS!$D$6*AC579^3+LMS!$E$6*AC579^2+LMS!$F$6*AC579+LMS!$G$6,LMS!$D$7*AC579^3+LMS!$E$7*AC579^2+LMS!$F$7*AC579+LMS!$G$7)),IF(AC579&lt;69,LMS!$D$9*AC579^3+LMS!$E$9*AC579^2+LMS!$F$9*AC579+LMS!$G$9,IF(AC579&lt;150,LMS!$D$10*AC579^3+LMS!$E$10*AC579^2+LMS!$F$10*AC579+LMS!$G$10,LMS!$D$11*AC579^3+LMS!$E$11*AC579^2+LMS!$F$11*AC579+LMS!$G$11)))</f>
        <v>#VALUE!</v>
      </c>
      <c r="AA579" t="e">
        <f>IF(D579="M",(IF(AC579&lt;2.5,LMS!$D$21*AC579^3+LMS!$E$21*AC579^2+LMS!$F$21*AC579+LMS!$G$21,IF(AC579&lt;9.5,LMS!$D$22*AC579^3+LMS!$E$22*AC579^2+LMS!$F$22*AC579+LMS!$G$22,IF(AC579&lt;26.75,LMS!$D$23*AC579^3+LMS!$E$23*AC579^2+LMS!$F$23*AC579+LMS!$G$23,IF(AC579&lt;90,LMS!$D$24*AC579^3+LMS!$E$24*AC579^2+LMS!$F$24*AC579+LMS!$G$24,LMS!$D$25*AC579^3+LMS!$E$25*AC579^2+LMS!$F$25*AC579+LMS!$G$25))))),(IF(AC579&lt;2.5,LMS!$D$27*AC579^3+LMS!$E$27*AC579^2+LMS!$F$27*AC579+LMS!$G$27,IF(AC579&lt;9.5,LMS!$D$28*AC579^3+LMS!$E$28*AC579^2+LMS!$F$28*AC579+LMS!$G$28,IF(AC579&lt;26.75,LMS!$D$29*AC579^3+LMS!$E$29*AC579^2+LMS!$F$29*AC579+LMS!$G$29,IF(AC579&lt;90,LMS!$D$30*AC579^3+LMS!$E$30*AC579^2+LMS!$F$30*AC579+LMS!$G$30,IF(AC579&lt;150,LMS!$D$31*AC579^3+LMS!$E$31*AC579^2+LMS!$F$31*AC579+LMS!$G$31,LMS!$D$32*AC579^3+LMS!$E$32*AC579^2+LMS!$F$32*AC579+LMS!$G$32)))))))</f>
        <v>#VALUE!</v>
      </c>
      <c r="AB579" t="e">
        <f>IF(D579="M",(IF(AC579&lt;90,LMS!$D$14*AC579^3+LMS!$E$14*AC579^2+LMS!$F$14*AC579+LMS!$G$14,LMS!$D$15*AC579^3+LMS!$E$15*AC579^2+LMS!$F$15*AC579+LMS!$G$15)),(IF(AC579&lt;90,LMS!$D$17*AC579^3+LMS!$E$17*AC579^2+LMS!$F$17*AC579+LMS!$G$17,LMS!$D$18*AC579^3+LMS!$E$18*AC579^2+LMS!$F$18*AC579+LMS!$G$18)))</f>
        <v>#VALUE!</v>
      </c>
      <c r="AC579" s="7" t="e">
        <f t="shared" si="155"/>
        <v>#VALUE!</v>
      </c>
    </row>
    <row r="580" spans="2:29" s="7" customFormat="1">
      <c r="B580" s="119"/>
      <c r="C580" s="119"/>
      <c r="D580" s="119"/>
      <c r="E580" s="31"/>
      <c r="F580" s="31"/>
      <c r="G580" s="120"/>
      <c r="H580" s="120"/>
      <c r="I580" s="11" t="str">
        <f t="shared" si="142"/>
        <v/>
      </c>
      <c r="J580" s="2" t="str">
        <f t="shared" si="143"/>
        <v/>
      </c>
      <c r="K580" s="2" t="str">
        <f t="shared" si="144"/>
        <v/>
      </c>
      <c r="L580" s="2" t="str">
        <f t="shared" si="145"/>
        <v/>
      </c>
      <c r="M580" s="2" t="str">
        <f t="shared" si="146"/>
        <v/>
      </c>
      <c r="N580" s="2" t="str">
        <f t="shared" si="147"/>
        <v/>
      </c>
      <c r="O580" s="11" t="str">
        <f t="shared" si="148"/>
        <v/>
      </c>
      <c r="P580" s="11" t="str">
        <f t="shared" si="149"/>
        <v/>
      </c>
      <c r="Q580" s="11" t="str">
        <f t="shared" si="150"/>
        <v/>
      </c>
      <c r="R580" s="137"/>
      <c r="S580" s="137"/>
      <c r="T580" s="12" t="e">
        <f t="shared" si="151"/>
        <v>#VALUE!</v>
      </c>
      <c r="U580" s="13" t="e">
        <f t="shared" si="152"/>
        <v>#VALUE!</v>
      </c>
      <c r="V580" s="13"/>
      <c r="W580" s="8">
        <f t="shared" si="153"/>
        <v>9.0359999999999996</v>
      </c>
      <c r="X580" s="8">
        <f t="shared" si="154"/>
        <v>-184.49199999999999</v>
      </c>
      <c r="Y580"/>
      <c r="Z580" t="e">
        <f>IF(D580="M",IF(AC580&lt;78,LMS!$D$5*AC580^3+LMS!$E$5*AC580^2+LMS!$F$5*AC580+LMS!$G$5,IF(AC580&lt;150,LMS!$D$6*AC580^3+LMS!$E$6*AC580^2+LMS!$F$6*AC580+LMS!$G$6,LMS!$D$7*AC580^3+LMS!$E$7*AC580^2+LMS!$F$7*AC580+LMS!$G$7)),IF(AC580&lt;69,LMS!$D$9*AC580^3+LMS!$E$9*AC580^2+LMS!$F$9*AC580+LMS!$G$9,IF(AC580&lt;150,LMS!$D$10*AC580^3+LMS!$E$10*AC580^2+LMS!$F$10*AC580+LMS!$G$10,LMS!$D$11*AC580^3+LMS!$E$11*AC580^2+LMS!$F$11*AC580+LMS!$G$11)))</f>
        <v>#VALUE!</v>
      </c>
      <c r="AA580" t="e">
        <f>IF(D580="M",(IF(AC580&lt;2.5,LMS!$D$21*AC580^3+LMS!$E$21*AC580^2+LMS!$F$21*AC580+LMS!$G$21,IF(AC580&lt;9.5,LMS!$D$22*AC580^3+LMS!$E$22*AC580^2+LMS!$F$22*AC580+LMS!$G$22,IF(AC580&lt;26.75,LMS!$D$23*AC580^3+LMS!$E$23*AC580^2+LMS!$F$23*AC580+LMS!$G$23,IF(AC580&lt;90,LMS!$D$24*AC580^3+LMS!$E$24*AC580^2+LMS!$F$24*AC580+LMS!$G$24,LMS!$D$25*AC580^3+LMS!$E$25*AC580^2+LMS!$F$25*AC580+LMS!$G$25))))),(IF(AC580&lt;2.5,LMS!$D$27*AC580^3+LMS!$E$27*AC580^2+LMS!$F$27*AC580+LMS!$G$27,IF(AC580&lt;9.5,LMS!$D$28*AC580^3+LMS!$E$28*AC580^2+LMS!$F$28*AC580+LMS!$G$28,IF(AC580&lt;26.75,LMS!$D$29*AC580^3+LMS!$E$29*AC580^2+LMS!$F$29*AC580+LMS!$G$29,IF(AC580&lt;90,LMS!$D$30*AC580^3+LMS!$E$30*AC580^2+LMS!$F$30*AC580+LMS!$G$30,IF(AC580&lt;150,LMS!$D$31*AC580^3+LMS!$E$31*AC580^2+LMS!$F$31*AC580+LMS!$G$31,LMS!$D$32*AC580^3+LMS!$E$32*AC580^2+LMS!$F$32*AC580+LMS!$G$32)))))))</f>
        <v>#VALUE!</v>
      </c>
      <c r="AB580" t="e">
        <f>IF(D580="M",(IF(AC580&lt;90,LMS!$D$14*AC580^3+LMS!$E$14*AC580^2+LMS!$F$14*AC580+LMS!$G$14,LMS!$D$15*AC580^3+LMS!$E$15*AC580^2+LMS!$F$15*AC580+LMS!$G$15)),(IF(AC580&lt;90,LMS!$D$17*AC580^3+LMS!$E$17*AC580^2+LMS!$F$17*AC580+LMS!$G$17,LMS!$D$18*AC580^3+LMS!$E$18*AC580^2+LMS!$F$18*AC580+LMS!$G$18)))</f>
        <v>#VALUE!</v>
      </c>
      <c r="AC580" s="7" t="e">
        <f t="shared" si="155"/>
        <v>#VALUE!</v>
      </c>
    </row>
    <row r="581" spans="2:29" s="7" customFormat="1">
      <c r="B581" s="119"/>
      <c r="C581" s="119"/>
      <c r="D581" s="119"/>
      <c r="E581" s="31"/>
      <c r="F581" s="31"/>
      <c r="G581" s="120"/>
      <c r="H581" s="120"/>
      <c r="I581" s="11" t="str">
        <f t="shared" si="142"/>
        <v/>
      </c>
      <c r="J581" s="2" t="str">
        <f t="shared" si="143"/>
        <v/>
      </c>
      <c r="K581" s="2" t="str">
        <f t="shared" si="144"/>
        <v/>
      </c>
      <c r="L581" s="2" t="str">
        <f t="shared" si="145"/>
        <v/>
      </c>
      <c r="M581" s="2" t="str">
        <f t="shared" si="146"/>
        <v/>
      </c>
      <c r="N581" s="2" t="str">
        <f t="shared" si="147"/>
        <v/>
      </c>
      <c r="O581" s="11" t="str">
        <f t="shared" si="148"/>
        <v/>
      </c>
      <c r="P581" s="11" t="str">
        <f t="shared" si="149"/>
        <v/>
      </c>
      <c r="Q581" s="11" t="str">
        <f t="shared" si="150"/>
        <v/>
      </c>
      <c r="R581" s="137"/>
      <c r="S581" s="137"/>
      <c r="T581" s="12" t="e">
        <f t="shared" si="151"/>
        <v>#VALUE!</v>
      </c>
      <c r="U581" s="13" t="e">
        <f t="shared" si="152"/>
        <v>#VALUE!</v>
      </c>
      <c r="V581" s="13"/>
      <c r="W581" s="8">
        <f t="shared" si="153"/>
        <v>9.0359999999999996</v>
      </c>
      <c r="X581" s="8">
        <f t="shared" si="154"/>
        <v>-184.49199999999999</v>
      </c>
      <c r="Y581"/>
      <c r="Z581" t="e">
        <f>IF(D581="M",IF(AC581&lt;78,LMS!$D$5*AC581^3+LMS!$E$5*AC581^2+LMS!$F$5*AC581+LMS!$G$5,IF(AC581&lt;150,LMS!$D$6*AC581^3+LMS!$E$6*AC581^2+LMS!$F$6*AC581+LMS!$G$6,LMS!$D$7*AC581^3+LMS!$E$7*AC581^2+LMS!$F$7*AC581+LMS!$G$7)),IF(AC581&lt;69,LMS!$D$9*AC581^3+LMS!$E$9*AC581^2+LMS!$F$9*AC581+LMS!$G$9,IF(AC581&lt;150,LMS!$D$10*AC581^3+LMS!$E$10*AC581^2+LMS!$F$10*AC581+LMS!$G$10,LMS!$D$11*AC581^3+LMS!$E$11*AC581^2+LMS!$F$11*AC581+LMS!$G$11)))</f>
        <v>#VALUE!</v>
      </c>
      <c r="AA581" t="e">
        <f>IF(D581="M",(IF(AC581&lt;2.5,LMS!$D$21*AC581^3+LMS!$E$21*AC581^2+LMS!$F$21*AC581+LMS!$G$21,IF(AC581&lt;9.5,LMS!$D$22*AC581^3+LMS!$E$22*AC581^2+LMS!$F$22*AC581+LMS!$G$22,IF(AC581&lt;26.75,LMS!$D$23*AC581^3+LMS!$E$23*AC581^2+LMS!$F$23*AC581+LMS!$G$23,IF(AC581&lt;90,LMS!$D$24*AC581^3+LMS!$E$24*AC581^2+LMS!$F$24*AC581+LMS!$G$24,LMS!$D$25*AC581^3+LMS!$E$25*AC581^2+LMS!$F$25*AC581+LMS!$G$25))))),(IF(AC581&lt;2.5,LMS!$D$27*AC581^3+LMS!$E$27*AC581^2+LMS!$F$27*AC581+LMS!$G$27,IF(AC581&lt;9.5,LMS!$D$28*AC581^3+LMS!$E$28*AC581^2+LMS!$F$28*AC581+LMS!$G$28,IF(AC581&lt;26.75,LMS!$D$29*AC581^3+LMS!$E$29*AC581^2+LMS!$F$29*AC581+LMS!$G$29,IF(AC581&lt;90,LMS!$D$30*AC581^3+LMS!$E$30*AC581^2+LMS!$F$30*AC581+LMS!$G$30,IF(AC581&lt;150,LMS!$D$31*AC581^3+LMS!$E$31*AC581^2+LMS!$F$31*AC581+LMS!$G$31,LMS!$D$32*AC581^3+LMS!$E$32*AC581^2+LMS!$F$32*AC581+LMS!$G$32)))))))</f>
        <v>#VALUE!</v>
      </c>
      <c r="AB581" t="e">
        <f>IF(D581="M",(IF(AC581&lt;90,LMS!$D$14*AC581^3+LMS!$E$14*AC581^2+LMS!$F$14*AC581+LMS!$G$14,LMS!$D$15*AC581^3+LMS!$E$15*AC581^2+LMS!$F$15*AC581+LMS!$G$15)),(IF(AC581&lt;90,LMS!$D$17*AC581^3+LMS!$E$17*AC581^2+LMS!$F$17*AC581+LMS!$G$17,LMS!$D$18*AC581^3+LMS!$E$18*AC581^2+LMS!$F$18*AC581+LMS!$G$18)))</f>
        <v>#VALUE!</v>
      </c>
      <c r="AC581" s="7" t="e">
        <f t="shared" si="155"/>
        <v>#VALUE!</v>
      </c>
    </row>
    <row r="582" spans="2:29" s="7" customFormat="1">
      <c r="B582" s="119"/>
      <c r="C582" s="119"/>
      <c r="D582" s="119"/>
      <c r="E582" s="31"/>
      <c r="F582" s="31"/>
      <c r="G582" s="120"/>
      <c r="H582" s="120"/>
      <c r="I582" s="11" t="str">
        <f t="shared" si="142"/>
        <v/>
      </c>
      <c r="J582" s="2" t="str">
        <f t="shared" si="143"/>
        <v/>
      </c>
      <c r="K582" s="2" t="str">
        <f t="shared" si="144"/>
        <v/>
      </c>
      <c r="L582" s="2" t="str">
        <f t="shared" si="145"/>
        <v/>
      </c>
      <c r="M582" s="2" t="str">
        <f t="shared" si="146"/>
        <v/>
      </c>
      <c r="N582" s="2" t="str">
        <f t="shared" si="147"/>
        <v/>
      </c>
      <c r="O582" s="11" t="str">
        <f t="shared" si="148"/>
        <v/>
      </c>
      <c r="P582" s="11" t="str">
        <f t="shared" si="149"/>
        <v/>
      </c>
      <c r="Q582" s="11" t="str">
        <f t="shared" si="150"/>
        <v/>
      </c>
      <c r="R582" s="137"/>
      <c r="S582" s="137"/>
      <c r="T582" s="12" t="e">
        <f t="shared" si="151"/>
        <v>#VALUE!</v>
      </c>
      <c r="U582" s="13" t="e">
        <f t="shared" si="152"/>
        <v>#VALUE!</v>
      </c>
      <c r="V582" s="13"/>
      <c r="W582" s="8">
        <f t="shared" si="153"/>
        <v>9.0359999999999996</v>
      </c>
      <c r="X582" s="8">
        <f t="shared" si="154"/>
        <v>-184.49199999999999</v>
      </c>
      <c r="Y582"/>
      <c r="Z582" t="e">
        <f>IF(D582="M",IF(AC582&lt;78,LMS!$D$5*AC582^3+LMS!$E$5*AC582^2+LMS!$F$5*AC582+LMS!$G$5,IF(AC582&lt;150,LMS!$D$6*AC582^3+LMS!$E$6*AC582^2+LMS!$F$6*AC582+LMS!$G$6,LMS!$D$7*AC582^3+LMS!$E$7*AC582^2+LMS!$F$7*AC582+LMS!$G$7)),IF(AC582&lt;69,LMS!$D$9*AC582^3+LMS!$E$9*AC582^2+LMS!$F$9*AC582+LMS!$G$9,IF(AC582&lt;150,LMS!$D$10*AC582^3+LMS!$E$10*AC582^2+LMS!$F$10*AC582+LMS!$G$10,LMS!$D$11*AC582^3+LMS!$E$11*AC582^2+LMS!$F$11*AC582+LMS!$G$11)))</f>
        <v>#VALUE!</v>
      </c>
      <c r="AA582" t="e">
        <f>IF(D582="M",(IF(AC582&lt;2.5,LMS!$D$21*AC582^3+LMS!$E$21*AC582^2+LMS!$F$21*AC582+LMS!$G$21,IF(AC582&lt;9.5,LMS!$D$22*AC582^3+LMS!$E$22*AC582^2+LMS!$F$22*AC582+LMS!$G$22,IF(AC582&lt;26.75,LMS!$D$23*AC582^3+LMS!$E$23*AC582^2+LMS!$F$23*AC582+LMS!$G$23,IF(AC582&lt;90,LMS!$D$24*AC582^3+LMS!$E$24*AC582^2+LMS!$F$24*AC582+LMS!$G$24,LMS!$D$25*AC582^3+LMS!$E$25*AC582^2+LMS!$F$25*AC582+LMS!$G$25))))),(IF(AC582&lt;2.5,LMS!$D$27*AC582^3+LMS!$E$27*AC582^2+LMS!$F$27*AC582+LMS!$G$27,IF(AC582&lt;9.5,LMS!$D$28*AC582^3+LMS!$E$28*AC582^2+LMS!$F$28*AC582+LMS!$G$28,IF(AC582&lt;26.75,LMS!$D$29*AC582^3+LMS!$E$29*AC582^2+LMS!$F$29*AC582+LMS!$G$29,IF(AC582&lt;90,LMS!$D$30*AC582^3+LMS!$E$30*AC582^2+LMS!$F$30*AC582+LMS!$G$30,IF(AC582&lt;150,LMS!$D$31*AC582^3+LMS!$E$31*AC582^2+LMS!$F$31*AC582+LMS!$G$31,LMS!$D$32*AC582^3+LMS!$E$32*AC582^2+LMS!$F$32*AC582+LMS!$G$32)))))))</f>
        <v>#VALUE!</v>
      </c>
      <c r="AB582" t="e">
        <f>IF(D582="M",(IF(AC582&lt;90,LMS!$D$14*AC582^3+LMS!$E$14*AC582^2+LMS!$F$14*AC582+LMS!$G$14,LMS!$D$15*AC582^3+LMS!$E$15*AC582^2+LMS!$F$15*AC582+LMS!$G$15)),(IF(AC582&lt;90,LMS!$D$17*AC582^3+LMS!$E$17*AC582^2+LMS!$F$17*AC582+LMS!$G$17,LMS!$D$18*AC582^3+LMS!$E$18*AC582^2+LMS!$F$18*AC582+LMS!$G$18)))</f>
        <v>#VALUE!</v>
      </c>
      <c r="AC582" s="7" t="e">
        <f t="shared" si="155"/>
        <v>#VALUE!</v>
      </c>
    </row>
    <row r="583" spans="2:29" s="7" customFormat="1">
      <c r="B583" s="119"/>
      <c r="C583" s="119"/>
      <c r="D583" s="119"/>
      <c r="E583" s="31"/>
      <c r="F583" s="31"/>
      <c r="G583" s="120"/>
      <c r="H583" s="120"/>
      <c r="I583" s="11" t="str">
        <f t="shared" si="142"/>
        <v/>
      </c>
      <c r="J583" s="2" t="str">
        <f t="shared" si="143"/>
        <v/>
      </c>
      <c r="K583" s="2" t="str">
        <f t="shared" si="144"/>
        <v/>
      </c>
      <c r="L583" s="2" t="str">
        <f t="shared" si="145"/>
        <v/>
      </c>
      <c r="M583" s="2" t="str">
        <f t="shared" si="146"/>
        <v/>
      </c>
      <c r="N583" s="2" t="str">
        <f t="shared" si="147"/>
        <v/>
      </c>
      <c r="O583" s="11" t="str">
        <f t="shared" si="148"/>
        <v/>
      </c>
      <c r="P583" s="11" t="str">
        <f t="shared" si="149"/>
        <v/>
      </c>
      <c r="Q583" s="11" t="str">
        <f t="shared" si="150"/>
        <v/>
      </c>
      <c r="R583" s="137"/>
      <c r="S583" s="137"/>
      <c r="T583" s="12" t="e">
        <f t="shared" si="151"/>
        <v>#VALUE!</v>
      </c>
      <c r="U583" s="13" t="e">
        <f t="shared" si="152"/>
        <v>#VALUE!</v>
      </c>
      <c r="V583" s="13"/>
      <c r="W583" s="8">
        <f t="shared" si="153"/>
        <v>9.0359999999999996</v>
      </c>
      <c r="X583" s="8">
        <f t="shared" si="154"/>
        <v>-184.49199999999999</v>
      </c>
      <c r="Y583"/>
      <c r="Z583" t="e">
        <f>IF(D583="M",IF(AC583&lt;78,LMS!$D$5*AC583^3+LMS!$E$5*AC583^2+LMS!$F$5*AC583+LMS!$G$5,IF(AC583&lt;150,LMS!$D$6*AC583^3+LMS!$E$6*AC583^2+LMS!$F$6*AC583+LMS!$G$6,LMS!$D$7*AC583^3+LMS!$E$7*AC583^2+LMS!$F$7*AC583+LMS!$G$7)),IF(AC583&lt;69,LMS!$D$9*AC583^3+LMS!$E$9*AC583^2+LMS!$F$9*AC583+LMS!$G$9,IF(AC583&lt;150,LMS!$D$10*AC583^3+LMS!$E$10*AC583^2+LMS!$F$10*AC583+LMS!$G$10,LMS!$D$11*AC583^3+LMS!$E$11*AC583^2+LMS!$F$11*AC583+LMS!$G$11)))</f>
        <v>#VALUE!</v>
      </c>
      <c r="AA583" t="e">
        <f>IF(D583="M",(IF(AC583&lt;2.5,LMS!$D$21*AC583^3+LMS!$E$21*AC583^2+LMS!$F$21*AC583+LMS!$G$21,IF(AC583&lt;9.5,LMS!$D$22*AC583^3+LMS!$E$22*AC583^2+LMS!$F$22*AC583+LMS!$G$22,IF(AC583&lt;26.75,LMS!$D$23*AC583^3+LMS!$E$23*AC583^2+LMS!$F$23*AC583+LMS!$G$23,IF(AC583&lt;90,LMS!$D$24*AC583^3+LMS!$E$24*AC583^2+LMS!$F$24*AC583+LMS!$G$24,LMS!$D$25*AC583^3+LMS!$E$25*AC583^2+LMS!$F$25*AC583+LMS!$G$25))))),(IF(AC583&lt;2.5,LMS!$D$27*AC583^3+LMS!$E$27*AC583^2+LMS!$F$27*AC583+LMS!$G$27,IF(AC583&lt;9.5,LMS!$D$28*AC583^3+LMS!$E$28*AC583^2+LMS!$F$28*AC583+LMS!$G$28,IF(AC583&lt;26.75,LMS!$D$29*AC583^3+LMS!$E$29*AC583^2+LMS!$F$29*AC583+LMS!$G$29,IF(AC583&lt;90,LMS!$D$30*AC583^3+LMS!$E$30*AC583^2+LMS!$F$30*AC583+LMS!$G$30,IF(AC583&lt;150,LMS!$D$31*AC583^3+LMS!$E$31*AC583^2+LMS!$F$31*AC583+LMS!$G$31,LMS!$D$32*AC583^3+LMS!$E$32*AC583^2+LMS!$F$32*AC583+LMS!$G$32)))))))</f>
        <v>#VALUE!</v>
      </c>
      <c r="AB583" t="e">
        <f>IF(D583="M",(IF(AC583&lt;90,LMS!$D$14*AC583^3+LMS!$E$14*AC583^2+LMS!$F$14*AC583+LMS!$G$14,LMS!$D$15*AC583^3+LMS!$E$15*AC583^2+LMS!$F$15*AC583+LMS!$G$15)),(IF(AC583&lt;90,LMS!$D$17*AC583^3+LMS!$E$17*AC583^2+LMS!$F$17*AC583+LMS!$G$17,LMS!$D$18*AC583^3+LMS!$E$18*AC583^2+LMS!$F$18*AC583+LMS!$G$18)))</f>
        <v>#VALUE!</v>
      </c>
      <c r="AC583" s="7" t="e">
        <f t="shared" si="155"/>
        <v>#VALUE!</v>
      </c>
    </row>
    <row r="584" spans="2:29" s="7" customFormat="1">
      <c r="B584" s="119"/>
      <c r="C584" s="119"/>
      <c r="D584" s="119"/>
      <c r="E584" s="31"/>
      <c r="F584" s="31"/>
      <c r="G584" s="120"/>
      <c r="H584" s="120"/>
      <c r="I584" s="11" t="str">
        <f t="shared" si="142"/>
        <v/>
      </c>
      <c r="J584" s="2" t="str">
        <f t="shared" si="143"/>
        <v/>
      </c>
      <c r="K584" s="2" t="str">
        <f t="shared" si="144"/>
        <v/>
      </c>
      <c r="L584" s="2" t="str">
        <f t="shared" si="145"/>
        <v/>
      </c>
      <c r="M584" s="2" t="str">
        <f t="shared" si="146"/>
        <v/>
      </c>
      <c r="N584" s="2" t="str">
        <f t="shared" si="147"/>
        <v/>
      </c>
      <c r="O584" s="11" t="str">
        <f t="shared" si="148"/>
        <v/>
      </c>
      <c r="P584" s="11" t="str">
        <f t="shared" si="149"/>
        <v/>
      </c>
      <c r="Q584" s="11" t="str">
        <f t="shared" si="150"/>
        <v/>
      </c>
      <c r="R584" s="137"/>
      <c r="S584" s="137"/>
      <c r="T584" s="12" t="e">
        <f t="shared" si="151"/>
        <v>#VALUE!</v>
      </c>
      <c r="U584" s="13" t="e">
        <f t="shared" si="152"/>
        <v>#VALUE!</v>
      </c>
      <c r="V584" s="13"/>
      <c r="W584" s="8">
        <f t="shared" si="153"/>
        <v>9.0359999999999996</v>
      </c>
      <c r="X584" s="8">
        <f t="shared" si="154"/>
        <v>-184.49199999999999</v>
      </c>
      <c r="Y584"/>
      <c r="Z584" t="e">
        <f>IF(D584="M",IF(AC584&lt;78,LMS!$D$5*AC584^3+LMS!$E$5*AC584^2+LMS!$F$5*AC584+LMS!$G$5,IF(AC584&lt;150,LMS!$D$6*AC584^3+LMS!$E$6*AC584^2+LMS!$F$6*AC584+LMS!$G$6,LMS!$D$7*AC584^3+LMS!$E$7*AC584^2+LMS!$F$7*AC584+LMS!$G$7)),IF(AC584&lt;69,LMS!$D$9*AC584^3+LMS!$E$9*AC584^2+LMS!$F$9*AC584+LMS!$G$9,IF(AC584&lt;150,LMS!$D$10*AC584^3+LMS!$E$10*AC584^2+LMS!$F$10*AC584+LMS!$G$10,LMS!$D$11*AC584^3+LMS!$E$11*AC584^2+LMS!$F$11*AC584+LMS!$G$11)))</f>
        <v>#VALUE!</v>
      </c>
      <c r="AA584" t="e">
        <f>IF(D584="M",(IF(AC584&lt;2.5,LMS!$D$21*AC584^3+LMS!$E$21*AC584^2+LMS!$F$21*AC584+LMS!$G$21,IF(AC584&lt;9.5,LMS!$D$22*AC584^3+LMS!$E$22*AC584^2+LMS!$F$22*AC584+LMS!$G$22,IF(AC584&lt;26.75,LMS!$D$23*AC584^3+LMS!$E$23*AC584^2+LMS!$F$23*AC584+LMS!$G$23,IF(AC584&lt;90,LMS!$D$24*AC584^3+LMS!$E$24*AC584^2+LMS!$F$24*AC584+LMS!$G$24,LMS!$D$25*AC584^3+LMS!$E$25*AC584^2+LMS!$F$25*AC584+LMS!$G$25))))),(IF(AC584&lt;2.5,LMS!$D$27*AC584^3+LMS!$E$27*AC584^2+LMS!$F$27*AC584+LMS!$G$27,IF(AC584&lt;9.5,LMS!$D$28*AC584^3+LMS!$E$28*AC584^2+LMS!$F$28*AC584+LMS!$G$28,IF(AC584&lt;26.75,LMS!$D$29*AC584^3+LMS!$E$29*AC584^2+LMS!$F$29*AC584+LMS!$G$29,IF(AC584&lt;90,LMS!$D$30*AC584^3+LMS!$E$30*AC584^2+LMS!$F$30*AC584+LMS!$G$30,IF(AC584&lt;150,LMS!$D$31*AC584^3+LMS!$E$31*AC584^2+LMS!$F$31*AC584+LMS!$G$31,LMS!$D$32*AC584^3+LMS!$E$32*AC584^2+LMS!$F$32*AC584+LMS!$G$32)))))))</f>
        <v>#VALUE!</v>
      </c>
      <c r="AB584" t="e">
        <f>IF(D584="M",(IF(AC584&lt;90,LMS!$D$14*AC584^3+LMS!$E$14*AC584^2+LMS!$F$14*AC584+LMS!$G$14,LMS!$D$15*AC584^3+LMS!$E$15*AC584^2+LMS!$F$15*AC584+LMS!$G$15)),(IF(AC584&lt;90,LMS!$D$17*AC584^3+LMS!$E$17*AC584^2+LMS!$F$17*AC584+LMS!$G$17,LMS!$D$18*AC584^3+LMS!$E$18*AC584^2+LMS!$F$18*AC584+LMS!$G$18)))</f>
        <v>#VALUE!</v>
      </c>
      <c r="AC584" s="7" t="e">
        <f t="shared" si="155"/>
        <v>#VALUE!</v>
      </c>
    </row>
    <row r="585" spans="2:29" s="7" customFormat="1">
      <c r="B585" s="119"/>
      <c r="C585" s="119"/>
      <c r="D585" s="119"/>
      <c r="E585" s="31"/>
      <c r="F585" s="31"/>
      <c r="G585" s="120"/>
      <c r="H585" s="120"/>
      <c r="I585" s="11" t="str">
        <f t="shared" si="142"/>
        <v/>
      </c>
      <c r="J585" s="2" t="str">
        <f t="shared" si="143"/>
        <v/>
      </c>
      <c r="K585" s="2" t="str">
        <f t="shared" si="144"/>
        <v/>
      </c>
      <c r="L585" s="2" t="str">
        <f t="shared" si="145"/>
        <v/>
      </c>
      <c r="M585" s="2" t="str">
        <f t="shared" si="146"/>
        <v/>
      </c>
      <c r="N585" s="2" t="str">
        <f t="shared" si="147"/>
        <v/>
      </c>
      <c r="O585" s="11" t="str">
        <f t="shared" si="148"/>
        <v/>
      </c>
      <c r="P585" s="11" t="str">
        <f t="shared" si="149"/>
        <v/>
      </c>
      <c r="Q585" s="11" t="str">
        <f t="shared" si="150"/>
        <v/>
      </c>
      <c r="R585" s="137"/>
      <c r="S585" s="137"/>
      <c r="T585" s="12" t="e">
        <f t="shared" si="151"/>
        <v>#VALUE!</v>
      </c>
      <c r="U585" s="13" t="e">
        <f t="shared" si="152"/>
        <v>#VALUE!</v>
      </c>
      <c r="V585" s="13"/>
      <c r="W585" s="8">
        <f t="shared" si="153"/>
        <v>9.0359999999999996</v>
      </c>
      <c r="X585" s="8">
        <f t="shared" si="154"/>
        <v>-184.49199999999999</v>
      </c>
      <c r="Y585"/>
      <c r="Z585" t="e">
        <f>IF(D585="M",IF(AC585&lt;78,LMS!$D$5*AC585^3+LMS!$E$5*AC585^2+LMS!$F$5*AC585+LMS!$G$5,IF(AC585&lt;150,LMS!$D$6*AC585^3+LMS!$E$6*AC585^2+LMS!$F$6*AC585+LMS!$G$6,LMS!$D$7*AC585^3+LMS!$E$7*AC585^2+LMS!$F$7*AC585+LMS!$G$7)),IF(AC585&lt;69,LMS!$D$9*AC585^3+LMS!$E$9*AC585^2+LMS!$F$9*AC585+LMS!$G$9,IF(AC585&lt;150,LMS!$D$10*AC585^3+LMS!$E$10*AC585^2+LMS!$F$10*AC585+LMS!$G$10,LMS!$D$11*AC585^3+LMS!$E$11*AC585^2+LMS!$F$11*AC585+LMS!$G$11)))</f>
        <v>#VALUE!</v>
      </c>
      <c r="AA585" t="e">
        <f>IF(D585="M",(IF(AC585&lt;2.5,LMS!$D$21*AC585^3+LMS!$E$21*AC585^2+LMS!$F$21*AC585+LMS!$G$21,IF(AC585&lt;9.5,LMS!$D$22*AC585^3+LMS!$E$22*AC585^2+LMS!$F$22*AC585+LMS!$G$22,IF(AC585&lt;26.75,LMS!$D$23*AC585^3+LMS!$E$23*AC585^2+LMS!$F$23*AC585+LMS!$G$23,IF(AC585&lt;90,LMS!$D$24*AC585^3+LMS!$E$24*AC585^2+LMS!$F$24*AC585+LMS!$G$24,LMS!$D$25*AC585^3+LMS!$E$25*AC585^2+LMS!$F$25*AC585+LMS!$G$25))))),(IF(AC585&lt;2.5,LMS!$D$27*AC585^3+LMS!$E$27*AC585^2+LMS!$F$27*AC585+LMS!$G$27,IF(AC585&lt;9.5,LMS!$D$28*AC585^3+LMS!$E$28*AC585^2+LMS!$F$28*AC585+LMS!$G$28,IF(AC585&lt;26.75,LMS!$D$29*AC585^3+LMS!$E$29*AC585^2+LMS!$F$29*AC585+LMS!$G$29,IF(AC585&lt;90,LMS!$D$30*AC585^3+LMS!$E$30*AC585^2+LMS!$F$30*AC585+LMS!$G$30,IF(AC585&lt;150,LMS!$D$31*AC585^3+LMS!$E$31*AC585^2+LMS!$F$31*AC585+LMS!$G$31,LMS!$D$32*AC585^3+LMS!$E$32*AC585^2+LMS!$F$32*AC585+LMS!$G$32)))))))</f>
        <v>#VALUE!</v>
      </c>
      <c r="AB585" t="e">
        <f>IF(D585="M",(IF(AC585&lt;90,LMS!$D$14*AC585^3+LMS!$E$14*AC585^2+LMS!$F$14*AC585+LMS!$G$14,LMS!$D$15*AC585^3+LMS!$E$15*AC585^2+LMS!$F$15*AC585+LMS!$G$15)),(IF(AC585&lt;90,LMS!$D$17*AC585^3+LMS!$E$17*AC585^2+LMS!$F$17*AC585+LMS!$G$17,LMS!$D$18*AC585^3+LMS!$E$18*AC585^2+LMS!$F$18*AC585+LMS!$G$18)))</f>
        <v>#VALUE!</v>
      </c>
      <c r="AC585" s="7" t="e">
        <f t="shared" si="155"/>
        <v>#VALUE!</v>
      </c>
    </row>
    <row r="586" spans="2:29" s="7" customFormat="1">
      <c r="B586" s="119"/>
      <c r="C586" s="119"/>
      <c r="D586" s="119"/>
      <c r="E586" s="31"/>
      <c r="F586" s="31"/>
      <c r="G586" s="120"/>
      <c r="H586" s="120"/>
      <c r="I586" s="11" t="str">
        <f t="shared" si="142"/>
        <v/>
      </c>
      <c r="J586" s="2" t="str">
        <f t="shared" si="143"/>
        <v/>
      </c>
      <c r="K586" s="2" t="str">
        <f t="shared" si="144"/>
        <v/>
      </c>
      <c r="L586" s="2" t="str">
        <f t="shared" si="145"/>
        <v/>
      </c>
      <c r="M586" s="2" t="str">
        <f t="shared" si="146"/>
        <v/>
      </c>
      <c r="N586" s="2" t="str">
        <f t="shared" si="147"/>
        <v/>
      </c>
      <c r="O586" s="11" t="str">
        <f t="shared" si="148"/>
        <v/>
      </c>
      <c r="P586" s="11" t="str">
        <f t="shared" si="149"/>
        <v/>
      </c>
      <c r="Q586" s="11" t="str">
        <f t="shared" si="150"/>
        <v/>
      </c>
      <c r="R586" s="137"/>
      <c r="S586" s="137"/>
      <c r="T586" s="12" t="e">
        <f t="shared" si="151"/>
        <v>#VALUE!</v>
      </c>
      <c r="U586" s="13" t="e">
        <f t="shared" si="152"/>
        <v>#VALUE!</v>
      </c>
      <c r="V586" s="13"/>
      <c r="W586" s="8">
        <f t="shared" si="153"/>
        <v>9.0359999999999996</v>
      </c>
      <c r="X586" s="8">
        <f t="shared" si="154"/>
        <v>-184.49199999999999</v>
      </c>
      <c r="Y586"/>
      <c r="Z586" t="e">
        <f>IF(D586="M",IF(AC586&lt;78,LMS!$D$5*AC586^3+LMS!$E$5*AC586^2+LMS!$F$5*AC586+LMS!$G$5,IF(AC586&lt;150,LMS!$D$6*AC586^3+LMS!$E$6*AC586^2+LMS!$F$6*AC586+LMS!$G$6,LMS!$D$7*AC586^3+LMS!$E$7*AC586^2+LMS!$F$7*AC586+LMS!$G$7)),IF(AC586&lt;69,LMS!$D$9*AC586^3+LMS!$E$9*AC586^2+LMS!$F$9*AC586+LMS!$G$9,IF(AC586&lt;150,LMS!$D$10*AC586^3+LMS!$E$10*AC586^2+LMS!$F$10*AC586+LMS!$G$10,LMS!$D$11*AC586^3+LMS!$E$11*AC586^2+LMS!$F$11*AC586+LMS!$G$11)))</f>
        <v>#VALUE!</v>
      </c>
      <c r="AA586" t="e">
        <f>IF(D586="M",(IF(AC586&lt;2.5,LMS!$D$21*AC586^3+LMS!$E$21*AC586^2+LMS!$F$21*AC586+LMS!$G$21,IF(AC586&lt;9.5,LMS!$D$22*AC586^3+LMS!$E$22*AC586^2+LMS!$F$22*AC586+LMS!$G$22,IF(AC586&lt;26.75,LMS!$D$23*AC586^3+LMS!$E$23*AC586^2+LMS!$F$23*AC586+LMS!$G$23,IF(AC586&lt;90,LMS!$D$24*AC586^3+LMS!$E$24*AC586^2+LMS!$F$24*AC586+LMS!$G$24,LMS!$D$25*AC586^3+LMS!$E$25*AC586^2+LMS!$F$25*AC586+LMS!$G$25))))),(IF(AC586&lt;2.5,LMS!$D$27*AC586^3+LMS!$E$27*AC586^2+LMS!$F$27*AC586+LMS!$G$27,IF(AC586&lt;9.5,LMS!$D$28*AC586^3+LMS!$E$28*AC586^2+LMS!$F$28*AC586+LMS!$G$28,IF(AC586&lt;26.75,LMS!$D$29*AC586^3+LMS!$E$29*AC586^2+LMS!$F$29*AC586+LMS!$G$29,IF(AC586&lt;90,LMS!$D$30*AC586^3+LMS!$E$30*AC586^2+LMS!$F$30*AC586+LMS!$G$30,IF(AC586&lt;150,LMS!$D$31*AC586^3+LMS!$E$31*AC586^2+LMS!$F$31*AC586+LMS!$G$31,LMS!$D$32*AC586^3+LMS!$E$32*AC586^2+LMS!$F$32*AC586+LMS!$G$32)))))))</f>
        <v>#VALUE!</v>
      </c>
      <c r="AB586" t="e">
        <f>IF(D586="M",(IF(AC586&lt;90,LMS!$D$14*AC586^3+LMS!$E$14*AC586^2+LMS!$F$14*AC586+LMS!$G$14,LMS!$D$15*AC586^3+LMS!$E$15*AC586^2+LMS!$F$15*AC586+LMS!$G$15)),(IF(AC586&lt;90,LMS!$D$17*AC586^3+LMS!$E$17*AC586^2+LMS!$F$17*AC586+LMS!$G$17,LMS!$D$18*AC586^3+LMS!$E$18*AC586^2+LMS!$F$18*AC586+LMS!$G$18)))</f>
        <v>#VALUE!</v>
      </c>
      <c r="AC586" s="7" t="e">
        <f t="shared" si="155"/>
        <v>#VALUE!</v>
      </c>
    </row>
    <row r="587" spans="2:29" s="7" customFormat="1">
      <c r="B587" s="119"/>
      <c r="C587" s="119"/>
      <c r="D587" s="119"/>
      <c r="E587" s="31"/>
      <c r="F587" s="31"/>
      <c r="G587" s="120"/>
      <c r="H587" s="120"/>
      <c r="I587" s="11" t="str">
        <f t="shared" si="142"/>
        <v/>
      </c>
      <c r="J587" s="2" t="str">
        <f t="shared" si="143"/>
        <v/>
      </c>
      <c r="K587" s="2" t="str">
        <f t="shared" si="144"/>
        <v/>
      </c>
      <c r="L587" s="2" t="str">
        <f t="shared" si="145"/>
        <v/>
      </c>
      <c r="M587" s="2" t="str">
        <f t="shared" si="146"/>
        <v/>
      </c>
      <c r="N587" s="2" t="str">
        <f t="shared" si="147"/>
        <v/>
      </c>
      <c r="O587" s="11" t="str">
        <f t="shared" si="148"/>
        <v/>
      </c>
      <c r="P587" s="11" t="str">
        <f t="shared" si="149"/>
        <v/>
      </c>
      <c r="Q587" s="11" t="str">
        <f t="shared" si="150"/>
        <v/>
      </c>
      <c r="R587" s="137"/>
      <c r="S587" s="137"/>
      <c r="T587" s="12" t="e">
        <f t="shared" si="151"/>
        <v>#VALUE!</v>
      </c>
      <c r="U587" s="13" t="e">
        <f t="shared" si="152"/>
        <v>#VALUE!</v>
      </c>
      <c r="V587" s="13"/>
      <c r="W587" s="8">
        <f t="shared" si="153"/>
        <v>9.0359999999999996</v>
      </c>
      <c r="X587" s="8">
        <f t="shared" si="154"/>
        <v>-184.49199999999999</v>
      </c>
      <c r="Y587"/>
      <c r="Z587" t="e">
        <f>IF(D587="M",IF(AC587&lt;78,LMS!$D$5*AC587^3+LMS!$E$5*AC587^2+LMS!$F$5*AC587+LMS!$G$5,IF(AC587&lt;150,LMS!$D$6*AC587^3+LMS!$E$6*AC587^2+LMS!$F$6*AC587+LMS!$G$6,LMS!$D$7*AC587^3+LMS!$E$7*AC587^2+LMS!$F$7*AC587+LMS!$G$7)),IF(AC587&lt;69,LMS!$D$9*AC587^3+LMS!$E$9*AC587^2+LMS!$F$9*AC587+LMS!$G$9,IF(AC587&lt;150,LMS!$D$10*AC587^3+LMS!$E$10*AC587^2+LMS!$F$10*AC587+LMS!$G$10,LMS!$D$11*AC587^3+LMS!$E$11*AC587^2+LMS!$F$11*AC587+LMS!$G$11)))</f>
        <v>#VALUE!</v>
      </c>
      <c r="AA587" t="e">
        <f>IF(D587="M",(IF(AC587&lt;2.5,LMS!$D$21*AC587^3+LMS!$E$21*AC587^2+LMS!$F$21*AC587+LMS!$G$21,IF(AC587&lt;9.5,LMS!$D$22*AC587^3+LMS!$E$22*AC587^2+LMS!$F$22*AC587+LMS!$G$22,IF(AC587&lt;26.75,LMS!$D$23*AC587^3+LMS!$E$23*AC587^2+LMS!$F$23*AC587+LMS!$G$23,IF(AC587&lt;90,LMS!$D$24*AC587^3+LMS!$E$24*AC587^2+LMS!$F$24*AC587+LMS!$G$24,LMS!$D$25*AC587^3+LMS!$E$25*AC587^2+LMS!$F$25*AC587+LMS!$G$25))))),(IF(AC587&lt;2.5,LMS!$D$27*AC587^3+LMS!$E$27*AC587^2+LMS!$F$27*AC587+LMS!$G$27,IF(AC587&lt;9.5,LMS!$D$28*AC587^3+LMS!$E$28*AC587^2+LMS!$F$28*AC587+LMS!$G$28,IF(AC587&lt;26.75,LMS!$D$29*AC587^3+LMS!$E$29*AC587^2+LMS!$F$29*AC587+LMS!$G$29,IF(AC587&lt;90,LMS!$D$30*AC587^3+LMS!$E$30*AC587^2+LMS!$F$30*AC587+LMS!$G$30,IF(AC587&lt;150,LMS!$D$31*AC587^3+LMS!$E$31*AC587^2+LMS!$F$31*AC587+LMS!$G$31,LMS!$D$32*AC587^3+LMS!$E$32*AC587^2+LMS!$F$32*AC587+LMS!$G$32)))))))</f>
        <v>#VALUE!</v>
      </c>
      <c r="AB587" t="e">
        <f>IF(D587="M",(IF(AC587&lt;90,LMS!$D$14*AC587^3+LMS!$E$14*AC587^2+LMS!$F$14*AC587+LMS!$G$14,LMS!$D$15*AC587^3+LMS!$E$15*AC587^2+LMS!$F$15*AC587+LMS!$G$15)),(IF(AC587&lt;90,LMS!$D$17*AC587^3+LMS!$E$17*AC587^2+LMS!$F$17*AC587+LMS!$G$17,LMS!$D$18*AC587^3+LMS!$E$18*AC587^2+LMS!$F$18*AC587+LMS!$G$18)))</f>
        <v>#VALUE!</v>
      </c>
      <c r="AC587" s="7" t="e">
        <f t="shared" si="155"/>
        <v>#VALUE!</v>
      </c>
    </row>
    <row r="588" spans="2:29" s="7" customFormat="1">
      <c r="B588" s="119"/>
      <c r="C588" s="119"/>
      <c r="D588" s="119"/>
      <c r="E588" s="31"/>
      <c r="F588" s="31"/>
      <c r="G588" s="120"/>
      <c r="H588" s="120"/>
      <c r="I588" s="11" t="str">
        <f t="shared" si="142"/>
        <v/>
      </c>
      <c r="J588" s="2" t="str">
        <f t="shared" si="143"/>
        <v/>
      </c>
      <c r="K588" s="2" t="str">
        <f t="shared" si="144"/>
        <v/>
      </c>
      <c r="L588" s="2" t="str">
        <f t="shared" si="145"/>
        <v/>
      </c>
      <c r="M588" s="2" t="str">
        <f t="shared" si="146"/>
        <v/>
      </c>
      <c r="N588" s="2" t="str">
        <f t="shared" si="147"/>
        <v/>
      </c>
      <c r="O588" s="11" t="str">
        <f t="shared" si="148"/>
        <v/>
      </c>
      <c r="P588" s="11" t="str">
        <f t="shared" si="149"/>
        <v/>
      </c>
      <c r="Q588" s="11" t="str">
        <f t="shared" si="150"/>
        <v/>
      </c>
      <c r="R588" s="137"/>
      <c r="S588" s="137"/>
      <c r="T588" s="12" t="e">
        <f t="shared" si="151"/>
        <v>#VALUE!</v>
      </c>
      <c r="U588" s="13" t="e">
        <f t="shared" si="152"/>
        <v>#VALUE!</v>
      </c>
      <c r="V588" s="13"/>
      <c r="W588" s="8">
        <f t="shared" si="153"/>
        <v>9.0359999999999996</v>
      </c>
      <c r="X588" s="8">
        <f t="shared" si="154"/>
        <v>-184.49199999999999</v>
      </c>
      <c r="Y588"/>
      <c r="Z588" t="e">
        <f>IF(D588="M",IF(AC588&lt;78,LMS!$D$5*AC588^3+LMS!$E$5*AC588^2+LMS!$F$5*AC588+LMS!$G$5,IF(AC588&lt;150,LMS!$D$6*AC588^3+LMS!$E$6*AC588^2+LMS!$F$6*AC588+LMS!$G$6,LMS!$D$7*AC588^3+LMS!$E$7*AC588^2+LMS!$F$7*AC588+LMS!$G$7)),IF(AC588&lt;69,LMS!$D$9*AC588^3+LMS!$E$9*AC588^2+LMS!$F$9*AC588+LMS!$G$9,IF(AC588&lt;150,LMS!$D$10*AC588^3+LMS!$E$10*AC588^2+LMS!$F$10*AC588+LMS!$G$10,LMS!$D$11*AC588^3+LMS!$E$11*AC588^2+LMS!$F$11*AC588+LMS!$G$11)))</f>
        <v>#VALUE!</v>
      </c>
      <c r="AA588" t="e">
        <f>IF(D588="M",(IF(AC588&lt;2.5,LMS!$D$21*AC588^3+LMS!$E$21*AC588^2+LMS!$F$21*AC588+LMS!$G$21,IF(AC588&lt;9.5,LMS!$D$22*AC588^3+LMS!$E$22*AC588^2+LMS!$F$22*AC588+LMS!$G$22,IF(AC588&lt;26.75,LMS!$D$23*AC588^3+LMS!$E$23*AC588^2+LMS!$F$23*AC588+LMS!$G$23,IF(AC588&lt;90,LMS!$D$24*AC588^3+LMS!$E$24*AC588^2+LMS!$F$24*AC588+LMS!$G$24,LMS!$D$25*AC588^3+LMS!$E$25*AC588^2+LMS!$F$25*AC588+LMS!$G$25))))),(IF(AC588&lt;2.5,LMS!$D$27*AC588^3+LMS!$E$27*AC588^2+LMS!$F$27*AC588+LMS!$G$27,IF(AC588&lt;9.5,LMS!$D$28*AC588^3+LMS!$E$28*AC588^2+LMS!$F$28*AC588+LMS!$G$28,IF(AC588&lt;26.75,LMS!$D$29*AC588^3+LMS!$E$29*AC588^2+LMS!$F$29*AC588+LMS!$G$29,IF(AC588&lt;90,LMS!$D$30*AC588^3+LMS!$E$30*AC588^2+LMS!$F$30*AC588+LMS!$G$30,IF(AC588&lt;150,LMS!$D$31*AC588^3+LMS!$E$31*AC588^2+LMS!$F$31*AC588+LMS!$G$31,LMS!$D$32*AC588^3+LMS!$E$32*AC588^2+LMS!$F$32*AC588+LMS!$G$32)))))))</f>
        <v>#VALUE!</v>
      </c>
      <c r="AB588" t="e">
        <f>IF(D588="M",(IF(AC588&lt;90,LMS!$D$14*AC588^3+LMS!$E$14*AC588^2+LMS!$F$14*AC588+LMS!$G$14,LMS!$D$15*AC588^3+LMS!$E$15*AC588^2+LMS!$F$15*AC588+LMS!$G$15)),(IF(AC588&lt;90,LMS!$D$17*AC588^3+LMS!$E$17*AC588^2+LMS!$F$17*AC588+LMS!$G$17,LMS!$D$18*AC588^3+LMS!$E$18*AC588^2+LMS!$F$18*AC588+LMS!$G$18)))</f>
        <v>#VALUE!</v>
      </c>
      <c r="AC588" s="7" t="e">
        <f t="shared" si="155"/>
        <v>#VALUE!</v>
      </c>
    </row>
    <row r="589" spans="2:29" s="7" customFormat="1">
      <c r="B589" s="119"/>
      <c r="C589" s="119"/>
      <c r="D589" s="119"/>
      <c r="E589" s="31"/>
      <c r="F589" s="31"/>
      <c r="G589" s="120"/>
      <c r="H589" s="120"/>
      <c r="I589" s="11" t="str">
        <f t="shared" si="142"/>
        <v/>
      </c>
      <c r="J589" s="2" t="str">
        <f t="shared" si="143"/>
        <v/>
      </c>
      <c r="K589" s="2" t="str">
        <f t="shared" si="144"/>
        <v/>
      </c>
      <c r="L589" s="2" t="str">
        <f t="shared" si="145"/>
        <v/>
      </c>
      <c r="M589" s="2" t="str">
        <f t="shared" si="146"/>
        <v/>
      </c>
      <c r="N589" s="2" t="str">
        <f t="shared" si="147"/>
        <v/>
      </c>
      <c r="O589" s="11" t="str">
        <f t="shared" si="148"/>
        <v/>
      </c>
      <c r="P589" s="11" t="str">
        <f t="shared" si="149"/>
        <v/>
      </c>
      <c r="Q589" s="11" t="str">
        <f t="shared" si="150"/>
        <v/>
      </c>
      <c r="R589" s="137"/>
      <c r="S589" s="137"/>
      <c r="T589" s="12" t="e">
        <f t="shared" si="151"/>
        <v>#VALUE!</v>
      </c>
      <c r="U589" s="13" t="e">
        <f t="shared" si="152"/>
        <v>#VALUE!</v>
      </c>
      <c r="V589" s="13"/>
      <c r="W589" s="8">
        <f t="shared" si="153"/>
        <v>9.0359999999999996</v>
      </c>
      <c r="X589" s="8">
        <f t="shared" si="154"/>
        <v>-184.49199999999999</v>
      </c>
      <c r="Y589"/>
      <c r="Z589" t="e">
        <f>IF(D589="M",IF(AC589&lt;78,LMS!$D$5*AC589^3+LMS!$E$5*AC589^2+LMS!$F$5*AC589+LMS!$G$5,IF(AC589&lt;150,LMS!$D$6*AC589^3+LMS!$E$6*AC589^2+LMS!$F$6*AC589+LMS!$G$6,LMS!$D$7*AC589^3+LMS!$E$7*AC589^2+LMS!$F$7*AC589+LMS!$G$7)),IF(AC589&lt;69,LMS!$D$9*AC589^3+LMS!$E$9*AC589^2+LMS!$F$9*AC589+LMS!$G$9,IF(AC589&lt;150,LMS!$D$10*AC589^3+LMS!$E$10*AC589^2+LMS!$F$10*AC589+LMS!$G$10,LMS!$D$11*AC589^3+LMS!$E$11*AC589^2+LMS!$F$11*AC589+LMS!$G$11)))</f>
        <v>#VALUE!</v>
      </c>
      <c r="AA589" t="e">
        <f>IF(D589="M",(IF(AC589&lt;2.5,LMS!$D$21*AC589^3+LMS!$E$21*AC589^2+LMS!$F$21*AC589+LMS!$G$21,IF(AC589&lt;9.5,LMS!$D$22*AC589^3+LMS!$E$22*AC589^2+LMS!$F$22*AC589+LMS!$G$22,IF(AC589&lt;26.75,LMS!$D$23*AC589^3+LMS!$E$23*AC589^2+LMS!$F$23*AC589+LMS!$G$23,IF(AC589&lt;90,LMS!$D$24*AC589^3+LMS!$E$24*AC589^2+LMS!$F$24*AC589+LMS!$G$24,LMS!$D$25*AC589^3+LMS!$E$25*AC589^2+LMS!$F$25*AC589+LMS!$G$25))))),(IF(AC589&lt;2.5,LMS!$D$27*AC589^3+LMS!$E$27*AC589^2+LMS!$F$27*AC589+LMS!$G$27,IF(AC589&lt;9.5,LMS!$D$28*AC589^3+LMS!$E$28*AC589^2+LMS!$F$28*AC589+LMS!$G$28,IF(AC589&lt;26.75,LMS!$D$29*AC589^3+LMS!$E$29*AC589^2+LMS!$F$29*AC589+LMS!$G$29,IF(AC589&lt;90,LMS!$D$30*AC589^3+LMS!$E$30*AC589^2+LMS!$F$30*AC589+LMS!$G$30,IF(AC589&lt;150,LMS!$D$31*AC589^3+LMS!$E$31*AC589^2+LMS!$F$31*AC589+LMS!$G$31,LMS!$D$32*AC589^3+LMS!$E$32*AC589^2+LMS!$F$32*AC589+LMS!$G$32)))))))</f>
        <v>#VALUE!</v>
      </c>
      <c r="AB589" t="e">
        <f>IF(D589="M",(IF(AC589&lt;90,LMS!$D$14*AC589^3+LMS!$E$14*AC589^2+LMS!$F$14*AC589+LMS!$G$14,LMS!$D$15*AC589^3+LMS!$E$15*AC589^2+LMS!$F$15*AC589+LMS!$G$15)),(IF(AC589&lt;90,LMS!$D$17*AC589^3+LMS!$E$17*AC589^2+LMS!$F$17*AC589+LMS!$G$17,LMS!$D$18*AC589^3+LMS!$E$18*AC589^2+LMS!$F$18*AC589+LMS!$G$18)))</f>
        <v>#VALUE!</v>
      </c>
      <c r="AC589" s="7" t="e">
        <f t="shared" si="155"/>
        <v>#VALUE!</v>
      </c>
    </row>
    <row r="590" spans="2:29" s="7" customFormat="1">
      <c r="B590" s="119"/>
      <c r="C590" s="119"/>
      <c r="D590" s="119"/>
      <c r="E590" s="31"/>
      <c r="F590" s="31"/>
      <c r="G590" s="120"/>
      <c r="H590" s="120"/>
      <c r="I590" s="11" t="str">
        <f t="shared" si="142"/>
        <v/>
      </c>
      <c r="J590" s="2" t="str">
        <f t="shared" si="143"/>
        <v/>
      </c>
      <c r="K590" s="2" t="str">
        <f t="shared" si="144"/>
        <v/>
      </c>
      <c r="L590" s="2" t="str">
        <f t="shared" si="145"/>
        <v/>
      </c>
      <c r="M590" s="2" t="str">
        <f t="shared" si="146"/>
        <v/>
      </c>
      <c r="N590" s="2" t="str">
        <f t="shared" si="147"/>
        <v/>
      </c>
      <c r="O590" s="11" t="str">
        <f t="shared" si="148"/>
        <v/>
      </c>
      <c r="P590" s="11" t="str">
        <f t="shared" si="149"/>
        <v/>
      </c>
      <c r="Q590" s="11" t="str">
        <f t="shared" si="150"/>
        <v/>
      </c>
      <c r="R590" s="137"/>
      <c r="S590" s="137"/>
      <c r="T590" s="12" t="e">
        <f t="shared" si="151"/>
        <v>#VALUE!</v>
      </c>
      <c r="U590" s="13" t="e">
        <f t="shared" si="152"/>
        <v>#VALUE!</v>
      </c>
      <c r="V590" s="13"/>
      <c r="W590" s="8">
        <f t="shared" si="153"/>
        <v>9.0359999999999996</v>
      </c>
      <c r="X590" s="8">
        <f t="shared" si="154"/>
        <v>-184.49199999999999</v>
      </c>
      <c r="Y590"/>
      <c r="Z590" t="e">
        <f>IF(D590="M",IF(AC590&lt;78,LMS!$D$5*AC590^3+LMS!$E$5*AC590^2+LMS!$F$5*AC590+LMS!$G$5,IF(AC590&lt;150,LMS!$D$6*AC590^3+LMS!$E$6*AC590^2+LMS!$F$6*AC590+LMS!$G$6,LMS!$D$7*AC590^3+LMS!$E$7*AC590^2+LMS!$F$7*AC590+LMS!$G$7)),IF(AC590&lt;69,LMS!$D$9*AC590^3+LMS!$E$9*AC590^2+LMS!$F$9*AC590+LMS!$G$9,IF(AC590&lt;150,LMS!$D$10*AC590^3+LMS!$E$10*AC590^2+LMS!$F$10*AC590+LMS!$G$10,LMS!$D$11*AC590^3+LMS!$E$11*AC590^2+LMS!$F$11*AC590+LMS!$G$11)))</f>
        <v>#VALUE!</v>
      </c>
      <c r="AA590" t="e">
        <f>IF(D590="M",(IF(AC590&lt;2.5,LMS!$D$21*AC590^3+LMS!$E$21*AC590^2+LMS!$F$21*AC590+LMS!$G$21,IF(AC590&lt;9.5,LMS!$D$22*AC590^3+LMS!$E$22*AC590^2+LMS!$F$22*AC590+LMS!$G$22,IF(AC590&lt;26.75,LMS!$D$23*AC590^3+LMS!$E$23*AC590^2+LMS!$F$23*AC590+LMS!$G$23,IF(AC590&lt;90,LMS!$D$24*AC590^3+LMS!$E$24*AC590^2+LMS!$F$24*AC590+LMS!$G$24,LMS!$D$25*AC590^3+LMS!$E$25*AC590^2+LMS!$F$25*AC590+LMS!$G$25))))),(IF(AC590&lt;2.5,LMS!$D$27*AC590^3+LMS!$E$27*AC590^2+LMS!$F$27*AC590+LMS!$G$27,IF(AC590&lt;9.5,LMS!$D$28*AC590^3+LMS!$E$28*AC590^2+LMS!$F$28*AC590+LMS!$G$28,IF(AC590&lt;26.75,LMS!$D$29*AC590^3+LMS!$E$29*AC590^2+LMS!$F$29*AC590+LMS!$G$29,IF(AC590&lt;90,LMS!$D$30*AC590^3+LMS!$E$30*AC590^2+LMS!$F$30*AC590+LMS!$G$30,IF(AC590&lt;150,LMS!$D$31*AC590^3+LMS!$E$31*AC590^2+LMS!$F$31*AC590+LMS!$G$31,LMS!$D$32*AC590^3+LMS!$E$32*AC590^2+LMS!$F$32*AC590+LMS!$G$32)))))))</f>
        <v>#VALUE!</v>
      </c>
      <c r="AB590" t="e">
        <f>IF(D590="M",(IF(AC590&lt;90,LMS!$D$14*AC590^3+LMS!$E$14*AC590^2+LMS!$F$14*AC590+LMS!$G$14,LMS!$D$15*AC590^3+LMS!$E$15*AC590^2+LMS!$F$15*AC590+LMS!$G$15)),(IF(AC590&lt;90,LMS!$D$17*AC590^3+LMS!$E$17*AC590^2+LMS!$F$17*AC590+LMS!$G$17,LMS!$D$18*AC590^3+LMS!$E$18*AC590^2+LMS!$F$18*AC590+LMS!$G$18)))</f>
        <v>#VALUE!</v>
      </c>
      <c r="AC590" s="7" t="e">
        <f t="shared" si="155"/>
        <v>#VALUE!</v>
      </c>
    </row>
    <row r="591" spans="2:29" s="7" customFormat="1">
      <c r="B591" s="119"/>
      <c r="C591" s="119"/>
      <c r="D591" s="119"/>
      <c r="E591" s="31"/>
      <c r="F591" s="31"/>
      <c r="G591" s="120"/>
      <c r="H591" s="120"/>
      <c r="I591" s="11" t="str">
        <f t="shared" si="142"/>
        <v/>
      </c>
      <c r="J591" s="2" t="str">
        <f t="shared" si="143"/>
        <v/>
      </c>
      <c r="K591" s="2" t="str">
        <f t="shared" si="144"/>
        <v/>
      </c>
      <c r="L591" s="2" t="str">
        <f t="shared" si="145"/>
        <v/>
      </c>
      <c r="M591" s="2" t="str">
        <f t="shared" si="146"/>
        <v/>
      </c>
      <c r="N591" s="2" t="str">
        <f t="shared" si="147"/>
        <v/>
      </c>
      <c r="O591" s="11" t="str">
        <f t="shared" si="148"/>
        <v/>
      </c>
      <c r="P591" s="11" t="str">
        <f t="shared" si="149"/>
        <v/>
      </c>
      <c r="Q591" s="11" t="str">
        <f t="shared" si="150"/>
        <v/>
      </c>
      <c r="R591" s="137"/>
      <c r="S591" s="137"/>
      <c r="T591" s="12" t="e">
        <f t="shared" si="151"/>
        <v>#VALUE!</v>
      </c>
      <c r="U591" s="13" t="e">
        <f t="shared" si="152"/>
        <v>#VALUE!</v>
      </c>
      <c r="V591" s="13"/>
      <c r="W591" s="8">
        <f t="shared" si="153"/>
        <v>9.0359999999999996</v>
      </c>
      <c r="X591" s="8">
        <f t="shared" si="154"/>
        <v>-184.49199999999999</v>
      </c>
      <c r="Y591"/>
      <c r="Z591" t="e">
        <f>IF(D591="M",IF(AC591&lt;78,LMS!$D$5*AC591^3+LMS!$E$5*AC591^2+LMS!$F$5*AC591+LMS!$G$5,IF(AC591&lt;150,LMS!$D$6*AC591^3+LMS!$E$6*AC591^2+LMS!$F$6*AC591+LMS!$G$6,LMS!$D$7*AC591^3+LMS!$E$7*AC591^2+LMS!$F$7*AC591+LMS!$G$7)),IF(AC591&lt;69,LMS!$D$9*AC591^3+LMS!$E$9*AC591^2+LMS!$F$9*AC591+LMS!$G$9,IF(AC591&lt;150,LMS!$D$10*AC591^3+LMS!$E$10*AC591^2+LMS!$F$10*AC591+LMS!$G$10,LMS!$D$11*AC591^3+LMS!$E$11*AC591^2+LMS!$F$11*AC591+LMS!$G$11)))</f>
        <v>#VALUE!</v>
      </c>
      <c r="AA591" t="e">
        <f>IF(D591="M",(IF(AC591&lt;2.5,LMS!$D$21*AC591^3+LMS!$E$21*AC591^2+LMS!$F$21*AC591+LMS!$G$21,IF(AC591&lt;9.5,LMS!$D$22*AC591^3+LMS!$E$22*AC591^2+LMS!$F$22*AC591+LMS!$G$22,IF(AC591&lt;26.75,LMS!$D$23*AC591^3+LMS!$E$23*AC591^2+LMS!$F$23*AC591+LMS!$G$23,IF(AC591&lt;90,LMS!$D$24*AC591^3+LMS!$E$24*AC591^2+LMS!$F$24*AC591+LMS!$G$24,LMS!$D$25*AC591^3+LMS!$E$25*AC591^2+LMS!$F$25*AC591+LMS!$G$25))))),(IF(AC591&lt;2.5,LMS!$D$27*AC591^3+LMS!$E$27*AC591^2+LMS!$F$27*AC591+LMS!$G$27,IF(AC591&lt;9.5,LMS!$D$28*AC591^3+LMS!$E$28*AC591^2+LMS!$F$28*AC591+LMS!$G$28,IF(AC591&lt;26.75,LMS!$D$29*AC591^3+LMS!$E$29*AC591^2+LMS!$F$29*AC591+LMS!$G$29,IF(AC591&lt;90,LMS!$D$30*AC591^3+LMS!$E$30*AC591^2+LMS!$F$30*AC591+LMS!$G$30,IF(AC591&lt;150,LMS!$D$31*AC591^3+LMS!$E$31*AC591^2+LMS!$F$31*AC591+LMS!$G$31,LMS!$D$32*AC591^3+LMS!$E$32*AC591^2+LMS!$F$32*AC591+LMS!$G$32)))))))</f>
        <v>#VALUE!</v>
      </c>
      <c r="AB591" t="e">
        <f>IF(D591="M",(IF(AC591&lt;90,LMS!$D$14*AC591^3+LMS!$E$14*AC591^2+LMS!$F$14*AC591+LMS!$G$14,LMS!$D$15*AC591^3+LMS!$E$15*AC591^2+LMS!$F$15*AC591+LMS!$G$15)),(IF(AC591&lt;90,LMS!$D$17*AC591^3+LMS!$E$17*AC591^2+LMS!$F$17*AC591+LMS!$G$17,LMS!$D$18*AC591^3+LMS!$E$18*AC591^2+LMS!$F$18*AC591+LMS!$G$18)))</f>
        <v>#VALUE!</v>
      </c>
      <c r="AC591" s="7" t="e">
        <f t="shared" si="155"/>
        <v>#VALUE!</v>
      </c>
    </row>
    <row r="592" spans="2:29" s="7" customFormat="1">
      <c r="B592" s="119"/>
      <c r="C592" s="119"/>
      <c r="D592" s="119"/>
      <c r="E592" s="31"/>
      <c r="F592" s="31"/>
      <c r="G592" s="120"/>
      <c r="H592" s="120"/>
      <c r="I592" s="11" t="str">
        <f t="shared" si="142"/>
        <v/>
      </c>
      <c r="J592" s="2" t="str">
        <f t="shared" si="143"/>
        <v/>
      </c>
      <c r="K592" s="2" t="str">
        <f t="shared" si="144"/>
        <v/>
      </c>
      <c r="L592" s="2" t="str">
        <f t="shared" si="145"/>
        <v/>
      </c>
      <c r="M592" s="2" t="str">
        <f t="shared" si="146"/>
        <v/>
      </c>
      <c r="N592" s="2" t="str">
        <f t="shared" si="147"/>
        <v/>
      </c>
      <c r="O592" s="11" t="str">
        <f t="shared" si="148"/>
        <v/>
      </c>
      <c r="P592" s="11" t="str">
        <f t="shared" si="149"/>
        <v/>
      </c>
      <c r="Q592" s="11" t="str">
        <f t="shared" si="150"/>
        <v/>
      </c>
      <c r="R592" s="137"/>
      <c r="S592" s="137"/>
      <c r="T592" s="12" t="e">
        <f t="shared" si="151"/>
        <v>#VALUE!</v>
      </c>
      <c r="U592" s="13" t="e">
        <f t="shared" si="152"/>
        <v>#VALUE!</v>
      </c>
      <c r="V592" s="13"/>
      <c r="W592" s="8">
        <f t="shared" si="153"/>
        <v>9.0359999999999996</v>
      </c>
      <c r="X592" s="8">
        <f t="shared" si="154"/>
        <v>-184.49199999999999</v>
      </c>
      <c r="Y592"/>
      <c r="Z592" t="e">
        <f>IF(D592="M",IF(AC592&lt;78,LMS!$D$5*AC592^3+LMS!$E$5*AC592^2+LMS!$F$5*AC592+LMS!$G$5,IF(AC592&lt;150,LMS!$D$6*AC592^3+LMS!$E$6*AC592^2+LMS!$F$6*AC592+LMS!$G$6,LMS!$D$7*AC592^3+LMS!$E$7*AC592^2+LMS!$F$7*AC592+LMS!$G$7)),IF(AC592&lt;69,LMS!$D$9*AC592^3+LMS!$E$9*AC592^2+LMS!$F$9*AC592+LMS!$G$9,IF(AC592&lt;150,LMS!$D$10*AC592^3+LMS!$E$10*AC592^2+LMS!$F$10*AC592+LMS!$G$10,LMS!$D$11*AC592^3+LMS!$E$11*AC592^2+LMS!$F$11*AC592+LMS!$G$11)))</f>
        <v>#VALUE!</v>
      </c>
      <c r="AA592" t="e">
        <f>IF(D592="M",(IF(AC592&lt;2.5,LMS!$D$21*AC592^3+LMS!$E$21*AC592^2+LMS!$F$21*AC592+LMS!$G$21,IF(AC592&lt;9.5,LMS!$D$22*AC592^3+LMS!$E$22*AC592^2+LMS!$F$22*AC592+LMS!$G$22,IF(AC592&lt;26.75,LMS!$D$23*AC592^3+LMS!$E$23*AC592^2+LMS!$F$23*AC592+LMS!$G$23,IF(AC592&lt;90,LMS!$D$24*AC592^3+LMS!$E$24*AC592^2+LMS!$F$24*AC592+LMS!$G$24,LMS!$D$25*AC592^3+LMS!$E$25*AC592^2+LMS!$F$25*AC592+LMS!$G$25))))),(IF(AC592&lt;2.5,LMS!$D$27*AC592^3+LMS!$E$27*AC592^2+LMS!$F$27*AC592+LMS!$G$27,IF(AC592&lt;9.5,LMS!$D$28*AC592^3+LMS!$E$28*AC592^2+LMS!$F$28*AC592+LMS!$G$28,IF(AC592&lt;26.75,LMS!$D$29*AC592^3+LMS!$E$29*AC592^2+LMS!$F$29*AC592+LMS!$G$29,IF(AC592&lt;90,LMS!$D$30*AC592^3+LMS!$E$30*AC592^2+LMS!$F$30*AC592+LMS!$G$30,IF(AC592&lt;150,LMS!$D$31*AC592^3+LMS!$E$31*AC592^2+LMS!$F$31*AC592+LMS!$G$31,LMS!$D$32*AC592^3+LMS!$E$32*AC592^2+LMS!$F$32*AC592+LMS!$G$32)))))))</f>
        <v>#VALUE!</v>
      </c>
      <c r="AB592" t="e">
        <f>IF(D592="M",(IF(AC592&lt;90,LMS!$D$14*AC592^3+LMS!$E$14*AC592^2+LMS!$F$14*AC592+LMS!$G$14,LMS!$D$15*AC592^3+LMS!$E$15*AC592^2+LMS!$F$15*AC592+LMS!$G$15)),(IF(AC592&lt;90,LMS!$D$17*AC592^3+LMS!$E$17*AC592^2+LMS!$F$17*AC592+LMS!$G$17,LMS!$D$18*AC592^3+LMS!$E$18*AC592^2+LMS!$F$18*AC592+LMS!$G$18)))</f>
        <v>#VALUE!</v>
      </c>
      <c r="AC592" s="7" t="e">
        <f t="shared" si="155"/>
        <v>#VALUE!</v>
      </c>
    </row>
    <row r="593" spans="2:29" s="7" customFormat="1">
      <c r="B593" s="119"/>
      <c r="C593" s="119"/>
      <c r="D593" s="119"/>
      <c r="E593" s="31"/>
      <c r="F593" s="31"/>
      <c r="G593" s="120"/>
      <c r="H593" s="120"/>
      <c r="I593" s="11" t="str">
        <f t="shared" si="142"/>
        <v/>
      </c>
      <c r="J593" s="2" t="str">
        <f t="shared" si="143"/>
        <v/>
      </c>
      <c r="K593" s="2" t="str">
        <f t="shared" si="144"/>
        <v/>
      </c>
      <c r="L593" s="2" t="str">
        <f t="shared" si="145"/>
        <v/>
      </c>
      <c r="M593" s="2" t="str">
        <f t="shared" si="146"/>
        <v/>
      </c>
      <c r="N593" s="2" t="str">
        <f t="shared" si="147"/>
        <v/>
      </c>
      <c r="O593" s="11" t="str">
        <f t="shared" si="148"/>
        <v/>
      </c>
      <c r="P593" s="11" t="str">
        <f t="shared" si="149"/>
        <v/>
      </c>
      <c r="Q593" s="11" t="str">
        <f t="shared" si="150"/>
        <v/>
      </c>
      <c r="R593" s="137"/>
      <c r="S593" s="137"/>
      <c r="T593" s="12" t="e">
        <f t="shared" si="151"/>
        <v>#VALUE!</v>
      </c>
      <c r="U593" s="13" t="e">
        <f t="shared" si="152"/>
        <v>#VALUE!</v>
      </c>
      <c r="V593" s="13"/>
      <c r="W593" s="8">
        <f t="shared" si="153"/>
        <v>9.0359999999999996</v>
      </c>
      <c r="X593" s="8">
        <f t="shared" si="154"/>
        <v>-184.49199999999999</v>
      </c>
      <c r="Y593"/>
      <c r="Z593" t="e">
        <f>IF(D593="M",IF(AC593&lt;78,LMS!$D$5*AC593^3+LMS!$E$5*AC593^2+LMS!$F$5*AC593+LMS!$G$5,IF(AC593&lt;150,LMS!$D$6*AC593^3+LMS!$E$6*AC593^2+LMS!$F$6*AC593+LMS!$G$6,LMS!$D$7*AC593^3+LMS!$E$7*AC593^2+LMS!$F$7*AC593+LMS!$G$7)),IF(AC593&lt;69,LMS!$D$9*AC593^3+LMS!$E$9*AC593^2+LMS!$F$9*AC593+LMS!$G$9,IF(AC593&lt;150,LMS!$D$10*AC593^3+LMS!$E$10*AC593^2+LMS!$F$10*AC593+LMS!$G$10,LMS!$D$11*AC593^3+LMS!$E$11*AC593^2+LMS!$F$11*AC593+LMS!$G$11)))</f>
        <v>#VALUE!</v>
      </c>
      <c r="AA593" t="e">
        <f>IF(D593="M",(IF(AC593&lt;2.5,LMS!$D$21*AC593^3+LMS!$E$21*AC593^2+LMS!$F$21*AC593+LMS!$G$21,IF(AC593&lt;9.5,LMS!$D$22*AC593^3+LMS!$E$22*AC593^2+LMS!$F$22*AC593+LMS!$G$22,IF(AC593&lt;26.75,LMS!$D$23*AC593^3+LMS!$E$23*AC593^2+LMS!$F$23*AC593+LMS!$G$23,IF(AC593&lt;90,LMS!$D$24*AC593^3+LMS!$E$24*AC593^2+LMS!$F$24*AC593+LMS!$G$24,LMS!$D$25*AC593^3+LMS!$E$25*AC593^2+LMS!$F$25*AC593+LMS!$G$25))))),(IF(AC593&lt;2.5,LMS!$D$27*AC593^3+LMS!$E$27*AC593^2+LMS!$F$27*AC593+LMS!$G$27,IF(AC593&lt;9.5,LMS!$D$28*AC593^3+LMS!$E$28*AC593^2+LMS!$F$28*AC593+LMS!$G$28,IF(AC593&lt;26.75,LMS!$D$29*AC593^3+LMS!$E$29*AC593^2+LMS!$F$29*AC593+LMS!$G$29,IF(AC593&lt;90,LMS!$D$30*AC593^3+LMS!$E$30*AC593^2+LMS!$F$30*AC593+LMS!$G$30,IF(AC593&lt;150,LMS!$D$31*AC593^3+LMS!$E$31*AC593^2+LMS!$F$31*AC593+LMS!$G$31,LMS!$D$32*AC593^3+LMS!$E$32*AC593^2+LMS!$F$32*AC593+LMS!$G$32)))))))</f>
        <v>#VALUE!</v>
      </c>
      <c r="AB593" t="e">
        <f>IF(D593="M",(IF(AC593&lt;90,LMS!$D$14*AC593^3+LMS!$E$14*AC593^2+LMS!$F$14*AC593+LMS!$G$14,LMS!$D$15*AC593^3+LMS!$E$15*AC593^2+LMS!$F$15*AC593+LMS!$G$15)),(IF(AC593&lt;90,LMS!$D$17*AC593^3+LMS!$E$17*AC593^2+LMS!$F$17*AC593+LMS!$G$17,LMS!$D$18*AC593^3+LMS!$E$18*AC593^2+LMS!$F$18*AC593+LMS!$G$18)))</f>
        <v>#VALUE!</v>
      </c>
      <c r="AC593" s="7" t="e">
        <f t="shared" si="155"/>
        <v>#VALUE!</v>
      </c>
    </row>
    <row r="594" spans="2:29" s="7" customFormat="1">
      <c r="B594" s="119"/>
      <c r="C594" s="119"/>
      <c r="D594" s="119"/>
      <c r="E594" s="31"/>
      <c r="F594" s="31"/>
      <c r="G594" s="120"/>
      <c r="H594" s="120"/>
      <c r="I594" s="11" t="str">
        <f t="shared" si="142"/>
        <v/>
      </c>
      <c r="J594" s="2" t="str">
        <f t="shared" si="143"/>
        <v/>
      </c>
      <c r="K594" s="2" t="str">
        <f t="shared" si="144"/>
        <v/>
      </c>
      <c r="L594" s="2" t="str">
        <f t="shared" si="145"/>
        <v/>
      </c>
      <c r="M594" s="2" t="str">
        <f t="shared" si="146"/>
        <v/>
      </c>
      <c r="N594" s="2" t="str">
        <f t="shared" si="147"/>
        <v/>
      </c>
      <c r="O594" s="11" t="str">
        <f t="shared" si="148"/>
        <v/>
      </c>
      <c r="P594" s="11" t="str">
        <f t="shared" si="149"/>
        <v/>
      </c>
      <c r="Q594" s="11" t="str">
        <f t="shared" si="150"/>
        <v/>
      </c>
      <c r="R594" s="137"/>
      <c r="S594" s="137"/>
      <c r="T594" s="12" t="e">
        <f t="shared" si="151"/>
        <v>#VALUE!</v>
      </c>
      <c r="U594" s="13" t="e">
        <f t="shared" si="152"/>
        <v>#VALUE!</v>
      </c>
      <c r="V594" s="13"/>
      <c r="W594" s="8">
        <f t="shared" si="153"/>
        <v>9.0359999999999996</v>
      </c>
      <c r="X594" s="8">
        <f t="shared" si="154"/>
        <v>-184.49199999999999</v>
      </c>
      <c r="Y594"/>
      <c r="Z594" t="e">
        <f>IF(D594="M",IF(AC594&lt;78,LMS!$D$5*AC594^3+LMS!$E$5*AC594^2+LMS!$F$5*AC594+LMS!$G$5,IF(AC594&lt;150,LMS!$D$6*AC594^3+LMS!$E$6*AC594^2+LMS!$F$6*AC594+LMS!$G$6,LMS!$D$7*AC594^3+LMS!$E$7*AC594^2+LMS!$F$7*AC594+LMS!$G$7)),IF(AC594&lt;69,LMS!$D$9*AC594^3+LMS!$E$9*AC594^2+LMS!$F$9*AC594+LMS!$G$9,IF(AC594&lt;150,LMS!$D$10*AC594^3+LMS!$E$10*AC594^2+LMS!$F$10*AC594+LMS!$G$10,LMS!$D$11*AC594^3+LMS!$E$11*AC594^2+LMS!$F$11*AC594+LMS!$G$11)))</f>
        <v>#VALUE!</v>
      </c>
      <c r="AA594" t="e">
        <f>IF(D594="M",(IF(AC594&lt;2.5,LMS!$D$21*AC594^3+LMS!$E$21*AC594^2+LMS!$F$21*AC594+LMS!$G$21,IF(AC594&lt;9.5,LMS!$D$22*AC594^3+LMS!$E$22*AC594^2+LMS!$F$22*AC594+LMS!$G$22,IF(AC594&lt;26.75,LMS!$D$23*AC594^3+LMS!$E$23*AC594^2+LMS!$F$23*AC594+LMS!$G$23,IF(AC594&lt;90,LMS!$D$24*AC594^3+LMS!$E$24*AC594^2+LMS!$F$24*AC594+LMS!$G$24,LMS!$D$25*AC594^3+LMS!$E$25*AC594^2+LMS!$F$25*AC594+LMS!$G$25))))),(IF(AC594&lt;2.5,LMS!$D$27*AC594^3+LMS!$E$27*AC594^2+LMS!$F$27*AC594+LMS!$G$27,IF(AC594&lt;9.5,LMS!$D$28*AC594^3+LMS!$E$28*AC594^2+LMS!$F$28*AC594+LMS!$G$28,IF(AC594&lt;26.75,LMS!$D$29*AC594^3+LMS!$E$29*AC594^2+LMS!$F$29*AC594+LMS!$G$29,IF(AC594&lt;90,LMS!$D$30*AC594^3+LMS!$E$30*AC594^2+LMS!$F$30*AC594+LMS!$G$30,IF(AC594&lt;150,LMS!$D$31*AC594^3+LMS!$E$31*AC594^2+LMS!$F$31*AC594+LMS!$G$31,LMS!$D$32*AC594^3+LMS!$E$32*AC594^2+LMS!$F$32*AC594+LMS!$G$32)))))))</f>
        <v>#VALUE!</v>
      </c>
      <c r="AB594" t="e">
        <f>IF(D594="M",(IF(AC594&lt;90,LMS!$D$14*AC594^3+LMS!$E$14*AC594^2+LMS!$F$14*AC594+LMS!$G$14,LMS!$D$15*AC594^3+LMS!$E$15*AC594^2+LMS!$F$15*AC594+LMS!$G$15)),(IF(AC594&lt;90,LMS!$D$17*AC594^3+LMS!$E$17*AC594^2+LMS!$F$17*AC594+LMS!$G$17,LMS!$D$18*AC594^3+LMS!$E$18*AC594^2+LMS!$F$18*AC594+LMS!$G$18)))</f>
        <v>#VALUE!</v>
      </c>
      <c r="AC594" s="7" t="e">
        <f t="shared" si="155"/>
        <v>#VALUE!</v>
      </c>
    </row>
    <row r="595" spans="2:29" s="7" customFormat="1">
      <c r="B595" s="119"/>
      <c r="C595" s="119"/>
      <c r="D595" s="119"/>
      <c r="E595" s="31"/>
      <c r="F595" s="31"/>
      <c r="G595" s="120"/>
      <c r="H595" s="120"/>
      <c r="I595" s="11" t="str">
        <f t="shared" si="142"/>
        <v/>
      </c>
      <c r="J595" s="2" t="str">
        <f t="shared" si="143"/>
        <v/>
      </c>
      <c r="K595" s="2" t="str">
        <f t="shared" si="144"/>
        <v/>
      </c>
      <c r="L595" s="2" t="str">
        <f t="shared" si="145"/>
        <v/>
      </c>
      <c r="M595" s="2" t="str">
        <f t="shared" si="146"/>
        <v/>
      </c>
      <c r="N595" s="2" t="str">
        <f t="shared" si="147"/>
        <v/>
      </c>
      <c r="O595" s="11" t="str">
        <f t="shared" si="148"/>
        <v/>
      </c>
      <c r="P595" s="11" t="str">
        <f t="shared" si="149"/>
        <v/>
      </c>
      <c r="Q595" s="11" t="str">
        <f t="shared" si="150"/>
        <v/>
      </c>
      <c r="R595" s="137"/>
      <c r="S595" s="137"/>
      <c r="T595" s="12" t="e">
        <f t="shared" si="151"/>
        <v>#VALUE!</v>
      </c>
      <c r="U595" s="13" t="e">
        <f t="shared" si="152"/>
        <v>#VALUE!</v>
      </c>
      <c r="V595" s="13"/>
      <c r="W595" s="8">
        <f t="shared" si="153"/>
        <v>9.0359999999999996</v>
      </c>
      <c r="X595" s="8">
        <f t="shared" si="154"/>
        <v>-184.49199999999999</v>
      </c>
      <c r="Y595"/>
      <c r="Z595" t="e">
        <f>IF(D595="M",IF(AC595&lt;78,LMS!$D$5*AC595^3+LMS!$E$5*AC595^2+LMS!$F$5*AC595+LMS!$G$5,IF(AC595&lt;150,LMS!$D$6*AC595^3+LMS!$E$6*AC595^2+LMS!$F$6*AC595+LMS!$G$6,LMS!$D$7*AC595^3+LMS!$E$7*AC595^2+LMS!$F$7*AC595+LMS!$G$7)),IF(AC595&lt;69,LMS!$D$9*AC595^3+LMS!$E$9*AC595^2+LMS!$F$9*AC595+LMS!$G$9,IF(AC595&lt;150,LMS!$D$10*AC595^3+LMS!$E$10*AC595^2+LMS!$F$10*AC595+LMS!$G$10,LMS!$D$11*AC595^3+LMS!$E$11*AC595^2+LMS!$F$11*AC595+LMS!$G$11)))</f>
        <v>#VALUE!</v>
      </c>
      <c r="AA595" t="e">
        <f>IF(D595="M",(IF(AC595&lt;2.5,LMS!$D$21*AC595^3+LMS!$E$21*AC595^2+LMS!$F$21*AC595+LMS!$G$21,IF(AC595&lt;9.5,LMS!$D$22*AC595^3+LMS!$E$22*AC595^2+LMS!$F$22*AC595+LMS!$G$22,IF(AC595&lt;26.75,LMS!$D$23*AC595^3+LMS!$E$23*AC595^2+LMS!$F$23*AC595+LMS!$G$23,IF(AC595&lt;90,LMS!$D$24*AC595^3+LMS!$E$24*AC595^2+LMS!$F$24*AC595+LMS!$G$24,LMS!$D$25*AC595^3+LMS!$E$25*AC595^2+LMS!$F$25*AC595+LMS!$G$25))))),(IF(AC595&lt;2.5,LMS!$D$27*AC595^3+LMS!$E$27*AC595^2+LMS!$F$27*AC595+LMS!$G$27,IF(AC595&lt;9.5,LMS!$D$28*AC595^3+LMS!$E$28*AC595^2+LMS!$F$28*AC595+LMS!$G$28,IF(AC595&lt;26.75,LMS!$D$29*AC595^3+LMS!$E$29*AC595^2+LMS!$F$29*AC595+LMS!$G$29,IF(AC595&lt;90,LMS!$D$30*AC595^3+LMS!$E$30*AC595^2+LMS!$F$30*AC595+LMS!$G$30,IF(AC595&lt;150,LMS!$D$31*AC595^3+LMS!$E$31*AC595^2+LMS!$F$31*AC595+LMS!$G$31,LMS!$D$32*AC595^3+LMS!$E$32*AC595^2+LMS!$F$32*AC595+LMS!$G$32)))))))</f>
        <v>#VALUE!</v>
      </c>
      <c r="AB595" t="e">
        <f>IF(D595="M",(IF(AC595&lt;90,LMS!$D$14*AC595^3+LMS!$E$14*AC595^2+LMS!$F$14*AC595+LMS!$G$14,LMS!$D$15*AC595^3+LMS!$E$15*AC595^2+LMS!$F$15*AC595+LMS!$G$15)),(IF(AC595&lt;90,LMS!$D$17*AC595^3+LMS!$E$17*AC595^2+LMS!$F$17*AC595+LMS!$G$17,LMS!$D$18*AC595^3+LMS!$E$18*AC595^2+LMS!$F$18*AC595+LMS!$G$18)))</f>
        <v>#VALUE!</v>
      </c>
      <c r="AC595" s="7" t="e">
        <f t="shared" si="155"/>
        <v>#VALUE!</v>
      </c>
    </row>
    <row r="596" spans="2:29" s="7" customFormat="1">
      <c r="B596" s="119"/>
      <c r="C596" s="119"/>
      <c r="D596" s="119"/>
      <c r="E596" s="31"/>
      <c r="F596" s="31"/>
      <c r="G596" s="120"/>
      <c r="H596" s="120"/>
      <c r="I596" s="11" t="str">
        <f t="shared" si="142"/>
        <v/>
      </c>
      <c r="J596" s="2" t="str">
        <f t="shared" si="143"/>
        <v/>
      </c>
      <c r="K596" s="2" t="str">
        <f t="shared" si="144"/>
        <v/>
      </c>
      <c r="L596" s="2" t="str">
        <f t="shared" si="145"/>
        <v/>
      </c>
      <c r="M596" s="2" t="str">
        <f t="shared" si="146"/>
        <v/>
      </c>
      <c r="N596" s="2" t="str">
        <f t="shared" si="147"/>
        <v/>
      </c>
      <c r="O596" s="11" t="str">
        <f t="shared" si="148"/>
        <v/>
      </c>
      <c r="P596" s="11" t="str">
        <f t="shared" si="149"/>
        <v/>
      </c>
      <c r="Q596" s="11" t="str">
        <f t="shared" si="150"/>
        <v/>
      </c>
      <c r="R596" s="137"/>
      <c r="S596" s="137"/>
      <c r="T596" s="12" t="e">
        <f t="shared" si="151"/>
        <v>#VALUE!</v>
      </c>
      <c r="U596" s="13" t="e">
        <f t="shared" si="152"/>
        <v>#VALUE!</v>
      </c>
      <c r="V596" s="13"/>
      <c r="W596" s="8">
        <f t="shared" si="153"/>
        <v>9.0359999999999996</v>
      </c>
      <c r="X596" s="8">
        <f t="shared" si="154"/>
        <v>-184.49199999999999</v>
      </c>
      <c r="Y596"/>
      <c r="Z596" t="e">
        <f>IF(D596="M",IF(AC596&lt;78,LMS!$D$5*AC596^3+LMS!$E$5*AC596^2+LMS!$F$5*AC596+LMS!$G$5,IF(AC596&lt;150,LMS!$D$6*AC596^3+LMS!$E$6*AC596^2+LMS!$F$6*AC596+LMS!$G$6,LMS!$D$7*AC596^3+LMS!$E$7*AC596^2+LMS!$F$7*AC596+LMS!$G$7)),IF(AC596&lt;69,LMS!$D$9*AC596^3+LMS!$E$9*AC596^2+LMS!$F$9*AC596+LMS!$G$9,IF(AC596&lt;150,LMS!$D$10*AC596^3+LMS!$E$10*AC596^2+LMS!$F$10*AC596+LMS!$G$10,LMS!$D$11*AC596^3+LMS!$E$11*AC596^2+LMS!$F$11*AC596+LMS!$G$11)))</f>
        <v>#VALUE!</v>
      </c>
      <c r="AA596" t="e">
        <f>IF(D596="M",(IF(AC596&lt;2.5,LMS!$D$21*AC596^3+LMS!$E$21*AC596^2+LMS!$F$21*AC596+LMS!$G$21,IF(AC596&lt;9.5,LMS!$D$22*AC596^3+LMS!$E$22*AC596^2+LMS!$F$22*AC596+LMS!$G$22,IF(AC596&lt;26.75,LMS!$D$23*AC596^3+LMS!$E$23*AC596^2+LMS!$F$23*AC596+LMS!$G$23,IF(AC596&lt;90,LMS!$D$24*AC596^3+LMS!$E$24*AC596^2+LMS!$F$24*AC596+LMS!$G$24,LMS!$D$25*AC596^3+LMS!$E$25*AC596^2+LMS!$F$25*AC596+LMS!$G$25))))),(IF(AC596&lt;2.5,LMS!$D$27*AC596^3+LMS!$E$27*AC596^2+LMS!$F$27*AC596+LMS!$G$27,IF(AC596&lt;9.5,LMS!$D$28*AC596^3+LMS!$E$28*AC596^2+LMS!$F$28*AC596+LMS!$G$28,IF(AC596&lt;26.75,LMS!$D$29*AC596^3+LMS!$E$29*AC596^2+LMS!$F$29*AC596+LMS!$G$29,IF(AC596&lt;90,LMS!$D$30*AC596^3+LMS!$E$30*AC596^2+LMS!$F$30*AC596+LMS!$G$30,IF(AC596&lt;150,LMS!$D$31*AC596^3+LMS!$E$31*AC596^2+LMS!$F$31*AC596+LMS!$G$31,LMS!$D$32*AC596^3+LMS!$E$32*AC596^2+LMS!$F$32*AC596+LMS!$G$32)))))))</f>
        <v>#VALUE!</v>
      </c>
      <c r="AB596" t="e">
        <f>IF(D596="M",(IF(AC596&lt;90,LMS!$D$14*AC596^3+LMS!$E$14*AC596^2+LMS!$F$14*AC596+LMS!$G$14,LMS!$D$15*AC596^3+LMS!$E$15*AC596^2+LMS!$F$15*AC596+LMS!$G$15)),(IF(AC596&lt;90,LMS!$D$17*AC596^3+LMS!$E$17*AC596^2+LMS!$F$17*AC596+LMS!$G$17,LMS!$D$18*AC596^3+LMS!$E$18*AC596^2+LMS!$F$18*AC596+LMS!$G$18)))</f>
        <v>#VALUE!</v>
      </c>
      <c r="AC596" s="7" t="e">
        <f t="shared" si="155"/>
        <v>#VALUE!</v>
      </c>
    </row>
    <row r="597" spans="2:29" s="7" customFormat="1">
      <c r="B597" s="119"/>
      <c r="C597" s="119"/>
      <c r="D597" s="119"/>
      <c r="E597" s="31"/>
      <c r="F597" s="31"/>
      <c r="G597" s="120"/>
      <c r="H597" s="120"/>
      <c r="I597" s="11" t="str">
        <f t="shared" si="142"/>
        <v/>
      </c>
      <c r="J597" s="2" t="str">
        <f t="shared" si="143"/>
        <v/>
      </c>
      <c r="K597" s="2" t="str">
        <f t="shared" si="144"/>
        <v/>
      </c>
      <c r="L597" s="2" t="str">
        <f t="shared" si="145"/>
        <v/>
      </c>
      <c r="M597" s="2" t="str">
        <f t="shared" si="146"/>
        <v/>
      </c>
      <c r="N597" s="2" t="str">
        <f t="shared" si="147"/>
        <v/>
      </c>
      <c r="O597" s="11" t="str">
        <f t="shared" si="148"/>
        <v/>
      </c>
      <c r="P597" s="11" t="str">
        <f t="shared" si="149"/>
        <v/>
      </c>
      <c r="Q597" s="11" t="str">
        <f t="shared" si="150"/>
        <v/>
      </c>
      <c r="R597" s="137"/>
      <c r="S597" s="137"/>
      <c r="T597" s="12" t="e">
        <f t="shared" si="151"/>
        <v>#VALUE!</v>
      </c>
      <c r="U597" s="13" t="e">
        <f t="shared" si="152"/>
        <v>#VALUE!</v>
      </c>
      <c r="V597" s="13"/>
      <c r="W597" s="8">
        <f t="shared" si="153"/>
        <v>9.0359999999999996</v>
      </c>
      <c r="X597" s="8">
        <f t="shared" si="154"/>
        <v>-184.49199999999999</v>
      </c>
      <c r="Y597"/>
      <c r="Z597" t="e">
        <f>IF(D597="M",IF(AC597&lt;78,LMS!$D$5*AC597^3+LMS!$E$5*AC597^2+LMS!$F$5*AC597+LMS!$G$5,IF(AC597&lt;150,LMS!$D$6*AC597^3+LMS!$E$6*AC597^2+LMS!$F$6*AC597+LMS!$G$6,LMS!$D$7*AC597^3+LMS!$E$7*AC597^2+LMS!$F$7*AC597+LMS!$G$7)),IF(AC597&lt;69,LMS!$D$9*AC597^3+LMS!$E$9*AC597^2+LMS!$F$9*AC597+LMS!$G$9,IF(AC597&lt;150,LMS!$D$10*AC597^3+LMS!$E$10*AC597^2+LMS!$F$10*AC597+LMS!$G$10,LMS!$D$11*AC597^3+LMS!$E$11*AC597^2+LMS!$F$11*AC597+LMS!$G$11)))</f>
        <v>#VALUE!</v>
      </c>
      <c r="AA597" t="e">
        <f>IF(D597="M",(IF(AC597&lt;2.5,LMS!$D$21*AC597^3+LMS!$E$21*AC597^2+LMS!$F$21*AC597+LMS!$G$21,IF(AC597&lt;9.5,LMS!$D$22*AC597^3+LMS!$E$22*AC597^2+LMS!$F$22*AC597+LMS!$G$22,IF(AC597&lt;26.75,LMS!$D$23*AC597^3+LMS!$E$23*AC597^2+LMS!$F$23*AC597+LMS!$G$23,IF(AC597&lt;90,LMS!$D$24*AC597^3+LMS!$E$24*AC597^2+LMS!$F$24*AC597+LMS!$G$24,LMS!$D$25*AC597^3+LMS!$E$25*AC597^2+LMS!$F$25*AC597+LMS!$G$25))))),(IF(AC597&lt;2.5,LMS!$D$27*AC597^3+LMS!$E$27*AC597^2+LMS!$F$27*AC597+LMS!$G$27,IF(AC597&lt;9.5,LMS!$D$28*AC597^3+LMS!$E$28*AC597^2+LMS!$F$28*AC597+LMS!$G$28,IF(AC597&lt;26.75,LMS!$D$29*AC597^3+LMS!$E$29*AC597^2+LMS!$F$29*AC597+LMS!$G$29,IF(AC597&lt;90,LMS!$D$30*AC597^3+LMS!$E$30*AC597^2+LMS!$F$30*AC597+LMS!$G$30,IF(AC597&lt;150,LMS!$D$31*AC597^3+LMS!$E$31*AC597^2+LMS!$F$31*AC597+LMS!$G$31,LMS!$D$32*AC597^3+LMS!$E$32*AC597^2+LMS!$F$32*AC597+LMS!$G$32)))))))</f>
        <v>#VALUE!</v>
      </c>
      <c r="AB597" t="e">
        <f>IF(D597="M",(IF(AC597&lt;90,LMS!$D$14*AC597^3+LMS!$E$14*AC597^2+LMS!$F$14*AC597+LMS!$G$14,LMS!$D$15*AC597^3+LMS!$E$15*AC597^2+LMS!$F$15*AC597+LMS!$G$15)),(IF(AC597&lt;90,LMS!$D$17*AC597^3+LMS!$E$17*AC597^2+LMS!$F$17*AC597+LMS!$G$17,LMS!$D$18*AC597^3+LMS!$E$18*AC597^2+LMS!$F$18*AC597+LMS!$G$18)))</f>
        <v>#VALUE!</v>
      </c>
      <c r="AC597" s="7" t="e">
        <f t="shared" si="155"/>
        <v>#VALUE!</v>
      </c>
    </row>
    <row r="598" spans="2:29" s="7" customFormat="1">
      <c r="B598" s="119"/>
      <c r="C598" s="119"/>
      <c r="D598" s="119"/>
      <c r="E598" s="31"/>
      <c r="F598" s="31"/>
      <c r="G598" s="120"/>
      <c r="H598" s="120"/>
      <c r="I598" s="11" t="str">
        <f t="shared" si="142"/>
        <v/>
      </c>
      <c r="J598" s="2" t="str">
        <f t="shared" si="143"/>
        <v/>
      </c>
      <c r="K598" s="2" t="str">
        <f t="shared" si="144"/>
        <v/>
      </c>
      <c r="L598" s="2" t="str">
        <f t="shared" si="145"/>
        <v/>
      </c>
      <c r="M598" s="2" t="str">
        <f t="shared" si="146"/>
        <v/>
      </c>
      <c r="N598" s="2" t="str">
        <f t="shared" si="147"/>
        <v/>
      </c>
      <c r="O598" s="11" t="str">
        <f t="shared" si="148"/>
        <v/>
      </c>
      <c r="P598" s="11" t="str">
        <f t="shared" si="149"/>
        <v/>
      </c>
      <c r="Q598" s="11" t="str">
        <f t="shared" si="150"/>
        <v/>
      </c>
      <c r="R598" s="137"/>
      <c r="S598" s="137"/>
      <c r="T598" s="12" t="e">
        <f t="shared" si="151"/>
        <v>#VALUE!</v>
      </c>
      <c r="U598" s="13" t="e">
        <f t="shared" si="152"/>
        <v>#VALUE!</v>
      </c>
      <c r="V598" s="13"/>
      <c r="W598" s="8">
        <f t="shared" si="153"/>
        <v>9.0359999999999996</v>
      </c>
      <c r="X598" s="8">
        <f t="shared" si="154"/>
        <v>-184.49199999999999</v>
      </c>
      <c r="Y598"/>
      <c r="Z598" t="e">
        <f>IF(D598="M",IF(AC598&lt;78,LMS!$D$5*AC598^3+LMS!$E$5*AC598^2+LMS!$F$5*AC598+LMS!$G$5,IF(AC598&lt;150,LMS!$D$6*AC598^3+LMS!$E$6*AC598^2+LMS!$F$6*AC598+LMS!$G$6,LMS!$D$7*AC598^3+LMS!$E$7*AC598^2+LMS!$F$7*AC598+LMS!$G$7)),IF(AC598&lt;69,LMS!$D$9*AC598^3+LMS!$E$9*AC598^2+LMS!$F$9*AC598+LMS!$G$9,IF(AC598&lt;150,LMS!$D$10*AC598^3+LMS!$E$10*AC598^2+LMS!$F$10*AC598+LMS!$G$10,LMS!$D$11*AC598^3+LMS!$E$11*AC598^2+LMS!$F$11*AC598+LMS!$G$11)))</f>
        <v>#VALUE!</v>
      </c>
      <c r="AA598" t="e">
        <f>IF(D598="M",(IF(AC598&lt;2.5,LMS!$D$21*AC598^3+LMS!$E$21*AC598^2+LMS!$F$21*AC598+LMS!$G$21,IF(AC598&lt;9.5,LMS!$D$22*AC598^3+LMS!$E$22*AC598^2+LMS!$F$22*AC598+LMS!$G$22,IF(AC598&lt;26.75,LMS!$D$23*AC598^3+LMS!$E$23*AC598^2+LMS!$F$23*AC598+LMS!$G$23,IF(AC598&lt;90,LMS!$D$24*AC598^3+LMS!$E$24*AC598^2+LMS!$F$24*AC598+LMS!$G$24,LMS!$D$25*AC598^3+LMS!$E$25*AC598^2+LMS!$F$25*AC598+LMS!$G$25))))),(IF(AC598&lt;2.5,LMS!$D$27*AC598^3+LMS!$E$27*AC598^2+LMS!$F$27*AC598+LMS!$G$27,IF(AC598&lt;9.5,LMS!$D$28*AC598^3+LMS!$E$28*AC598^2+LMS!$F$28*AC598+LMS!$G$28,IF(AC598&lt;26.75,LMS!$D$29*AC598^3+LMS!$E$29*AC598^2+LMS!$F$29*AC598+LMS!$G$29,IF(AC598&lt;90,LMS!$D$30*AC598^3+LMS!$E$30*AC598^2+LMS!$F$30*AC598+LMS!$G$30,IF(AC598&lt;150,LMS!$D$31*AC598^3+LMS!$E$31*AC598^2+LMS!$F$31*AC598+LMS!$G$31,LMS!$D$32*AC598^3+LMS!$E$32*AC598^2+LMS!$F$32*AC598+LMS!$G$32)))))))</f>
        <v>#VALUE!</v>
      </c>
      <c r="AB598" t="e">
        <f>IF(D598="M",(IF(AC598&lt;90,LMS!$D$14*AC598^3+LMS!$E$14*AC598^2+LMS!$F$14*AC598+LMS!$G$14,LMS!$D$15*AC598^3+LMS!$E$15*AC598^2+LMS!$F$15*AC598+LMS!$G$15)),(IF(AC598&lt;90,LMS!$D$17*AC598^3+LMS!$E$17*AC598^2+LMS!$F$17*AC598+LMS!$G$17,LMS!$D$18*AC598^3+LMS!$E$18*AC598^2+LMS!$F$18*AC598+LMS!$G$18)))</f>
        <v>#VALUE!</v>
      </c>
      <c r="AC598" s="7" t="e">
        <f t="shared" si="155"/>
        <v>#VALUE!</v>
      </c>
    </row>
    <row r="599" spans="2:29" s="7" customFormat="1">
      <c r="B599" s="119"/>
      <c r="C599" s="119"/>
      <c r="D599" s="119"/>
      <c r="E599" s="31"/>
      <c r="F599" s="31"/>
      <c r="G599" s="120"/>
      <c r="H599" s="120"/>
      <c r="I599" s="11" t="str">
        <f t="shared" si="142"/>
        <v/>
      </c>
      <c r="J599" s="2" t="str">
        <f t="shared" si="143"/>
        <v/>
      </c>
      <c r="K599" s="2" t="str">
        <f t="shared" si="144"/>
        <v/>
      </c>
      <c r="L599" s="2" t="str">
        <f t="shared" si="145"/>
        <v/>
      </c>
      <c r="M599" s="2" t="str">
        <f t="shared" si="146"/>
        <v/>
      </c>
      <c r="N599" s="2" t="str">
        <f t="shared" si="147"/>
        <v/>
      </c>
      <c r="O599" s="11" t="str">
        <f t="shared" si="148"/>
        <v/>
      </c>
      <c r="P599" s="11" t="str">
        <f t="shared" si="149"/>
        <v/>
      </c>
      <c r="Q599" s="11" t="str">
        <f t="shared" si="150"/>
        <v/>
      </c>
      <c r="R599" s="137"/>
      <c r="S599" s="137"/>
      <c r="T599" s="12" t="e">
        <f t="shared" si="151"/>
        <v>#VALUE!</v>
      </c>
      <c r="U599" s="13" t="e">
        <f t="shared" si="152"/>
        <v>#VALUE!</v>
      </c>
      <c r="V599" s="13"/>
      <c r="W599" s="8">
        <f t="shared" si="153"/>
        <v>9.0359999999999996</v>
      </c>
      <c r="X599" s="8">
        <f t="shared" si="154"/>
        <v>-184.49199999999999</v>
      </c>
      <c r="Y599"/>
      <c r="Z599" t="e">
        <f>IF(D599="M",IF(AC599&lt;78,LMS!$D$5*AC599^3+LMS!$E$5*AC599^2+LMS!$F$5*AC599+LMS!$G$5,IF(AC599&lt;150,LMS!$D$6*AC599^3+LMS!$E$6*AC599^2+LMS!$F$6*AC599+LMS!$G$6,LMS!$D$7*AC599^3+LMS!$E$7*AC599^2+LMS!$F$7*AC599+LMS!$G$7)),IF(AC599&lt;69,LMS!$D$9*AC599^3+LMS!$E$9*AC599^2+LMS!$F$9*AC599+LMS!$G$9,IF(AC599&lt;150,LMS!$D$10*AC599^3+LMS!$E$10*AC599^2+LMS!$F$10*AC599+LMS!$G$10,LMS!$D$11*AC599^3+LMS!$E$11*AC599^2+LMS!$F$11*AC599+LMS!$G$11)))</f>
        <v>#VALUE!</v>
      </c>
      <c r="AA599" t="e">
        <f>IF(D599="M",(IF(AC599&lt;2.5,LMS!$D$21*AC599^3+LMS!$E$21*AC599^2+LMS!$F$21*AC599+LMS!$G$21,IF(AC599&lt;9.5,LMS!$D$22*AC599^3+LMS!$E$22*AC599^2+LMS!$F$22*AC599+LMS!$G$22,IF(AC599&lt;26.75,LMS!$D$23*AC599^3+LMS!$E$23*AC599^2+LMS!$F$23*AC599+LMS!$G$23,IF(AC599&lt;90,LMS!$D$24*AC599^3+LMS!$E$24*AC599^2+LMS!$F$24*AC599+LMS!$G$24,LMS!$D$25*AC599^3+LMS!$E$25*AC599^2+LMS!$F$25*AC599+LMS!$G$25))))),(IF(AC599&lt;2.5,LMS!$D$27*AC599^3+LMS!$E$27*AC599^2+LMS!$F$27*AC599+LMS!$G$27,IF(AC599&lt;9.5,LMS!$D$28*AC599^3+LMS!$E$28*AC599^2+LMS!$F$28*AC599+LMS!$G$28,IF(AC599&lt;26.75,LMS!$D$29*AC599^3+LMS!$E$29*AC599^2+LMS!$F$29*AC599+LMS!$G$29,IF(AC599&lt;90,LMS!$D$30*AC599^3+LMS!$E$30*AC599^2+LMS!$F$30*AC599+LMS!$G$30,IF(AC599&lt;150,LMS!$D$31*AC599^3+LMS!$E$31*AC599^2+LMS!$F$31*AC599+LMS!$G$31,LMS!$D$32*AC599^3+LMS!$E$32*AC599^2+LMS!$F$32*AC599+LMS!$G$32)))))))</f>
        <v>#VALUE!</v>
      </c>
      <c r="AB599" t="e">
        <f>IF(D599="M",(IF(AC599&lt;90,LMS!$D$14*AC599^3+LMS!$E$14*AC599^2+LMS!$F$14*AC599+LMS!$G$14,LMS!$D$15*AC599^3+LMS!$E$15*AC599^2+LMS!$F$15*AC599+LMS!$G$15)),(IF(AC599&lt;90,LMS!$D$17*AC599^3+LMS!$E$17*AC599^2+LMS!$F$17*AC599+LMS!$G$17,LMS!$D$18*AC599^3+LMS!$E$18*AC599^2+LMS!$F$18*AC599+LMS!$G$18)))</f>
        <v>#VALUE!</v>
      </c>
      <c r="AC599" s="7" t="e">
        <f t="shared" si="155"/>
        <v>#VALUE!</v>
      </c>
    </row>
    <row r="600" spans="2:29" s="7" customFormat="1">
      <c r="B600" s="119"/>
      <c r="C600" s="119"/>
      <c r="D600" s="119"/>
      <c r="E600" s="31"/>
      <c r="F600" s="31"/>
      <c r="G600" s="120"/>
      <c r="H600" s="120"/>
      <c r="I600" s="11" t="str">
        <f t="shared" si="142"/>
        <v/>
      </c>
      <c r="J600" s="2" t="str">
        <f t="shared" si="143"/>
        <v/>
      </c>
      <c r="K600" s="2" t="str">
        <f t="shared" si="144"/>
        <v/>
      </c>
      <c r="L600" s="2" t="str">
        <f t="shared" si="145"/>
        <v/>
      </c>
      <c r="M600" s="2" t="str">
        <f t="shared" si="146"/>
        <v/>
      </c>
      <c r="N600" s="2" t="str">
        <f t="shared" si="147"/>
        <v/>
      </c>
      <c r="O600" s="11" t="str">
        <f t="shared" si="148"/>
        <v/>
      </c>
      <c r="P600" s="11" t="str">
        <f t="shared" si="149"/>
        <v/>
      </c>
      <c r="Q600" s="11" t="str">
        <f t="shared" si="150"/>
        <v/>
      </c>
      <c r="R600" s="137"/>
      <c r="S600" s="137"/>
      <c r="T600" s="12" t="e">
        <f t="shared" si="151"/>
        <v>#VALUE!</v>
      </c>
      <c r="U600" s="13" t="e">
        <f t="shared" si="152"/>
        <v>#VALUE!</v>
      </c>
      <c r="V600" s="13"/>
      <c r="W600" s="8">
        <f t="shared" si="153"/>
        <v>9.0359999999999996</v>
      </c>
      <c r="X600" s="8">
        <f t="shared" si="154"/>
        <v>-184.49199999999999</v>
      </c>
      <c r="Y600"/>
      <c r="Z600" t="e">
        <f>IF(D600="M",IF(AC600&lt;78,LMS!$D$5*AC600^3+LMS!$E$5*AC600^2+LMS!$F$5*AC600+LMS!$G$5,IF(AC600&lt;150,LMS!$D$6*AC600^3+LMS!$E$6*AC600^2+LMS!$F$6*AC600+LMS!$G$6,LMS!$D$7*AC600^3+LMS!$E$7*AC600^2+LMS!$F$7*AC600+LMS!$G$7)),IF(AC600&lt;69,LMS!$D$9*AC600^3+LMS!$E$9*AC600^2+LMS!$F$9*AC600+LMS!$G$9,IF(AC600&lt;150,LMS!$D$10*AC600^3+LMS!$E$10*AC600^2+LMS!$F$10*AC600+LMS!$G$10,LMS!$D$11*AC600^3+LMS!$E$11*AC600^2+LMS!$F$11*AC600+LMS!$G$11)))</f>
        <v>#VALUE!</v>
      </c>
      <c r="AA600" t="e">
        <f>IF(D600="M",(IF(AC600&lt;2.5,LMS!$D$21*AC600^3+LMS!$E$21*AC600^2+LMS!$F$21*AC600+LMS!$G$21,IF(AC600&lt;9.5,LMS!$D$22*AC600^3+LMS!$E$22*AC600^2+LMS!$F$22*AC600+LMS!$G$22,IF(AC600&lt;26.75,LMS!$D$23*AC600^3+LMS!$E$23*AC600^2+LMS!$F$23*AC600+LMS!$G$23,IF(AC600&lt;90,LMS!$D$24*AC600^3+LMS!$E$24*AC600^2+LMS!$F$24*AC600+LMS!$G$24,LMS!$D$25*AC600^3+LMS!$E$25*AC600^2+LMS!$F$25*AC600+LMS!$G$25))))),(IF(AC600&lt;2.5,LMS!$D$27*AC600^3+LMS!$E$27*AC600^2+LMS!$F$27*AC600+LMS!$G$27,IF(AC600&lt;9.5,LMS!$D$28*AC600^3+LMS!$E$28*AC600^2+LMS!$F$28*AC600+LMS!$G$28,IF(AC600&lt;26.75,LMS!$D$29*AC600^3+LMS!$E$29*AC600^2+LMS!$F$29*AC600+LMS!$G$29,IF(AC600&lt;90,LMS!$D$30*AC600^3+LMS!$E$30*AC600^2+LMS!$F$30*AC600+LMS!$G$30,IF(AC600&lt;150,LMS!$D$31*AC600^3+LMS!$E$31*AC600^2+LMS!$F$31*AC600+LMS!$G$31,LMS!$D$32*AC600^3+LMS!$E$32*AC600^2+LMS!$F$32*AC600+LMS!$G$32)))))))</f>
        <v>#VALUE!</v>
      </c>
      <c r="AB600" t="e">
        <f>IF(D600="M",(IF(AC600&lt;90,LMS!$D$14*AC600^3+LMS!$E$14*AC600^2+LMS!$F$14*AC600+LMS!$G$14,LMS!$D$15*AC600^3+LMS!$E$15*AC600^2+LMS!$F$15*AC600+LMS!$G$15)),(IF(AC600&lt;90,LMS!$D$17*AC600^3+LMS!$E$17*AC600^2+LMS!$F$17*AC600+LMS!$G$17,LMS!$D$18*AC600^3+LMS!$E$18*AC600^2+LMS!$F$18*AC600+LMS!$G$18)))</f>
        <v>#VALUE!</v>
      </c>
      <c r="AC600" s="7" t="e">
        <f t="shared" si="155"/>
        <v>#VALUE!</v>
      </c>
    </row>
    <row r="601" spans="2:29" s="7" customFormat="1">
      <c r="B601" s="119"/>
      <c r="C601" s="119"/>
      <c r="D601" s="119"/>
      <c r="E601" s="31"/>
      <c r="F601" s="31"/>
      <c r="G601" s="120"/>
      <c r="H601" s="120"/>
      <c r="I601" s="11" t="str">
        <f t="shared" si="142"/>
        <v/>
      </c>
      <c r="J601" s="2" t="str">
        <f t="shared" si="143"/>
        <v/>
      </c>
      <c r="K601" s="2" t="str">
        <f t="shared" si="144"/>
        <v/>
      </c>
      <c r="L601" s="2" t="str">
        <f t="shared" si="145"/>
        <v/>
      </c>
      <c r="M601" s="2" t="str">
        <f t="shared" si="146"/>
        <v/>
      </c>
      <c r="N601" s="2" t="str">
        <f t="shared" si="147"/>
        <v/>
      </c>
      <c r="O601" s="11" t="str">
        <f t="shared" si="148"/>
        <v/>
      </c>
      <c r="P601" s="11" t="str">
        <f t="shared" si="149"/>
        <v/>
      </c>
      <c r="Q601" s="11" t="str">
        <f t="shared" si="150"/>
        <v/>
      </c>
      <c r="R601" s="137"/>
      <c r="S601" s="137"/>
      <c r="T601" s="12" t="e">
        <f t="shared" si="151"/>
        <v>#VALUE!</v>
      </c>
      <c r="U601" s="13" t="e">
        <f t="shared" si="152"/>
        <v>#VALUE!</v>
      </c>
      <c r="V601" s="13"/>
      <c r="W601" s="8">
        <f t="shared" si="153"/>
        <v>9.0359999999999996</v>
      </c>
      <c r="X601" s="8">
        <f t="shared" si="154"/>
        <v>-184.49199999999999</v>
      </c>
      <c r="Y601"/>
      <c r="Z601" t="e">
        <f>IF(D601="M",IF(AC601&lt;78,LMS!$D$5*AC601^3+LMS!$E$5*AC601^2+LMS!$F$5*AC601+LMS!$G$5,IF(AC601&lt;150,LMS!$D$6*AC601^3+LMS!$E$6*AC601^2+LMS!$F$6*AC601+LMS!$G$6,LMS!$D$7*AC601^3+LMS!$E$7*AC601^2+LMS!$F$7*AC601+LMS!$G$7)),IF(AC601&lt;69,LMS!$D$9*AC601^3+LMS!$E$9*AC601^2+LMS!$F$9*AC601+LMS!$G$9,IF(AC601&lt;150,LMS!$D$10*AC601^3+LMS!$E$10*AC601^2+LMS!$F$10*AC601+LMS!$G$10,LMS!$D$11*AC601^3+LMS!$E$11*AC601^2+LMS!$F$11*AC601+LMS!$G$11)))</f>
        <v>#VALUE!</v>
      </c>
      <c r="AA601" t="e">
        <f>IF(D601="M",(IF(AC601&lt;2.5,LMS!$D$21*AC601^3+LMS!$E$21*AC601^2+LMS!$F$21*AC601+LMS!$G$21,IF(AC601&lt;9.5,LMS!$D$22*AC601^3+LMS!$E$22*AC601^2+LMS!$F$22*AC601+LMS!$G$22,IF(AC601&lt;26.75,LMS!$D$23*AC601^3+LMS!$E$23*AC601^2+LMS!$F$23*AC601+LMS!$G$23,IF(AC601&lt;90,LMS!$D$24*AC601^3+LMS!$E$24*AC601^2+LMS!$F$24*AC601+LMS!$G$24,LMS!$D$25*AC601^3+LMS!$E$25*AC601^2+LMS!$F$25*AC601+LMS!$G$25))))),(IF(AC601&lt;2.5,LMS!$D$27*AC601^3+LMS!$E$27*AC601^2+LMS!$F$27*AC601+LMS!$G$27,IF(AC601&lt;9.5,LMS!$D$28*AC601^3+LMS!$E$28*AC601^2+LMS!$F$28*AC601+LMS!$G$28,IF(AC601&lt;26.75,LMS!$D$29*AC601^3+LMS!$E$29*AC601^2+LMS!$F$29*AC601+LMS!$G$29,IF(AC601&lt;90,LMS!$D$30*AC601^3+LMS!$E$30*AC601^2+LMS!$F$30*AC601+LMS!$G$30,IF(AC601&lt;150,LMS!$D$31*AC601^3+LMS!$E$31*AC601^2+LMS!$F$31*AC601+LMS!$G$31,LMS!$D$32*AC601^3+LMS!$E$32*AC601^2+LMS!$F$32*AC601+LMS!$G$32)))))))</f>
        <v>#VALUE!</v>
      </c>
      <c r="AB601" t="e">
        <f>IF(D601="M",(IF(AC601&lt;90,LMS!$D$14*AC601^3+LMS!$E$14*AC601^2+LMS!$F$14*AC601+LMS!$G$14,LMS!$D$15*AC601^3+LMS!$E$15*AC601^2+LMS!$F$15*AC601+LMS!$G$15)),(IF(AC601&lt;90,LMS!$D$17*AC601^3+LMS!$E$17*AC601^2+LMS!$F$17*AC601+LMS!$G$17,LMS!$D$18*AC601^3+LMS!$E$18*AC601^2+LMS!$F$18*AC601+LMS!$G$18)))</f>
        <v>#VALUE!</v>
      </c>
      <c r="AC601" s="7" t="e">
        <f t="shared" si="155"/>
        <v>#VALUE!</v>
      </c>
    </row>
    <row r="602" spans="2:29" s="7" customFormat="1">
      <c r="B602" s="119"/>
      <c r="C602" s="119"/>
      <c r="D602" s="119"/>
      <c r="E602" s="31"/>
      <c r="F602" s="31"/>
      <c r="G602" s="120"/>
      <c r="H602" s="120"/>
      <c r="I602" s="11" t="str">
        <f t="shared" si="142"/>
        <v/>
      </c>
      <c r="J602" s="2" t="str">
        <f t="shared" si="143"/>
        <v/>
      </c>
      <c r="K602" s="2" t="str">
        <f t="shared" si="144"/>
        <v/>
      </c>
      <c r="L602" s="2" t="str">
        <f t="shared" si="145"/>
        <v/>
      </c>
      <c r="M602" s="2" t="str">
        <f t="shared" si="146"/>
        <v/>
      </c>
      <c r="N602" s="2" t="str">
        <f t="shared" si="147"/>
        <v/>
      </c>
      <c r="O602" s="11" t="str">
        <f t="shared" si="148"/>
        <v/>
      </c>
      <c r="P602" s="11" t="str">
        <f t="shared" si="149"/>
        <v/>
      </c>
      <c r="Q602" s="11" t="str">
        <f t="shared" si="150"/>
        <v/>
      </c>
      <c r="R602" s="137"/>
      <c r="S602" s="137"/>
      <c r="T602" s="12" t="e">
        <f t="shared" si="151"/>
        <v>#VALUE!</v>
      </c>
      <c r="U602" s="13" t="e">
        <f t="shared" si="152"/>
        <v>#VALUE!</v>
      </c>
      <c r="V602" s="13"/>
      <c r="W602" s="8">
        <f t="shared" si="153"/>
        <v>9.0359999999999996</v>
      </c>
      <c r="X602" s="8">
        <f t="shared" si="154"/>
        <v>-184.49199999999999</v>
      </c>
      <c r="Y602"/>
      <c r="Z602" t="e">
        <f>IF(D602="M",IF(AC602&lt;78,LMS!$D$5*AC602^3+LMS!$E$5*AC602^2+LMS!$F$5*AC602+LMS!$G$5,IF(AC602&lt;150,LMS!$D$6*AC602^3+LMS!$E$6*AC602^2+LMS!$F$6*AC602+LMS!$G$6,LMS!$D$7*AC602^3+LMS!$E$7*AC602^2+LMS!$F$7*AC602+LMS!$G$7)),IF(AC602&lt;69,LMS!$D$9*AC602^3+LMS!$E$9*AC602^2+LMS!$F$9*AC602+LMS!$G$9,IF(AC602&lt;150,LMS!$D$10*AC602^3+LMS!$E$10*AC602^2+LMS!$F$10*AC602+LMS!$G$10,LMS!$D$11*AC602^3+LMS!$E$11*AC602^2+LMS!$F$11*AC602+LMS!$G$11)))</f>
        <v>#VALUE!</v>
      </c>
      <c r="AA602" t="e">
        <f>IF(D602="M",(IF(AC602&lt;2.5,LMS!$D$21*AC602^3+LMS!$E$21*AC602^2+LMS!$F$21*AC602+LMS!$G$21,IF(AC602&lt;9.5,LMS!$D$22*AC602^3+LMS!$E$22*AC602^2+LMS!$F$22*AC602+LMS!$G$22,IF(AC602&lt;26.75,LMS!$D$23*AC602^3+LMS!$E$23*AC602^2+LMS!$F$23*AC602+LMS!$G$23,IF(AC602&lt;90,LMS!$D$24*AC602^3+LMS!$E$24*AC602^2+LMS!$F$24*AC602+LMS!$G$24,LMS!$D$25*AC602^3+LMS!$E$25*AC602^2+LMS!$F$25*AC602+LMS!$G$25))))),(IF(AC602&lt;2.5,LMS!$D$27*AC602^3+LMS!$E$27*AC602^2+LMS!$F$27*AC602+LMS!$G$27,IF(AC602&lt;9.5,LMS!$D$28*AC602^3+LMS!$E$28*AC602^2+LMS!$F$28*AC602+LMS!$G$28,IF(AC602&lt;26.75,LMS!$D$29*AC602^3+LMS!$E$29*AC602^2+LMS!$F$29*AC602+LMS!$G$29,IF(AC602&lt;90,LMS!$D$30*AC602^3+LMS!$E$30*AC602^2+LMS!$F$30*AC602+LMS!$G$30,IF(AC602&lt;150,LMS!$D$31*AC602^3+LMS!$E$31*AC602^2+LMS!$F$31*AC602+LMS!$G$31,LMS!$D$32*AC602^3+LMS!$E$32*AC602^2+LMS!$F$32*AC602+LMS!$G$32)))))))</f>
        <v>#VALUE!</v>
      </c>
      <c r="AB602" t="e">
        <f>IF(D602="M",(IF(AC602&lt;90,LMS!$D$14*AC602^3+LMS!$E$14*AC602^2+LMS!$F$14*AC602+LMS!$G$14,LMS!$D$15*AC602^3+LMS!$E$15*AC602^2+LMS!$F$15*AC602+LMS!$G$15)),(IF(AC602&lt;90,LMS!$D$17*AC602^3+LMS!$E$17*AC602^2+LMS!$F$17*AC602+LMS!$G$17,LMS!$D$18*AC602^3+LMS!$E$18*AC602^2+LMS!$F$18*AC602+LMS!$G$18)))</f>
        <v>#VALUE!</v>
      </c>
      <c r="AC602" s="7" t="e">
        <f t="shared" si="155"/>
        <v>#VALUE!</v>
      </c>
    </row>
    <row r="603" spans="2:29" s="7" customFormat="1">
      <c r="B603" s="119"/>
      <c r="C603" s="119"/>
      <c r="D603" s="119"/>
      <c r="E603" s="31"/>
      <c r="F603" s="31"/>
      <c r="G603" s="120"/>
      <c r="H603" s="120"/>
      <c r="I603" s="11" t="str">
        <f t="shared" si="142"/>
        <v/>
      </c>
      <c r="J603" s="2" t="str">
        <f t="shared" si="143"/>
        <v/>
      </c>
      <c r="K603" s="2" t="str">
        <f t="shared" si="144"/>
        <v/>
      </c>
      <c r="L603" s="2" t="str">
        <f t="shared" si="145"/>
        <v/>
      </c>
      <c r="M603" s="2" t="str">
        <f t="shared" si="146"/>
        <v/>
      </c>
      <c r="N603" s="2" t="str">
        <f t="shared" si="147"/>
        <v/>
      </c>
      <c r="O603" s="11" t="str">
        <f t="shared" si="148"/>
        <v/>
      </c>
      <c r="P603" s="11" t="str">
        <f t="shared" si="149"/>
        <v/>
      </c>
      <c r="Q603" s="11" t="str">
        <f t="shared" si="150"/>
        <v/>
      </c>
      <c r="R603" s="137"/>
      <c r="S603" s="137"/>
      <c r="T603" s="12" t="e">
        <f t="shared" si="151"/>
        <v>#VALUE!</v>
      </c>
      <c r="U603" s="13" t="e">
        <f t="shared" si="152"/>
        <v>#VALUE!</v>
      </c>
      <c r="V603" s="13"/>
      <c r="W603" s="8">
        <f t="shared" si="153"/>
        <v>9.0359999999999996</v>
      </c>
      <c r="X603" s="8">
        <f t="shared" si="154"/>
        <v>-184.49199999999999</v>
      </c>
      <c r="Y603"/>
      <c r="Z603" t="e">
        <f>IF(D603="M",IF(AC603&lt;78,LMS!$D$5*AC603^3+LMS!$E$5*AC603^2+LMS!$F$5*AC603+LMS!$G$5,IF(AC603&lt;150,LMS!$D$6*AC603^3+LMS!$E$6*AC603^2+LMS!$F$6*AC603+LMS!$G$6,LMS!$D$7*AC603^3+LMS!$E$7*AC603^2+LMS!$F$7*AC603+LMS!$G$7)),IF(AC603&lt;69,LMS!$D$9*AC603^3+LMS!$E$9*AC603^2+LMS!$F$9*AC603+LMS!$G$9,IF(AC603&lt;150,LMS!$D$10*AC603^3+LMS!$E$10*AC603^2+LMS!$F$10*AC603+LMS!$G$10,LMS!$D$11*AC603^3+LMS!$E$11*AC603^2+LMS!$F$11*AC603+LMS!$G$11)))</f>
        <v>#VALUE!</v>
      </c>
      <c r="AA603" t="e">
        <f>IF(D603="M",(IF(AC603&lt;2.5,LMS!$D$21*AC603^3+LMS!$E$21*AC603^2+LMS!$F$21*AC603+LMS!$G$21,IF(AC603&lt;9.5,LMS!$D$22*AC603^3+LMS!$E$22*AC603^2+LMS!$F$22*AC603+LMS!$G$22,IF(AC603&lt;26.75,LMS!$D$23*AC603^3+LMS!$E$23*AC603^2+LMS!$F$23*AC603+LMS!$G$23,IF(AC603&lt;90,LMS!$D$24*AC603^3+LMS!$E$24*AC603^2+LMS!$F$24*AC603+LMS!$G$24,LMS!$D$25*AC603^3+LMS!$E$25*AC603^2+LMS!$F$25*AC603+LMS!$G$25))))),(IF(AC603&lt;2.5,LMS!$D$27*AC603^3+LMS!$E$27*AC603^2+LMS!$F$27*AC603+LMS!$G$27,IF(AC603&lt;9.5,LMS!$D$28*AC603^3+LMS!$E$28*AC603^2+LMS!$F$28*AC603+LMS!$G$28,IF(AC603&lt;26.75,LMS!$D$29*AC603^3+LMS!$E$29*AC603^2+LMS!$F$29*AC603+LMS!$G$29,IF(AC603&lt;90,LMS!$D$30*AC603^3+LMS!$E$30*AC603^2+LMS!$F$30*AC603+LMS!$G$30,IF(AC603&lt;150,LMS!$D$31*AC603^3+LMS!$E$31*AC603^2+LMS!$F$31*AC603+LMS!$G$31,LMS!$D$32*AC603^3+LMS!$E$32*AC603^2+LMS!$F$32*AC603+LMS!$G$32)))))))</f>
        <v>#VALUE!</v>
      </c>
      <c r="AB603" t="e">
        <f>IF(D603="M",(IF(AC603&lt;90,LMS!$D$14*AC603^3+LMS!$E$14*AC603^2+LMS!$F$14*AC603+LMS!$G$14,LMS!$D$15*AC603^3+LMS!$E$15*AC603^2+LMS!$F$15*AC603+LMS!$G$15)),(IF(AC603&lt;90,LMS!$D$17*AC603^3+LMS!$E$17*AC603^2+LMS!$F$17*AC603+LMS!$G$17,LMS!$D$18*AC603^3+LMS!$E$18*AC603^2+LMS!$F$18*AC603+LMS!$G$18)))</f>
        <v>#VALUE!</v>
      </c>
      <c r="AC603" s="7" t="e">
        <f t="shared" si="155"/>
        <v>#VALUE!</v>
      </c>
    </row>
    <row r="604" spans="2:29" s="7" customFormat="1">
      <c r="B604" s="119"/>
      <c r="C604" s="119"/>
      <c r="D604" s="119"/>
      <c r="E604" s="31"/>
      <c r="F604" s="31"/>
      <c r="G604" s="120"/>
      <c r="H604" s="120"/>
      <c r="I604" s="11" t="str">
        <f t="shared" si="142"/>
        <v/>
      </c>
      <c r="J604" s="2" t="str">
        <f t="shared" si="143"/>
        <v/>
      </c>
      <c r="K604" s="2" t="str">
        <f t="shared" si="144"/>
        <v/>
      </c>
      <c r="L604" s="2" t="str">
        <f t="shared" si="145"/>
        <v/>
      </c>
      <c r="M604" s="2" t="str">
        <f t="shared" si="146"/>
        <v/>
      </c>
      <c r="N604" s="2" t="str">
        <f t="shared" si="147"/>
        <v/>
      </c>
      <c r="O604" s="11" t="str">
        <f t="shared" si="148"/>
        <v/>
      </c>
      <c r="P604" s="11" t="str">
        <f t="shared" si="149"/>
        <v/>
      </c>
      <c r="Q604" s="11" t="str">
        <f t="shared" si="150"/>
        <v/>
      </c>
      <c r="R604" s="137"/>
      <c r="S604" s="137"/>
      <c r="T604" s="12" t="e">
        <f t="shared" si="151"/>
        <v>#VALUE!</v>
      </c>
      <c r="U604" s="13" t="e">
        <f t="shared" si="152"/>
        <v>#VALUE!</v>
      </c>
      <c r="V604" s="13"/>
      <c r="W604" s="8">
        <f t="shared" si="153"/>
        <v>9.0359999999999996</v>
      </c>
      <c r="X604" s="8">
        <f t="shared" si="154"/>
        <v>-184.49199999999999</v>
      </c>
      <c r="Y604"/>
      <c r="Z604" t="e">
        <f>IF(D604="M",IF(AC604&lt;78,LMS!$D$5*AC604^3+LMS!$E$5*AC604^2+LMS!$F$5*AC604+LMS!$G$5,IF(AC604&lt;150,LMS!$D$6*AC604^3+LMS!$E$6*AC604^2+LMS!$F$6*AC604+LMS!$G$6,LMS!$D$7*AC604^3+LMS!$E$7*AC604^2+LMS!$F$7*AC604+LMS!$G$7)),IF(AC604&lt;69,LMS!$D$9*AC604^3+LMS!$E$9*AC604^2+LMS!$F$9*AC604+LMS!$G$9,IF(AC604&lt;150,LMS!$D$10*AC604^3+LMS!$E$10*AC604^2+LMS!$F$10*AC604+LMS!$G$10,LMS!$D$11*AC604^3+LMS!$E$11*AC604^2+LMS!$F$11*AC604+LMS!$G$11)))</f>
        <v>#VALUE!</v>
      </c>
      <c r="AA604" t="e">
        <f>IF(D604="M",(IF(AC604&lt;2.5,LMS!$D$21*AC604^3+LMS!$E$21*AC604^2+LMS!$F$21*AC604+LMS!$G$21,IF(AC604&lt;9.5,LMS!$D$22*AC604^3+LMS!$E$22*AC604^2+LMS!$F$22*AC604+LMS!$G$22,IF(AC604&lt;26.75,LMS!$D$23*AC604^3+LMS!$E$23*AC604^2+LMS!$F$23*AC604+LMS!$G$23,IF(AC604&lt;90,LMS!$D$24*AC604^3+LMS!$E$24*AC604^2+LMS!$F$24*AC604+LMS!$G$24,LMS!$D$25*AC604^3+LMS!$E$25*AC604^2+LMS!$F$25*AC604+LMS!$G$25))))),(IF(AC604&lt;2.5,LMS!$D$27*AC604^3+LMS!$E$27*AC604^2+LMS!$F$27*AC604+LMS!$G$27,IF(AC604&lt;9.5,LMS!$D$28*AC604^3+LMS!$E$28*AC604^2+LMS!$F$28*AC604+LMS!$G$28,IF(AC604&lt;26.75,LMS!$D$29*AC604^3+LMS!$E$29*AC604^2+LMS!$F$29*AC604+LMS!$G$29,IF(AC604&lt;90,LMS!$D$30*AC604^3+LMS!$E$30*AC604^2+LMS!$F$30*AC604+LMS!$G$30,IF(AC604&lt;150,LMS!$D$31*AC604^3+LMS!$E$31*AC604^2+LMS!$F$31*AC604+LMS!$G$31,LMS!$D$32*AC604^3+LMS!$E$32*AC604^2+LMS!$F$32*AC604+LMS!$G$32)))))))</f>
        <v>#VALUE!</v>
      </c>
      <c r="AB604" t="e">
        <f>IF(D604="M",(IF(AC604&lt;90,LMS!$D$14*AC604^3+LMS!$E$14*AC604^2+LMS!$F$14*AC604+LMS!$G$14,LMS!$D$15*AC604^3+LMS!$E$15*AC604^2+LMS!$F$15*AC604+LMS!$G$15)),(IF(AC604&lt;90,LMS!$D$17*AC604^3+LMS!$E$17*AC604^2+LMS!$F$17*AC604+LMS!$G$17,LMS!$D$18*AC604^3+LMS!$E$18*AC604^2+LMS!$F$18*AC604+LMS!$G$18)))</f>
        <v>#VALUE!</v>
      </c>
      <c r="AC604" s="7" t="e">
        <f t="shared" si="155"/>
        <v>#VALUE!</v>
      </c>
    </row>
    <row r="605" spans="2:29" s="7" customFormat="1">
      <c r="B605" s="119"/>
      <c r="C605" s="119"/>
      <c r="D605" s="119"/>
      <c r="E605" s="31"/>
      <c r="F605" s="31"/>
      <c r="G605" s="120"/>
      <c r="H605" s="120"/>
      <c r="I605" s="11" t="str">
        <f t="shared" si="142"/>
        <v/>
      </c>
      <c r="J605" s="2" t="str">
        <f t="shared" si="143"/>
        <v/>
      </c>
      <c r="K605" s="2" t="str">
        <f t="shared" si="144"/>
        <v/>
      </c>
      <c r="L605" s="2" t="str">
        <f t="shared" si="145"/>
        <v/>
      </c>
      <c r="M605" s="2" t="str">
        <f t="shared" si="146"/>
        <v/>
      </c>
      <c r="N605" s="2" t="str">
        <f t="shared" si="147"/>
        <v/>
      </c>
      <c r="O605" s="11" t="str">
        <f t="shared" si="148"/>
        <v/>
      </c>
      <c r="P605" s="11" t="str">
        <f t="shared" si="149"/>
        <v/>
      </c>
      <c r="Q605" s="11" t="str">
        <f t="shared" si="150"/>
        <v/>
      </c>
      <c r="R605" s="137"/>
      <c r="S605" s="137"/>
      <c r="T605" s="12" t="e">
        <f t="shared" si="151"/>
        <v>#VALUE!</v>
      </c>
      <c r="U605" s="13" t="e">
        <f t="shared" si="152"/>
        <v>#VALUE!</v>
      </c>
      <c r="V605" s="13"/>
      <c r="W605" s="8">
        <f t="shared" si="153"/>
        <v>9.0359999999999996</v>
      </c>
      <c r="X605" s="8">
        <f t="shared" si="154"/>
        <v>-184.49199999999999</v>
      </c>
      <c r="Y605"/>
      <c r="Z605" t="e">
        <f>IF(D605="M",IF(AC605&lt;78,LMS!$D$5*AC605^3+LMS!$E$5*AC605^2+LMS!$F$5*AC605+LMS!$G$5,IF(AC605&lt;150,LMS!$D$6*AC605^3+LMS!$E$6*AC605^2+LMS!$F$6*AC605+LMS!$G$6,LMS!$D$7*AC605^3+LMS!$E$7*AC605^2+LMS!$F$7*AC605+LMS!$G$7)),IF(AC605&lt;69,LMS!$D$9*AC605^3+LMS!$E$9*AC605^2+LMS!$F$9*AC605+LMS!$G$9,IF(AC605&lt;150,LMS!$D$10*AC605^3+LMS!$E$10*AC605^2+LMS!$F$10*AC605+LMS!$G$10,LMS!$D$11*AC605^3+LMS!$E$11*AC605^2+LMS!$F$11*AC605+LMS!$G$11)))</f>
        <v>#VALUE!</v>
      </c>
      <c r="AA605" t="e">
        <f>IF(D605="M",(IF(AC605&lt;2.5,LMS!$D$21*AC605^3+LMS!$E$21*AC605^2+LMS!$F$21*AC605+LMS!$G$21,IF(AC605&lt;9.5,LMS!$D$22*AC605^3+LMS!$E$22*AC605^2+LMS!$F$22*AC605+LMS!$G$22,IF(AC605&lt;26.75,LMS!$D$23*AC605^3+LMS!$E$23*AC605^2+LMS!$F$23*AC605+LMS!$G$23,IF(AC605&lt;90,LMS!$D$24*AC605^3+LMS!$E$24*AC605^2+LMS!$F$24*AC605+LMS!$G$24,LMS!$D$25*AC605^3+LMS!$E$25*AC605^2+LMS!$F$25*AC605+LMS!$G$25))))),(IF(AC605&lt;2.5,LMS!$D$27*AC605^3+LMS!$E$27*AC605^2+LMS!$F$27*AC605+LMS!$G$27,IF(AC605&lt;9.5,LMS!$D$28*AC605^3+LMS!$E$28*AC605^2+LMS!$F$28*AC605+LMS!$G$28,IF(AC605&lt;26.75,LMS!$D$29*AC605^3+LMS!$E$29*AC605^2+LMS!$F$29*AC605+LMS!$G$29,IF(AC605&lt;90,LMS!$D$30*AC605^3+LMS!$E$30*AC605^2+LMS!$F$30*AC605+LMS!$G$30,IF(AC605&lt;150,LMS!$D$31*AC605^3+LMS!$E$31*AC605^2+LMS!$F$31*AC605+LMS!$G$31,LMS!$D$32*AC605^3+LMS!$E$32*AC605^2+LMS!$F$32*AC605+LMS!$G$32)))))))</f>
        <v>#VALUE!</v>
      </c>
      <c r="AB605" t="e">
        <f>IF(D605="M",(IF(AC605&lt;90,LMS!$D$14*AC605^3+LMS!$E$14*AC605^2+LMS!$F$14*AC605+LMS!$G$14,LMS!$D$15*AC605^3+LMS!$E$15*AC605^2+LMS!$F$15*AC605+LMS!$G$15)),(IF(AC605&lt;90,LMS!$D$17*AC605^3+LMS!$E$17*AC605^2+LMS!$F$17*AC605+LMS!$G$17,LMS!$D$18*AC605^3+LMS!$E$18*AC605^2+LMS!$F$18*AC605+LMS!$G$18)))</f>
        <v>#VALUE!</v>
      </c>
      <c r="AC605" s="7" t="e">
        <f t="shared" si="155"/>
        <v>#VALUE!</v>
      </c>
    </row>
    <row r="606" spans="2:29" s="7" customFormat="1">
      <c r="B606" s="119"/>
      <c r="C606" s="119"/>
      <c r="D606" s="119"/>
      <c r="E606" s="31"/>
      <c r="F606" s="31"/>
      <c r="G606" s="120"/>
      <c r="H606" s="120"/>
      <c r="I606" s="11" t="str">
        <f t="shared" si="142"/>
        <v/>
      </c>
      <c r="J606" s="2" t="str">
        <f t="shared" si="143"/>
        <v/>
      </c>
      <c r="K606" s="2" t="str">
        <f t="shared" si="144"/>
        <v/>
      </c>
      <c r="L606" s="2" t="str">
        <f t="shared" si="145"/>
        <v/>
      </c>
      <c r="M606" s="2" t="str">
        <f t="shared" si="146"/>
        <v/>
      </c>
      <c r="N606" s="2" t="str">
        <f t="shared" si="147"/>
        <v/>
      </c>
      <c r="O606" s="11" t="str">
        <f t="shared" si="148"/>
        <v/>
      </c>
      <c r="P606" s="11" t="str">
        <f t="shared" si="149"/>
        <v/>
      </c>
      <c r="Q606" s="11" t="str">
        <f t="shared" si="150"/>
        <v/>
      </c>
      <c r="R606" s="137"/>
      <c r="S606" s="137"/>
      <c r="T606" s="12" t="e">
        <f t="shared" si="151"/>
        <v>#VALUE!</v>
      </c>
      <c r="U606" s="13" t="e">
        <f t="shared" si="152"/>
        <v>#VALUE!</v>
      </c>
      <c r="V606" s="13"/>
      <c r="W606" s="8">
        <f t="shared" si="153"/>
        <v>9.0359999999999996</v>
      </c>
      <c r="X606" s="8">
        <f t="shared" si="154"/>
        <v>-184.49199999999999</v>
      </c>
      <c r="Y606"/>
      <c r="Z606" t="e">
        <f>IF(D606="M",IF(AC606&lt;78,LMS!$D$5*AC606^3+LMS!$E$5*AC606^2+LMS!$F$5*AC606+LMS!$G$5,IF(AC606&lt;150,LMS!$D$6*AC606^3+LMS!$E$6*AC606^2+LMS!$F$6*AC606+LMS!$G$6,LMS!$D$7*AC606^3+LMS!$E$7*AC606^2+LMS!$F$7*AC606+LMS!$G$7)),IF(AC606&lt;69,LMS!$D$9*AC606^3+LMS!$E$9*AC606^2+LMS!$F$9*AC606+LMS!$G$9,IF(AC606&lt;150,LMS!$D$10*AC606^3+LMS!$E$10*AC606^2+LMS!$F$10*AC606+LMS!$G$10,LMS!$D$11*AC606^3+LMS!$E$11*AC606^2+LMS!$F$11*AC606+LMS!$G$11)))</f>
        <v>#VALUE!</v>
      </c>
      <c r="AA606" t="e">
        <f>IF(D606="M",(IF(AC606&lt;2.5,LMS!$D$21*AC606^3+LMS!$E$21*AC606^2+LMS!$F$21*AC606+LMS!$G$21,IF(AC606&lt;9.5,LMS!$D$22*AC606^3+LMS!$E$22*AC606^2+LMS!$F$22*AC606+LMS!$G$22,IF(AC606&lt;26.75,LMS!$D$23*AC606^3+LMS!$E$23*AC606^2+LMS!$F$23*AC606+LMS!$G$23,IF(AC606&lt;90,LMS!$D$24*AC606^3+LMS!$E$24*AC606^2+LMS!$F$24*AC606+LMS!$G$24,LMS!$D$25*AC606^3+LMS!$E$25*AC606^2+LMS!$F$25*AC606+LMS!$G$25))))),(IF(AC606&lt;2.5,LMS!$D$27*AC606^3+LMS!$E$27*AC606^2+LMS!$F$27*AC606+LMS!$G$27,IF(AC606&lt;9.5,LMS!$D$28*AC606^3+LMS!$E$28*AC606^2+LMS!$F$28*AC606+LMS!$G$28,IF(AC606&lt;26.75,LMS!$D$29*AC606^3+LMS!$E$29*AC606^2+LMS!$F$29*AC606+LMS!$G$29,IF(AC606&lt;90,LMS!$D$30*AC606^3+LMS!$E$30*AC606^2+LMS!$F$30*AC606+LMS!$G$30,IF(AC606&lt;150,LMS!$D$31*AC606^3+LMS!$E$31*AC606^2+LMS!$F$31*AC606+LMS!$G$31,LMS!$D$32*AC606^3+LMS!$E$32*AC606^2+LMS!$F$32*AC606+LMS!$G$32)))))))</f>
        <v>#VALUE!</v>
      </c>
      <c r="AB606" t="e">
        <f>IF(D606="M",(IF(AC606&lt;90,LMS!$D$14*AC606^3+LMS!$E$14*AC606^2+LMS!$F$14*AC606+LMS!$G$14,LMS!$D$15*AC606^3+LMS!$E$15*AC606^2+LMS!$F$15*AC606+LMS!$G$15)),(IF(AC606&lt;90,LMS!$D$17*AC606^3+LMS!$E$17*AC606^2+LMS!$F$17*AC606+LMS!$G$17,LMS!$D$18*AC606^3+LMS!$E$18*AC606^2+LMS!$F$18*AC606+LMS!$G$18)))</f>
        <v>#VALUE!</v>
      </c>
      <c r="AC606" s="7" t="e">
        <f t="shared" si="155"/>
        <v>#VALUE!</v>
      </c>
    </row>
    <row r="607" spans="2:29" s="7" customFormat="1">
      <c r="B607" s="119"/>
      <c r="C607" s="119"/>
      <c r="D607" s="119"/>
      <c r="E607" s="31"/>
      <c r="F607" s="31"/>
      <c r="G607" s="120"/>
      <c r="H607" s="120"/>
      <c r="I607" s="11" t="str">
        <f t="shared" si="142"/>
        <v/>
      </c>
      <c r="J607" s="2" t="str">
        <f t="shared" si="143"/>
        <v/>
      </c>
      <c r="K607" s="2" t="str">
        <f t="shared" si="144"/>
        <v/>
      </c>
      <c r="L607" s="2" t="str">
        <f t="shared" si="145"/>
        <v/>
      </c>
      <c r="M607" s="2" t="str">
        <f t="shared" si="146"/>
        <v/>
      </c>
      <c r="N607" s="2" t="str">
        <f t="shared" si="147"/>
        <v/>
      </c>
      <c r="O607" s="11" t="str">
        <f t="shared" si="148"/>
        <v/>
      </c>
      <c r="P607" s="11" t="str">
        <f t="shared" si="149"/>
        <v/>
      </c>
      <c r="Q607" s="11" t="str">
        <f t="shared" si="150"/>
        <v/>
      </c>
      <c r="R607" s="137"/>
      <c r="S607" s="137"/>
      <c r="T607" s="12" t="e">
        <f t="shared" si="151"/>
        <v>#VALUE!</v>
      </c>
      <c r="U607" s="13" t="e">
        <f t="shared" si="152"/>
        <v>#VALUE!</v>
      </c>
      <c r="V607" s="13"/>
      <c r="W607" s="8">
        <f t="shared" si="153"/>
        <v>9.0359999999999996</v>
      </c>
      <c r="X607" s="8">
        <f t="shared" si="154"/>
        <v>-184.49199999999999</v>
      </c>
      <c r="Y607"/>
      <c r="Z607" t="e">
        <f>IF(D607="M",IF(AC607&lt;78,LMS!$D$5*AC607^3+LMS!$E$5*AC607^2+LMS!$F$5*AC607+LMS!$G$5,IF(AC607&lt;150,LMS!$D$6*AC607^3+LMS!$E$6*AC607^2+LMS!$F$6*AC607+LMS!$G$6,LMS!$D$7*AC607^3+LMS!$E$7*AC607^2+LMS!$F$7*AC607+LMS!$G$7)),IF(AC607&lt;69,LMS!$D$9*AC607^3+LMS!$E$9*AC607^2+LMS!$F$9*AC607+LMS!$G$9,IF(AC607&lt;150,LMS!$D$10*AC607^3+LMS!$E$10*AC607^2+LMS!$F$10*AC607+LMS!$G$10,LMS!$D$11*AC607^3+LMS!$E$11*AC607^2+LMS!$F$11*AC607+LMS!$G$11)))</f>
        <v>#VALUE!</v>
      </c>
      <c r="AA607" t="e">
        <f>IF(D607="M",(IF(AC607&lt;2.5,LMS!$D$21*AC607^3+LMS!$E$21*AC607^2+LMS!$F$21*AC607+LMS!$G$21,IF(AC607&lt;9.5,LMS!$D$22*AC607^3+LMS!$E$22*AC607^2+LMS!$F$22*AC607+LMS!$G$22,IF(AC607&lt;26.75,LMS!$D$23*AC607^3+LMS!$E$23*AC607^2+LMS!$F$23*AC607+LMS!$G$23,IF(AC607&lt;90,LMS!$D$24*AC607^3+LMS!$E$24*AC607^2+LMS!$F$24*AC607+LMS!$G$24,LMS!$D$25*AC607^3+LMS!$E$25*AC607^2+LMS!$F$25*AC607+LMS!$G$25))))),(IF(AC607&lt;2.5,LMS!$D$27*AC607^3+LMS!$E$27*AC607^2+LMS!$F$27*AC607+LMS!$G$27,IF(AC607&lt;9.5,LMS!$D$28*AC607^3+LMS!$E$28*AC607^2+LMS!$F$28*AC607+LMS!$G$28,IF(AC607&lt;26.75,LMS!$D$29*AC607^3+LMS!$E$29*AC607^2+LMS!$F$29*AC607+LMS!$G$29,IF(AC607&lt;90,LMS!$D$30*AC607^3+LMS!$E$30*AC607^2+LMS!$F$30*AC607+LMS!$G$30,IF(AC607&lt;150,LMS!$D$31*AC607^3+LMS!$E$31*AC607^2+LMS!$F$31*AC607+LMS!$G$31,LMS!$D$32*AC607^3+LMS!$E$32*AC607^2+LMS!$F$32*AC607+LMS!$G$32)))))))</f>
        <v>#VALUE!</v>
      </c>
      <c r="AB607" t="e">
        <f>IF(D607="M",(IF(AC607&lt;90,LMS!$D$14*AC607^3+LMS!$E$14*AC607^2+LMS!$F$14*AC607+LMS!$G$14,LMS!$D$15*AC607^3+LMS!$E$15*AC607^2+LMS!$F$15*AC607+LMS!$G$15)),(IF(AC607&lt;90,LMS!$D$17*AC607^3+LMS!$E$17*AC607^2+LMS!$F$17*AC607+LMS!$G$17,LMS!$D$18*AC607^3+LMS!$E$18*AC607^2+LMS!$F$18*AC607+LMS!$G$18)))</f>
        <v>#VALUE!</v>
      </c>
      <c r="AC607" s="7" t="e">
        <f t="shared" si="155"/>
        <v>#VALUE!</v>
      </c>
    </row>
    <row r="608" spans="2:29" s="7" customFormat="1">
      <c r="B608" s="119"/>
      <c r="C608" s="119"/>
      <c r="D608" s="119"/>
      <c r="E608" s="31"/>
      <c r="F608" s="31"/>
      <c r="G608" s="120"/>
      <c r="H608" s="120"/>
      <c r="I608" s="11" t="str">
        <f t="shared" si="142"/>
        <v/>
      </c>
      <c r="J608" s="2" t="str">
        <f t="shared" si="143"/>
        <v/>
      </c>
      <c r="K608" s="2" t="str">
        <f t="shared" si="144"/>
        <v/>
      </c>
      <c r="L608" s="2" t="str">
        <f t="shared" si="145"/>
        <v/>
      </c>
      <c r="M608" s="2" t="str">
        <f t="shared" si="146"/>
        <v/>
      </c>
      <c r="N608" s="2" t="str">
        <f t="shared" si="147"/>
        <v/>
      </c>
      <c r="O608" s="11" t="str">
        <f t="shared" si="148"/>
        <v/>
      </c>
      <c r="P608" s="11" t="str">
        <f t="shared" si="149"/>
        <v/>
      </c>
      <c r="Q608" s="11" t="str">
        <f t="shared" si="150"/>
        <v/>
      </c>
      <c r="R608" s="137"/>
      <c r="S608" s="137"/>
      <c r="T608" s="12" t="e">
        <f t="shared" si="151"/>
        <v>#VALUE!</v>
      </c>
      <c r="U608" s="13" t="e">
        <f t="shared" si="152"/>
        <v>#VALUE!</v>
      </c>
      <c r="V608" s="13"/>
      <c r="W608" s="8">
        <f t="shared" si="153"/>
        <v>9.0359999999999996</v>
      </c>
      <c r="X608" s="8">
        <f t="shared" si="154"/>
        <v>-184.49199999999999</v>
      </c>
      <c r="Y608"/>
      <c r="Z608" t="e">
        <f>IF(D608="M",IF(AC608&lt;78,LMS!$D$5*AC608^3+LMS!$E$5*AC608^2+LMS!$F$5*AC608+LMS!$G$5,IF(AC608&lt;150,LMS!$D$6*AC608^3+LMS!$E$6*AC608^2+LMS!$F$6*AC608+LMS!$G$6,LMS!$D$7*AC608^3+LMS!$E$7*AC608^2+LMS!$F$7*AC608+LMS!$G$7)),IF(AC608&lt;69,LMS!$D$9*AC608^3+LMS!$E$9*AC608^2+LMS!$F$9*AC608+LMS!$G$9,IF(AC608&lt;150,LMS!$D$10*AC608^3+LMS!$E$10*AC608^2+LMS!$F$10*AC608+LMS!$G$10,LMS!$D$11*AC608^3+LMS!$E$11*AC608^2+LMS!$F$11*AC608+LMS!$G$11)))</f>
        <v>#VALUE!</v>
      </c>
      <c r="AA608" t="e">
        <f>IF(D608="M",(IF(AC608&lt;2.5,LMS!$D$21*AC608^3+LMS!$E$21*AC608^2+LMS!$F$21*AC608+LMS!$G$21,IF(AC608&lt;9.5,LMS!$D$22*AC608^3+LMS!$E$22*AC608^2+LMS!$F$22*AC608+LMS!$G$22,IF(AC608&lt;26.75,LMS!$D$23*AC608^3+LMS!$E$23*AC608^2+LMS!$F$23*AC608+LMS!$G$23,IF(AC608&lt;90,LMS!$D$24*AC608^3+LMS!$E$24*AC608^2+LMS!$F$24*AC608+LMS!$G$24,LMS!$D$25*AC608^3+LMS!$E$25*AC608^2+LMS!$F$25*AC608+LMS!$G$25))))),(IF(AC608&lt;2.5,LMS!$D$27*AC608^3+LMS!$E$27*AC608^2+LMS!$F$27*AC608+LMS!$G$27,IF(AC608&lt;9.5,LMS!$D$28*AC608^3+LMS!$E$28*AC608^2+LMS!$F$28*AC608+LMS!$G$28,IF(AC608&lt;26.75,LMS!$D$29*AC608^3+LMS!$E$29*AC608^2+LMS!$F$29*AC608+LMS!$G$29,IF(AC608&lt;90,LMS!$D$30*AC608^3+LMS!$E$30*AC608^2+LMS!$F$30*AC608+LMS!$G$30,IF(AC608&lt;150,LMS!$D$31*AC608^3+LMS!$E$31*AC608^2+LMS!$F$31*AC608+LMS!$G$31,LMS!$D$32*AC608^3+LMS!$E$32*AC608^2+LMS!$F$32*AC608+LMS!$G$32)))))))</f>
        <v>#VALUE!</v>
      </c>
      <c r="AB608" t="e">
        <f>IF(D608="M",(IF(AC608&lt;90,LMS!$D$14*AC608^3+LMS!$E$14*AC608^2+LMS!$F$14*AC608+LMS!$G$14,LMS!$D$15*AC608^3+LMS!$E$15*AC608^2+LMS!$F$15*AC608+LMS!$G$15)),(IF(AC608&lt;90,LMS!$D$17*AC608^3+LMS!$E$17*AC608^2+LMS!$F$17*AC608+LMS!$G$17,LMS!$D$18*AC608^3+LMS!$E$18*AC608^2+LMS!$F$18*AC608+LMS!$G$18)))</f>
        <v>#VALUE!</v>
      </c>
      <c r="AC608" s="7" t="e">
        <f t="shared" si="155"/>
        <v>#VALUE!</v>
      </c>
    </row>
    <row r="609" spans="2:29" s="7" customFormat="1">
      <c r="B609" s="119"/>
      <c r="C609" s="119"/>
      <c r="D609" s="119"/>
      <c r="E609" s="31"/>
      <c r="F609" s="31"/>
      <c r="G609" s="120"/>
      <c r="H609" s="120"/>
      <c r="I609" s="11" t="str">
        <f t="shared" si="142"/>
        <v/>
      </c>
      <c r="J609" s="2" t="str">
        <f t="shared" si="143"/>
        <v/>
      </c>
      <c r="K609" s="2" t="str">
        <f t="shared" si="144"/>
        <v/>
      </c>
      <c r="L609" s="2" t="str">
        <f t="shared" si="145"/>
        <v/>
      </c>
      <c r="M609" s="2" t="str">
        <f t="shared" si="146"/>
        <v/>
      </c>
      <c r="N609" s="2" t="str">
        <f t="shared" si="147"/>
        <v/>
      </c>
      <c r="O609" s="11" t="str">
        <f t="shared" si="148"/>
        <v/>
      </c>
      <c r="P609" s="11" t="str">
        <f t="shared" si="149"/>
        <v/>
      </c>
      <c r="Q609" s="11" t="str">
        <f t="shared" si="150"/>
        <v/>
      </c>
      <c r="R609" s="137"/>
      <c r="S609" s="137"/>
      <c r="T609" s="12" t="e">
        <f t="shared" si="151"/>
        <v>#VALUE!</v>
      </c>
      <c r="U609" s="13" t="e">
        <f t="shared" si="152"/>
        <v>#VALUE!</v>
      </c>
      <c r="V609" s="13"/>
      <c r="W609" s="8">
        <f t="shared" si="153"/>
        <v>9.0359999999999996</v>
      </c>
      <c r="X609" s="8">
        <f t="shared" si="154"/>
        <v>-184.49199999999999</v>
      </c>
      <c r="Y609"/>
      <c r="Z609" t="e">
        <f>IF(D609="M",IF(AC609&lt;78,LMS!$D$5*AC609^3+LMS!$E$5*AC609^2+LMS!$F$5*AC609+LMS!$G$5,IF(AC609&lt;150,LMS!$D$6*AC609^3+LMS!$E$6*AC609^2+LMS!$F$6*AC609+LMS!$G$6,LMS!$D$7*AC609^3+LMS!$E$7*AC609^2+LMS!$F$7*AC609+LMS!$G$7)),IF(AC609&lt;69,LMS!$D$9*AC609^3+LMS!$E$9*AC609^2+LMS!$F$9*AC609+LMS!$G$9,IF(AC609&lt;150,LMS!$D$10*AC609^3+LMS!$E$10*AC609^2+LMS!$F$10*AC609+LMS!$G$10,LMS!$D$11*AC609^3+LMS!$E$11*AC609^2+LMS!$F$11*AC609+LMS!$G$11)))</f>
        <v>#VALUE!</v>
      </c>
      <c r="AA609" t="e">
        <f>IF(D609="M",(IF(AC609&lt;2.5,LMS!$D$21*AC609^3+LMS!$E$21*AC609^2+LMS!$F$21*AC609+LMS!$G$21,IF(AC609&lt;9.5,LMS!$D$22*AC609^3+LMS!$E$22*AC609^2+LMS!$F$22*AC609+LMS!$G$22,IF(AC609&lt;26.75,LMS!$D$23*AC609^3+LMS!$E$23*AC609^2+LMS!$F$23*AC609+LMS!$G$23,IF(AC609&lt;90,LMS!$D$24*AC609^3+LMS!$E$24*AC609^2+LMS!$F$24*AC609+LMS!$G$24,LMS!$D$25*AC609^3+LMS!$E$25*AC609^2+LMS!$F$25*AC609+LMS!$G$25))))),(IF(AC609&lt;2.5,LMS!$D$27*AC609^3+LMS!$E$27*AC609^2+LMS!$F$27*AC609+LMS!$G$27,IF(AC609&lt;9.5,LMS!$D$28*AC609^3+LMS!$E$28*AC609^2+LMS!$F$28*AC609+LMS!$G$28,IF(AC609&lt;26.75,LMS!$D$29*AC609^3+LMS!$E$29*AC609^2+LMS!$F$29*AC609+LMS!$G$29,IF(AC609&lt;90,LMS!$D$30*AC609^3+LMS!$E$30*AC609^2+LMS!$F$30*AC609+LMS!$G$30,IF(AC609&lt;150,LMS!$D$31*AC609^3+LMS!$E$31*AC609^2+LMS!$F$31*AC609+LMS!$G$31,LMS!$D$32*AC609^3+LMS!$E$32*AC609^2+LMS!$F$32*AC609+LMS!$G$32)))))))</f>
        <v>#VALUE!</v>
      </c>
      <c r="AB609" t="e">
        <f>IF(D609="M",(IF(AC609&lt;90,LMS!$D$14*AC609^3+LMS!$E$14*AC609^2+LMS!$F$14*AC609+LMS!$G$14,LMS!$D$15*AC609^3+LMS!$E$15*AC609^2+LMS!$F$15*AC609+LMS!$G$15)),(IF(AC609&lt;90,LMS!$D$17*AC609^3+LMS!$E$17*AC609^2+LMS!$F$17*AC609+LMS!$G$17,LMS!$D$18*AC609^3+LMS!$E$18*AC609^2+LMS!$F$18*AC609+LMS!$G$18)))</f>
        <v>#VALUE!</v>
      </c>
      <c r="AC609" s="7" t="e">
        <f t="shared" si="155"/>
        <v>#VALUE!</v>
      </c>
    </row>
    <row r="610" spans="2:29" s="7" customFormat="1">
      <c r="B610" s="119"/>
      <c r="C610" s="119"/>
      <c r="D610" s="119"/>
      <c r="E610" s="31"/>
      <c r="F610" s="31"/>
      <c r="G610" s="120"/>
      <c r="H610" s="120"/>
      <c r="I610" s="11" t="str">
        <f t="shared" si="142"/>
        <v/>
      </c>
      <c r="J610" s="2" t="str">
        <f t="shared" si="143"/>
        <v/>
      </c>
      <c r="K610" s="2" t="str">
        <f t="shared" si="144"/>
        <v/>
      </c>
      <c r="L610" s="2" t="str">
        <f t="shared" si="145"/>
        <v/>
      </c>
      <c r="M610" s="2" t="str">
        <f t="shared" si="146"/>
        <v/>
      </c>
      <c r="N610" s="2" t="str">
        <f t="shared" si="147"/>
        <v/>
      </c>
      <c r="O610" s="11" t="str">
        <f t="shared" si="148"/>
        <v/>
      </c>
      <c r="P610" s="11" t="str">
        <f t="shared" si="149"/>
        <v/>
      </c>
      <c r="Q610" s="11" t="str">
        <f t="shared" si="150"/>
        <v/>
      </c>
      <c r="R610" s="137"/>
      <c r="S610" s="137"/>
      <c r="T610" s="12" t="e">
        <f t="shared" si="151"/>
        <v>#VALUE!</v>
      </c>
      <c r="U610" s="13" t="e">
        <f t="shared" si="152"/>
        <v>#VALUE!</v>
      </c>
      <c r="V610" s="13"/>
      <c r="W610" s="8">
        <f t="shared" si="153"/>
        <v>9.0359999999999996</v>
      </c>
      <c r="X610" s="8">
        <f t="shared" si="154"/>
        <v>-184.49199999999999</v>
      </c>
      <c r="Y610"/>
      <c r="Z610" t="e">
        <f>IF(D610="M",IF(AC610&lt;78,LMS!$D$5*AC610^3+LMS!$E$5*AC610^2+LMS!$F$5*AC610+LMS!$G$5,IF(AC610&lt;150,LMS!$D$6*AC610^3+LMS!$E$6*AC610^2+LMS!$F$6*AC610+LMS!$G$6,LMS!$D$7*AC610^3+LMS!$E$7*AC610^2+LMS!$F$7*AC610+LMS!$G$7)),IF(AC610&lt;69,LMS!$D$9*AC610^3+LMS!$E$9*AC610^2+LMS!$F$9*AC610+LMS!$G$9,IF(AC610&lt;150,LMS!$D$10*AC610^3+LMS!$E$10*AC610^2+LMS!$F$10*AC610+LMS!$G$10,LMS!$D$11*AC610^3+LMS!$E$11*AC610^2+LMS!$F$11*AC610+LMS!$G$11)))</f>
        <v>#VALUE!</v>
      </c>
      <c r="AA610" t="e">
        <f>IF(D610="M",(IF(AC610&lt;2.5,LMS!$D$21*AC610^3+LMS!$E$21*AC610^2+LMS!$F$21*AC610+LMS!$G$21,IF(AC610&lt;9.5,LMS!$D$22*AC610^3+LMS!$E$22*AC610^2+LMS!$F$22*AC610+LMS!$G$22,IF(AC610&lt;26.75,LMS!$D$23*AC610^3+LMS!$E$23*AC610^2+LMS!$F$23*AC610+LMS!$G$23,IF(AC610&lt;90,LMS!$D$24*AC610^3+LMS!$E$24*AC610^2+LMS!$F$24*AC610+LMS!$G$24,LMS!$D$25*AC610^3+LMS!$E$25*AC610^2+LMS!$F$25*AC610+LMS!$G$25))))),(IF(AC610&lt;2.5,LMS!$D$27*AC610^3+LMS!$E$27*AC610^2+LMS!$F$27*AC610+LMS!$G$27,IF(AC610&lt;9.5,LMS!$D$28*AC610^3+LMS!$E$28*AC610^2+LMS!$F$28*AC610+LMS!$G$28,IF(AC610&lt;26.75,LMS!$D$29*AC610^3+LMS!$E$29*AC610^2+LMS!$F$29*AC610+LMS!$G$29,IF(AC610&lt;90,LMS!$D$30*AC610^3+LMS!$E$30*AC610^2+LMS!$F$30*AC610+LMS!$G$30,IF(AC610&lt;150,LMS!$D$31*AC610^3+LMS!$E$31*AC610^2+LMS!$F$31*AC610+LMS!$G$31,LMS!$D$32*AC610^3+LMS!$E$32*AC610^2+LMS!$F$32*AC610+LMS!$G$32)))))))</f>
        <v>#VALUE!</v>
      </c>
      <c r="AB610" t="e">
        <f>IF(D610="M",(IF(AC610&lt;90,LMS!$D$14*AC610^3+LMS!$E$14*AC610^2+LMS!$F$14*AC610+LMS!$G$14,LMS!$D$15*AC610^3+LMS!$E$15*AC610^2+LMS!$F$15*AC610+LMS!$G$15)),(IF(AC610&lt;90,LMS!$D$17*AC610^3+LMS!$E$17*AC610^2+LMS!$F$17*AC610+LMS!$G$17,LMS!$D$18*AC610^3+LMS!$E$18*AC610^2+LMS!$F$18*AC610+LMS!$G$18)))</f>
        <v>#VALUE!</v>
      </c>
      <c r="AC610" s="7" t="e">
        <f t="shared" si="155"/>
        <v>#VALUE!</v>
      </c>
    </row>
    <row r="611" spans="2:29" s="7" customFormat="1">
      <c r="B611" s="119"/>
      <c r="C611" s="119"/>
      <c r="D611" s="119"/>
      <c r="E611" s="31"/>
      <c r="F611" s="31"/>
      <c r="G611" s="120"/>
      <c r="H611" s="120"/>
      <c r="I611" s="11" t="str">
        <f t="shared" si="142"/>
        <v/>
      </c>
      <c r="J611" s="2" t="str">
        <f t="shared" si="143"/>
        <v/>
      </c>
      <c r="K611" s="2" t="str">
        <f t="shared" si="144"/>
        <v/>
      </c>
      <c r="L611" s="2" t="str">
        <f t="shared" si="145"/>
        <v/>
      </c>
      <c r="M611" s="2" t="str">
        <f t="shared" si="146"/>
        <v/>
      </c>
      <c r="N611" s="2" t="str">
        <f t="shared" si="147"/>
        <v/>
      </c>
      <c r="O611" s="11" t="str">
        <f t="shared" si="148"/>
        <v/>
      </c>
      <c r="P611" s="11" t="str">
        <f t="shared" si="149"/>
        <v/>
      </c>
      <c r="Q611" s="11" t="str">
        <f t="shared" si="150"/>
        <v/>
      </c>
      <c r="R611" s="137"/>
      <c r="S611" s="137"/>
      <c r="T611" s="12" t="e">
        <f t="shared" si="151"/>
        <v>#VALUE!</v>
      </c>
      <c r="U611" s="13" t="e">
        <f t="shared" si="152"/>
        <v>#VALUE!</v>
      </c>
      <c r="V611" s="13"/>
      <c r="W611" s="8">
        <f t="shared" si="153"/>
        <v>9.0359999999999996</v>
      </c>
      <c r="X611" s="8">
        <f t="shared" si="154"/>
        <v>-184.49199999999999</v>
      </c>
      <c r="Y611"/>
      <c r="Z611" t="e">
        <f>IF(D611="M",IF(AC611&lt;78,LMS!$D$5*AC611^3+LMS!$E$5*AC611^2+LMS!$F$5*AC611+LMS!$G$5,IF(AC611&lt;150,LMS!$D$6*AC611^3+LMS!$E$6*AC611^2+LMS!$F$6*AC611+LMS!$G$6,LMS!$D$7*AC611^3+LMS!$E$7*AC611^2+LMS!$F$7*AC611+LMS!$G$7)),IF(AC611&lt;69,LMS!$D$9*AC611^3+LMS!$E$9*AC611^2+LMS!$F$9*AC611+LMS!$G$9,IF(AC611&lt;150,LMS!$D$10*AC611^3+LMS!$E$10*AC611^2+LMS!$F$10*AC611+LMS!$G$10,LMS!$D$11*AC611^3+LMS!$E$11*AC611^2+LMS!$F$11*AC611+LMS!$G$11)))</f>
        <v>#VALUE!</v>
      </c>
      <c r="AA611" t="e">
        <f>IF(D611="M",(IF(AC611&lt;2.5,LMS!$D$21*AC611^3+LMS!$E$21*AC611^2+LMS!$F$21*AC611+LMS!$G$21,IF(AC611&lt;9.5,LMS!$D$22*AC611^3+LMS!$E$22*AC611^2+LMS!$F$22*AC611+LMS!$G$22,IF(AC611&lt;26.75,LMS!$D$23*AC611^3+LMS!$E$23*AC611^2+LMS!$F$23*AC611+LMS!$G$23,IF(AC611&lt;90,LMS!$D$24*AC611^3+LMS!$E$24*AC611^2+LMS!$F$24*AC611+LMS!$G$24,LMS!$D$25*AC611^3+LMS!$E$25*AC611^2+LMS!$F$25*AC611+LMS!$G$25))))),(IF(AC611&lt;2.5,LMS!$D$27*AC611^3+LMS!$E$27*AC611^2+LMS!$F$27*AC611+LMS!$G$27,IF(AC611&lt;9.5,LMS!$D$28*AC611^3+LMS!$E$28*AC611^2+LMS!$F$28*AC611+LMS!$G$28,IF(AC611&lt;26.75,LMS!$D$29*AC611^3+LMS!$E$29*AC611^2+LMS!$F$29*AC611+LMS!$G$29,IF(AC611&lt;90,LMS!$D$30*AC611^3+LMS!$E$30*AC611^2+LMS!$F$30*AC611+LMS!$G$30,IF(AC611&lt;150,LMS!$D$31*AC611^3+LMS!$E$31*AC611^2+LMS!$F$31*AC611+LMS!$G$31,LMS!$D$32*AC611^3+LMS!$E$32*AC611^2+LMS!$F$32*AC611+LMS!$G$32)))))))</f>
        <v>#VALUE!</v>
      </c>
      <c r="AB611" t="e">
        <f>IF(D611="M",(IF(AC611&lt;90,LMS!$D$14*AC611^3+LMS!$E$14*AC611^2+LMS!$F$14*AC611+LMS!$G$14,LMS!$D$15*AC611^3+LMS!$E$15*AC611^2+LMS!$F$15*AC611+LMS!$G$15)),(IF(AC611&lt;90,LMS!$D$17*AC611^3+LMS!$E$17*AC611^2+LMS!$F$17*AC611+LMS!$G$17,LMS!$D$18*AC611^3+LMS!$E$18*AC611^2+LMS!$F$18*AC611+LMS!$G$18)))</f>
        <v>#VALUE!</v>
      </c>
      <c r="AC611" s="7" t="e">
        <f t="shared" si="155"/>
        <v>#VALUE!</v>
      </c>
    </row>
    <row r="612" spans="2:29" s="7" customFormat="1">
      <c r="B612" s="119"/>
      <c r="C612" s="119"/>
      <c r="D612" s="119"/>
      <c r="E612" s="31"/>
      <c r="F612" s="31"/>
      <c r="G612" s="120"/>
      <c r="H612" s="120"/>
      <c r="I612" s="11" t="str">
        <f t="shared" si="142"/>
        <v/>
      </c>
      <c r="J612" s="2" t="str">
        <f t="shared" si="143"/>
        <v/>
      </c>
      <c r="K612" s="2" t="str">
        <f t="shared" si="144"/>
        <v/>
      </c>
      <c r="L612" s="2" t="str">
        <f t="shared" si="145"/>
        <v/>
      </c>
      <c r="M612" s="2" t="str">
        <f t="shared" si="146"/>
        <v/>
      </c>
      <c r="N612" s="2" t="str">
        <f t="shared" si="147"/>
        <v/>
      </c>
      <c r="O612" s="11" t="str">
        <f t="shared" si="148"/>
        <v/>
      </c>
      <c r="P612" s="11" t="str">
        <f t="shared" si="149"/>
        <v/>
      </c>
      <c r="Q612" s="11" t="str">
        <f t="shared" si="150"/>
        <v/>
      </c>
      <c r="R612" s="137"/>
      <c r="S612" s="137"/>
      <c r="T612" s="12" t="e">
        <f t="shared" si="151"/>
        <v>#VALUE!</v>
      </c>
      <c r="U612" s="13" t="e">
        <f t="shared" si="152"/>
        <v>#VALUE!</v>
      </c>
      <c r="V612" s="13"/>
      <c r="W612" s="8">
        <f t="shared" si="153"/>
        <v>9.0359999999999996</v>
      </c>
      <c r="X612" s="8">
        <f t="shared" si="154"/>
        <v>-184.49199999999999</v>
      </c>
      <c r="Y612"/>
      <c r="Z612" t="e">
        <f>IF(D612="M",IF(AC612&lt;78,LMS!$D$5*AC612^3+LMS!$E$5*AC612^2+LMS!$F$5*AC612+LMS!$G$5,IF(AC612&lt;150,LMS!$D$6*AC612^3+LMS!$E$6*AC612^2+LMS!$F$6*AC612+LMS!$G$6,LMS!$D$7*AC612^3+LMS!$E$7*AC612^2+LMS!$F$7*AC612+LMS!$G$7)),IF(AC612&lt;69,LMS!$D$9*AC612^3+LMS!$E$9*AC612^2+LMS!$F$9*AC612+LMS!$G$9,IF(AC612&lt;150,LMS!$D$10*AC612^3+LMS!$E$10*AC612^2+LMS!$F$10*AC612+LMS!$G$10,LMS!$D$11*AC612^3+LMS!$E$11*AC612^2+LMS!$F$11*AC612+LMS!$G$11)))</f>
        <v>#VALUE!</v>
      </c>
      <c r="AA612" t="e">
        <f>IF(D612="M",(IF(AC612&lt;2.5,LMS!$D$21*AC612^3+LMS!$E$21*AC612^2+LMS!$F$21*AC612+LMS!$G$21,IF(AC612&lt;9.5,LMS!$D$22*AC612^3+LMS!$E$22*AC612^2+LMS!$F$22*AC612+LMS!$G$22,IF(AC612&lt;26.75,LMS!$D$23*AC612^3+LMS!$E$23*AC612^2+LMS!$F$23*AC612+LMS!$G$23,IF(AC612&lt;90,LMS!$D$24*AC612^3+LMS!$E$24*AC612^2+LMS!$F$24*AC612+LMS!$G$24,LMS!$D$25*AC612^3+LMS!$E$25*AC612^2+LMS!$F$25*AC612+LMS!$G$25))))),(IF(AC612&lt;2.5,LMS!$D$27*AC612^3+LMS!$E$27*AC612^2+LMS!$F$27*AC612+LMS!$G$27,IF(AC612&lt;9.5,LMS!$D$28*AC612^3+LMS!$E$28*AC612^2+LMS!$F$28*AC612+LMS!$G$28,IF(AC612&lt;26.75,LMS!$D$29*AC612^3+LMS!$E$29*AC612^2+LMS!$F$29*AC612+LMS!$G$29,IF(AC612&lt;90,LMS!$D$30*AC612^3+LMS!$E$30*AC612^2+LMS!$F$30*AC612+LMS!$G$30,IF(AC612&lt;150,LMS!$D$31*AC612^3+LMS!$E$31*AC612^2+LMS!$F$31*AC612+LMS!$G$31,LMS!$D$32*AC612^3+LMS!$E$32*AC612^2+LMS!$F$32*AC612+LMS!$G$32)))))))</f>
        <v>#VALUE!</v>
      </c>
      <c r="AB612" t="e">
        <f>IF(D612="M",(IF(AC612&lt;90,LMS!$D$14*AC612^3+LMS!$E$14*AC612^2+LMS!$F$14*AC612+LMS!$G$14,LMS!$D$15*AC612^3+LMS!$E$15*AC612^2+LMS!$F$15*AC612+LMS!$G$15)),(IF(AC612&lt;90,LMS!$D$17*AC612^3+LMS!$E$17*AC612^2+LMS!$F$17*AC612+LMS!$G$17,LMS!$D$18*AC612^3+LMS!$E$18*AC612^2+LMS!$F$18*AC612+LMS!$G$18)))</f>
        <v>#VALUE!</v>
      </c>
      <c r="AC612" s="7" t="e">
        <f t="shared" si="155"/>
        <v>#VALUE!</v>
      </c>
    </row>
    <row r="613" spans="2:29" s="7" customFormat="1">
      <c r="B613" s="119"/>
      <c r="C613" s="119"/>
      <c r="D613" s="119"/>
      <c r="E613" s="31"/>
      <c r="F613" s="31"/>
      <c r="G613" s="120"/>
      <c r="H613" s="120"/>
      <c r="I613" s="11" t="str">
        <f t="shared" si="142"/>
        <v/>
      </c>
      <c r="J613" s="2" t="str">
        <f t="shared" si="143"/>
        <v/>
      </c>
      <c r="K613" s="2" t="str">
        <f t="shared" si="144"/>
        <v/>
      </c>
      <c r="L613" s="2" t="str">
        <f t="shared" si="145"/>
        <v/>
      </c>
      <c r="M613" s="2" t="str">
        <f t="shared" si="146"/>
        <v/>
      </c>
      <c r="N613" s="2" t="str">
        <f t="shared" si="147"/>
        <v/>
      </c>
      <c r="O613" s="11" t="str">
        <f t="shared" si="148"/>
        <v/>
      </c>
      <c r="P613" s="11" t="str">
        <f t="shared" si="149"/>
        <v/>
      </c>
      <c r="Q613" s="11" t="str">
        <f t="shared" si="150"/>
        <v/>
      </c>
      <c r="R613" s="137"/>
      <c r="S613" s="137"/>
      <c r="T613" s="12" t="e">
        <f t="shared" si="151"/>
        <v>#VALUE!</v>
      </c>
      <c r="U613" s="13" t="e">
        <f t="shared" si="152"/>
        <v>#VALUE!</v>
      </c>
      <c r="V613" s="13"/>
      <c r="W613" s="8">
        <f t="shared" si="153"/>
        <v>9.0359999999999996</v>
      </c>
      <c r="X613" s="8">
        <f t="shared" si="154"/>
        <v>-184.49199999999999</v>
      </c>
      <c r="Y613"/>
      <c r="Z613" t="e">
        <f>IF(D613="M",IF(AC613&lt;78,LMS!$D$5*AC613^3+LMS!$E$5*AC613^2+LMS!$F$5*AC613+LMS!$G$5,IF(AC613&lt;150,LMS!$D$6*AC613^3+LMS!$E$6*AC613^2+LMS!$F$6*AC613+LMS!$G$6,LMS!$D$7*AC613^3+LMS!$E$7*AC613^2+LMS!$F$7*AC613+LMS!$G$7)),IF(AC613&lt;69,LMS!$D$9*AC613^3+LMS!$E$9*AC613^2+LMS!$F$9*AC613+LMS!$G$9,IF(AC613&lt;150,LMS!$D$10*AC613^3+LMS!$E$10*AC613^2+LMS!$F$10*AC613+LMS!$G$10,LMS!$D$11*AC613^3+LMS!$E$11*AC613^2+LMS!$F$11*AC613+LMS!$G$11)))</f>
        <v>#VALUE!</v>
      </c>
      <c r="AA613" t="e">
        <f>IF(D613="M",(IF(AC613&lt;2.5,LMS!$D$21*AC613^3+LMS!$E$21*AC613^2+LMS!$F$21*AC613+LMS!$G$21,IF(AC613&lt;9.5,LMS!$D$22*AC613^3+LMS!$E$22*AC613^2+LMS!$F$22*AC613+LMS!$G$22,IF(AC613&lt;26.75,LMS!$D$23*AC613^3+LMS!$E$23*AC613^2+LMS!$F$23*AC613+LMS!$G$23,IF(AC613&lt;90,LMS!$D$24*AC613^3+LMS!$E$24*AC613^2+LMS!$F$24*AC613+LMS!$G$24,LMS!$D$25*AC613^3+LMS!$E$25*AC613^2+LMS!$F$25*AC613+LMS!$G$25))))),(IF(AC613&lt;2.5,LMS!$D$27*AC613^3+LMS!$E$27*AC613^2+LMS!$F$27*AC613+LMS!$G$27,IF(AC613&lt;9.5,LMS!$D$28*AC613^3+LMS!$E$28*AC613^2+LMS!$F$28*AC613+LMS!$G$28,IF(AC613&lt;26.75,LMS!$D$29*AC613^3+LMS!$E$29*AC613^2+LMS!$F$29*AC613+LMS!$G$29,IF(AC613&lt;90,LMS!$D$30*AC613^3+LMS!$E$30*AC613^2+LMS!$F$30*AC613+LMS!$G$30,IF(AC613&lt;150,LMS!$D$31*AC613^3+LMS!$E$31*AC613^2+LMS!$F$31*AC613+LMS!$G$31,LMS!$D$32*AC613^3+LMS!$E$32*AC613^2+LMS!$F$32*AC613+LMS!$G$32)))))))</f>
        <v>#VALUE!</v>
      </c>
      <c r="AB613" t="e">
        <f>IF(D613="M",(IF(AC613&lt;90,LMS!$D$14*AC613^3+LMS!$E$14*AC613^2+LMS!$F$14*AC613+LMS!$G$14,LMS!$D$15*AC613^3+LMS!$E$15*AC613^2+LMS!$F$15*AC613+LMS!$G$15)),(IF(AC613&lt;90,LMS!$D$17*AC613^3+LMS!$E$17*AC613^2+LMS!$F$17*AC613+LMS!$G$17,LMS!$D$18*AC613^3+LMS!$E$18*AC613^2+LMS!$F$18*AC613+LMS!$G$18)))</f>
        <v>#VALUE!</v>
      </c>
      <c r="AC613" s="7" t="e">
        <f t="shared" si="155"/>
        <v>#VALUE!</v>
      </c>
    </row>
    <row r="614" spans="2:29" s="7" customFormat="1">
      <c r="B614" s="119"/>
      <c r="C614" s="119"/>
      <c r="D614" s="119"/>
      <c r="E614" s="31"/>
      <c r="F614" s="31"/>
      <c r="G614" s="120"/>
      <c r="H614" s="120"/>
      <c r="I614" s="11" t="str">
        <f t="shared" si="142"/>
        <v/>
      </c>
      <c r="J614" s="2" t="str">
        <f t="shared" si="143"/>
        <v/>
      </c>
      <c r="K614" s="2" t="str">
        <f t="shared" si="144"/>
        <v/>
      </c>
      <c r="L614" s="2" t="str">
        <f t="shared" si="145"/>
        <v/>
      </c>
      <c r="M614" s="2" t="str">
        <f t="shared" si="146"/>
        <v/>
      </c>
      <c r="N614" s="2" t="str">
        <f t="shared" si="147"/>
        <v/>
      </c>
      <c r="O614" s="11" t="str">
        <f t="shared" si="148"/>
        <v/>
      </c>
      <c r="P614" s="11" t="str">
        <f t="shared" si="149"/>
        <v/>
      </c>
      <c r="Q614" s="11" t="str">
        <f t="shared" si="150"/>
        <v/>
      </c>
      <c r="R614" s="137"/>
      <c r="S614" s="137"/>
      <c r="T614" s="12" t="e">
        <f t="shared" si="151"/>
        <v>#VALUE!</v>
      </c>
      <c r="U614" s="13" t="e">
        <f t="shared" si="152"/>
        <v>#VALUE!</v>
      </c>
      <c r="V614" s="13"/>
      <c r="W614" s="8">
        <f t="shared" si="153"/>
        <v>9.0359999999999996</v>
      </c>
      <c r="X614" s="8">
        <f t="shared" si="154"/>
        <v>-184.49199999999999</v>
      </c>
      <c r="Y614"/>
      <c r="Z614" t="e">
        <f>IF(D614="M",IF(AC614&lt;78,LMS!$D$5*AC614^3+LMS!$E$5*AC614^2+LMS!$F$5*AC614+LMS!$G$5,IF(AC614&lt;150,LMS!$D$6*AC614^3+LMS!$E$6*AC614^2+LMS!$F$6*AC614+LMS!$G$6,LMS!$D$7*AC614^3+LMS!$E$7*AC614^2+LMS!$F$7*AC614+LMS!$G$7)),IF(AC614&lt;69,LMS!$D$9*AC614^3+LMS!$E$9*AC614^2+LMS!$F$9*AC614+LMS!$G$9,IF(AC614&lt;150,LMS!$D$10*AC614^3+LMS!$E$10*AC614^2+LMS!$F$10*AC614+LMS!$G$10,LMS!$D$11*AC614^3+LMS!$E$11*AC614^2+LMS!$F$11*AC614+LMS!$G$11)))</f>
        <v>#VALUE!</v>
      </c>
      <c r="AA614" t="e">
        <f>IF(D614="M",(IF(AC614&lt;2.5,LMS!$D$21*AC614^3+LMS!$E$21*AC614^2+LMS!$F$21*AC614+LMS!$G$21,IF(AC614&lt;9.5,LMS!$D$22*AC614^3+LMS!$E$22*AC614^2+LMS!$F$22*AC614+LMS!$G$22,IF(AC614&lt;26.75,LMS!$D$23*AC614^3+LMS!$E$23*AC614^2+LMS!$F$23*AC614+LMS!$G$23,IF(AC614&lt;90,LMS!$D$24*AC614^3+LMS!$E$24*AC614^2+LMS!$F$24*AC614+LMS!$G$24,LMS!$D$25*AC614^3+LMS!$E$25*AC614^2+LMS!$F$25*AC614+LMS!$G$25))))),(IF(AC614&lt;2.5,LMS!$D$27*AC614^3+LMS!$E$27*AC614^2+LMS!$F$27*AC614+LMS!$G$27,IF(AC614&lt;9.5,LMS!$D$28*AC614^3+LMS!$E$28*AC614^2+LMS!$F$28*AC614+LMS!$G$28,IF(AC614&lt;26.75,LMS!$D$29*AC614^3+LMS!$E$29*AC614^2+LMS!$F$29*AC614+LMS!$G$29,IF(AC614&lt;90,LMS!$D$30*AC614^3+LMS!$E$30*AC614^2+LMS!$F$30*AC614+LMS!$G$30,IF(AC614&lt;150,LMS!$D$31*AC614^3+LMS!$E$31*AC614^2+LMS!$F$31*AC614+LMS!$G$31,LMS!$D$32*AC614^3+LMS!$E$32*AC614^2+LMS!$F$32*AC614+LMS!$G$32)))))))</f>
        <v>#VALUE!</v>
      </c>
      <c r="AB614" t="e">
        <f>IF(D614="M",(IF(AC614&lt;90,LMS!$D$14*AC614^3+LMS!$E$14*AC614^2+LMS!$F$14*AC614+LMS!$G$14,LMS!$D$15*AC614^3+LMS!$E$15*AC614^2+LMS!$F$15*AC614+LMS!$G$15)),(IF(AC614&lt;90,LMS!$D$17*AC614^3+LMS!$E$17*AC614^2+LMS!$F$17*AC614+LMS!$G$17,LMS!$D$18*AC614^3+LMS!$E$18*AC614^2+LMS!$F$18*AC614+LMS!$G$18)))</f>
        <v>#VALUE!</v>
      </c>
      <c r="AC614" s="7" t="e">
        <f t="shared" si="155"/>
        <v>#VALUE!</v>
      </c>
    </row>
    <row r="615" spans="2:29" s="7" customFormat="1">
      <c r="B615" s="119"/>
      <c r="C615" s="119"/>
      <c r="D615" s="119"/>
      <c r="E615" s="31"/>
      <c r="F615" s="31"/>
      <c r="G615" s="120"/>
      <c r="H615" s="120"/>
      <c r="I615" s="11" t="str">
        <f t="shared" si="142"/>
        <v/>
      </c>
      <c r="J615" s="2" t="str">
        <f t="shared" si="143"/>
        <v/>
      </c>
      <c r="K615" s="2" t="str">
        <f t="shared" si="144"/>
        <v/>
      </c>
      <c r="L615" s="2" t="str">
        <f t="shared" si="145"/>
        <v/>
      </c>
      <c r="M615" s="2" t="str">
        <f t="shared" si="146"/>
        <v/>
      </c>
      <c r="N615" s="2" t="str">
        <f t="shared" si="147"/>
        <v/>
      </c>
      <c r="O615" s="11" t="str">
        <f t="shared" si="148"/>
        <v/>
      </c>
      <c r="P615" s="11" t="str">
        <f t="shared" si="149"/>
        <v/>
      </c>
      <c r="Q615" s="11" t="str">
        <f t="shared" si="150"/>
        <v/>
      </c>
      <c r="R615" s="137"/>
      <c r="S615" s="137"/>
      <c r="T615" s="12" t="e">
        <f t="shared" si="151"/>
        <v>#VALUE!</v>
      </c>
      <c r="U615" s="13" t="e">
        <f t="shared" si="152"/>
        <v>#VALUE!</v>
      </c>
      <c r="V615" s="13"/>
      <c r="W615" s="8">
        <f t="shared" si="153"/>
        <v>9.0359999999999996</v>
      </c>
      <c r="X615" s="8">
        <f t="shared" si="154"/>
        <v>-184.49199999999999</v>
      </c>
      <c r="Y615"/>
      <c r="Z615" t="e">
        <f>IF(D615="M",IF(AC615&lt;78,LMS!$D$5*AC615^3+LMS!$E$5*AC615^2+LMS!$F$5*AC615+LMS!$G$5,IF(AC615&lt;150,LMS!$D$6*AC615^3+LMS!$E$6*AC615^2+LMS!$F$6*AC615+LMS!$G$6,LMS!$D$7*AC615^3+LMS!$E$7*AC615^2+LMS!$F$7*AC615+LMS!$G$7)),IF(AC615&lt;69,LMS!$D$9*AC615^3+LMS!$E$9*AC615^2+LMS!$F$9*AC615+LMS!$G$9,IF(AC615&lt;150,LMS!$D$10*AC615^3+LMS!$E$10*AC615^2+LMS!$F$10*AC615+LMS!$G$10,LMS!$D$11*AC615^3+LMS!$E$11*AC615^2+LMS!$F$11*AC615+LMS!$G$11)))</f>
        <v>#VALUE!</v>
      </c>
      <c r="AA615" t="e">
        <f>IF(D615="M",(IF(AC615&lt;2.5,LMS!$D$21*AC615^3+LMS!$E$21*AC615^2+LMS!$F$21*AC615+LMS!$G$21,IF(AC615&lt;9.5,LMS!$D$22*AC615^3+LMS!$E$22*AC615^2+LMS!$F$22*AC615+LMS!$G$22,IF(AC615&lt;26.75,LMS!$D$23*AC615^3+LMS!$E$23*AC615^2+LMS!$F$23*AC615+LMS!$G$23,IF(AC615&lt;90,LMS!$D$24*AC615^3+LMS!$E$24*AC615^2+LMS!$F$24*AC615+LMS!$G$24,LMS!$D$25*AC615^3+LMS!$E$25*AC615^2+LMS!$F$25*AC615+LMS!$G$25))))),(IF(AC615&lt;2.5,LMS!$D$27*AC615^3+LMS!$E$27*AC615^2+LMS!$F$27*AC615+LMS!$G$27,IF(AC615&lt;9.5,LMS!$D$28*AC615^3+LMS!$E$28*AC615^2+LMS!$F$28*AC615+LMS!$G$28,IF(AC615&lt;26.75,LMS!$D$29*AC615^3+LMS!$E$29*AC615^2+LMS!$F$29*AC615+LMS!$G$29,IF(AC615&lt;90,LMS!$D$30*AC615^3+LMS!$E$30*AC615^2+LMS!$F$30*AC615+LMS!$G$30,IF(AC615&lt;150,LMS!$D$31*AC615^3+LMS!$E$31*AC615^2+LMS!$F$31*AC615+LMS!$G$31,LMS!$D$32*AC615^3+LMS!$E$32*AC615^2+LMS!$F$32*AC615+LMS!$G$32)))))))</f>
        <v>#VALUE!</v>
      </c>
      <c r="AB615" t="e">
        <f>IF(D615="M",(IF(AC615&lt;90,LMS!$D$14*AC615^3+LMS!$E$14*AC615^2+LMS!$F$14*AC615+LMS!$G$14,LMS!$D$15*AC615^3+LMS!$E$15*AC615^2+LMS!$F$15*AC615+LMS!$G$15)),(IF(AC615&lt;90,LMS!$D$17*AC615^3+LMS!$E$17*AC615^2+LMS!$F$17*AC615+LMS!$G$17,LMS!$D$18*AC615^3+LMS!$E$18*AC615^2+LMS!$F$18*AC615+LMS!$G$18)))</f>
        <v>#VALUE!</v>
      </c>
      <c r="AC615" s="7" t="e">
        <f t="shared" si="155"/>
        <v>#VALUE!</v>
      </c>
    </row>
    <row r="616" spans="2:29" s="7" customFormat="1">
      <c r="B616" s="119"/>
      <c r="C616" s="119"/>
      <c r="D616" s="119"/>
      <c r="E616" s="31"/>
      <c r="F616" s="31"/>
      <c r="G616" s="120"/>
      <c r="H616" s="120"/>
      <c r="I616" s="11" t="str">
        <f t="shared" si="142"/>
        <v/>
      </c>
      <c r="J616" s="2" t="str">
        <f t="shared" si="143"/>
        <v/>
      </c>
      <c r="K616" s="2" t="str">
        <f t="shared" si="144"/>
        <v/>
      </c>
      <c r="L616" s="2" t="str">
        <f t="shared" si="145"/>
        <v/>
      </c>
      <c r="M616" s="2" t="str">
        <f t="shared" si="146"/>
        <v/>
      </c>
      <c r="N616" s="2" t="str">
        <f t="shared" si="147"/>
        <v/>
      </c>
      <c r="O616" s="11" t="str">
        <f t="shared" si="148"/>
        <v/>
      </c>
      <c r="P616" s="11" t="str">
        <f t="shared" si="149"/>
        <v/>
      </c>
      <c r="Q616" s="11" t="str">
        <f t="shared" si="150"/>
        <v/>
      </c>
      <c r="R616" s="137"/>
      <c r="S616" s="137"/>
      <c r="T616" s="12" t="e">
        <f t="shared" si="151"/>
        <v>#VALUE!</v>
      </c>
      <c r="U616" s="13" t="e">
        <f t="shared" si="152"/>
        <v>#VALUE!</v>
      </c>
      <c r="V616" s="13"/>
      <c r="W616" s="8">
        <f t="shared" si="153"/>
        <v>9.0359999999999996</v>
      </c>
      <c r="X616" s="8">
        <f t="shared" si="154"/>
        <v>-184.49199999999999</v>
      </c>
      <c r="Y616"/>
      <c r="Z616" t="e">
        <f>IF(D616="M",IF(AC616&lt;78,LMS!$D$5*AC616^3+LMS!$E$5*AC616^2+LMS!$F$5*AC616+LMS!$G$5,IF(AC616&lt;150,LMS!$D$6*AC616^3+LMS!$E$6*AC616^2+LMS!$F$6*AC616+LMS!$G$6,LMS!$D$7*AC616^3+LMS!$E$7*AC616^2+LMS!$F$7*AC616+LMS!$G$7)),IF(AC616&lt;69,LMS!$D$9*AC616^3+LMS!$E$9*AC616^2+LMS!$F$9*AC616+LMS!$G$9,IF(AC616&lt;150,LMS!$D$10*AC616^3+LMS!$E$10*AC616^2+LMS!$F$10*AC616+LMS!$G$10,LMS!$D$11*AC616^3+LMS!$E$11*AC616^2+LMS!$F$11*AC616+LMS!$G$11)))</f>
        <v>#VALUE!</v>
      </c>
      <c r="AA616" t="e">
        <f>IF(D616="M",(IF(AC616&lt;2.5,LMS!$D$21*AC616^3+LMS!$E$21*AC616^2+LMS!$F$21*AC616+LMS!$G$21,IF(AC616&lt;9.5,LMS!$D$22*AC616^3+LMS!$E$22*AC616^2+LMS!$F$22*AC616+LMS!$G$22,IF(AC616&lt;26.75,LMS!$D$23*AC616^3+LMS!$E$23*AC616^2+LMS!$F$23*AC616+LMS!$G$23,IF(AC616&lt;90,LMS!$D$24*AC616^3+LMS!$E$24*AC616^2+LMS!$F$24*AC616+LMS!$G$24,LMS!$D$25*AC616^3+LMS!$E$25*AC616^2+LMS!$F$25*AC616+LMS!$G$25))))),(IF(AC616&lt;2.5,LMS!$D$27*AC616^3+LMS!$E$27*AC616^2+LMS!$F$27*AC616+LMS!$G$27,IF(AC616&lt;9.5,LMS!$D$28*AC616^3+LMS!$E$28*AC616^2+LMS!$F$28*AC616+LMS!$G$28,IF(AC616&lt;26.75,LMS!$D$29*AC616^3+LMS!$E$29*AC616^2+LMS!$F$29*AC616+LMS!$G$29,IF(AC616&lt;90,LMS!$D$30*AC616^3+LMS!$E$30*AC616^2+LMS!$F$30*AC616+LMS!$G$30,IF(AC616&lt;150,LMS!$D$31*AC616^3+LMS!$E$31*AC616^2+LMS!$F$31*AC616+LMS!$G$31,LMS!$D$32*AC616^3+LMS!$E$32*AC616^2+LMS!$F$32*AC616+LMS!$G$32)))))))</f>
        <v>#VALUE!</v>
      </c>
      <c r="AB616" t="e">
        <f>IF(D616="M",(IF(AC616&lt;90,LMS!$D$14*AC616^3+LMS!$E$14*AC616^2+LMS!$F$14*AC616+LMS!$G$14,LMS!$D$15*AC616^3+LMS!$E$15*AC616^2+LMS!$F$15*AC616+LMS!$G$15)),(IF(AC616&lt;90,LMS!$D$17*AC616^3+LMS!$E$17*AC616^2+LMS!$F$17*AC616+LMS!$G$17,LMS!$D$18*AC616^3+LMS!$E$18*AC616^2+LMS!$F$18*AC616+LMS!$G$18)))</f>
        <v>#VALUE!</v>
      </c>
      <c r="AC616" s="7" t="e">
        <f t="shared" si="155"/>
        <v>#VALUE!</v>
      </c>
    </row>
    <row r="617" spans="2:29" s="7" customFormat="1">
      <c r="B617" s="119"/>
      <c r="C617" s="119"/>
      <c r="D617" s="119"/>
      <c r="E617" s="31"/>
      <c r="F617" s="31"/>
      <c r="G617" s="120"/>
      <c r="H617" s="120"/>
      <c r="I617" s="11" t="str">
        <f t="shared" si="142"/>
        <v/>
      </c>
      <c r="J617" s="2" t="str">
        <f t="shared" si="143"/>
        <v/>
      </c>
      <c r="K617" s="2" t="str">
        <f t="shared" si="144"/>
        <v/>
      </c>
      <c r="L617" s="2" t="str">
        <f t="shared" si="145"/>
        <v/>
      </c>
      <c r="M617" s="2" t="str">
        <f t="shared" si="146"/>
        <v/>
      </c>
      <c r="N617" s="2" t="str">
        <f t="shared" si="147"/>
        <v/>
      </c>
      <c r="O617" s="11" t="str">
        <f t="shared" si="148"/>
        <v/>
      </c>
      <c r="P617" s="11" t="str">
        <f t="shared" si="149"/>
        <v/>
      </c>
      <c r="Q617" s="11" t="str">
        <f t="shared" si="150"/>
        <v/>
      </c>
      <c r="R617" s="137"/>
      <c r="S617" s="137"/>
      <c r="T617" s="12" t="e">
        <f t="shared" si="151"/>
        <v>#VALUE!</v>
      </c>
      <c r="U617" s="13" t="e">
        <f t="shared" si="152"/>
        <v>#VALUE!</v>
      </c>
      <c r="V617" s="13"/>
      <c r="W617" s="8">
        <f t="shared" si="153"/>
        <v>9.0359999999999996</v>
      </c>
      <c r="X617" s="8">
        <f t="shared" si="154"/>
        <v>-184.49199999999999</v>
      </c>
      <c r="Y617"/>
      <c r="Z617" t="e">
        <f>IF(D617="M",IF(AC617&lt;78,LMS!$D$5*AC617^3+LMS!$E$5*AC617^2+LMS!$F$5*AC617+LMS!$G$5,IF(AC617&lt;150,LMS!$D$6*AC617^3+LMS!$E$6*AC617^2+LMS!$F$6*AC617+LMS!$G$6,LMS!$D$7*AC617^3+LMS!$E$7*AC617^2+LMS!$F$7*AC617+LMS!$G$7)),IF(AC617&lt;69,LMS!$D$9*AC617^3+LMS!$E$9*AC617^2+LMS!$F$9*AC617+LMS!$G$9,IF(AC617&lt;150,LMS!$D$10*AC617^3+LMS!$E$10*AC617^2+LMS!$F$10*AC617+LMS!$G$10,LMS!$D$11*AC617^3+LMS!$E$11*AC617^2+LMS!$F$11*AC617+LMS!$G$11)))</f>
        <v>#VALUE!</v>
      </c>
      <c r="AA617" t="e">
        <f>IF(D617="M",(IF(AC617&lt;2.5,LMS!$D$21*AC617^3+LMS!$E$21*AC617^2+LMS!$F$21*AC617+LMS!$G$21,IF(AC617&lt;9.5,LMS!$D$22*AC617^3+LMS!$E$22*AC617^2+LMS!$F$22*AC617+LMS!$G$22,IF(AC617&lt;26.75,LMS!$D$23*AC617^3+LMS!$E$23*AC617^2+LMS!$F$23*AC617+LMS!$G$23,IF(AC617&lt;90,LMS!$D$24*AC617^3+LMS!$E$24*AC617^2+LMS!$F$24*AC617+LMS!$G$24,LMS!$D$25*AC617^3+LMS!$E$25*AC617^2+LMS!$F$25*AC617+LMS!$G$25))))),(IF(AC617&lt;2.5,LMS!$D$27*AC617^3+LMS!$E$27*AC617^2+LMS!$F$27*AC617+LMS!$G$27,IF(AC617&lt;9.5,LMS!$D$28*AC617^3+LMS!$E$28*AC617^2+LMS!$F$28*AC617+LMS!$G$28,IF(AC617&lt;26.75,LMS!$D$29*AC617^3+LMS!$E$29*AC617^2+LMS!$F$29*AC617+LMS!$G$29,IF(AC617&lt;90,LMS!$D$30*AC617^3+LMS!$E$30*AC617^2+LMS!$F$30*AC617+LMS!$G$30,IF(AC617&lt;150,LMS!$D$31*AC617^3+LMS!$E$31*AC617^2+LMS!$F$31*AC617+LMS!$G$31,LMS!$D$32*AC617^3+LMS!$E$32*AC617^2+LMS!$F$32*AC617+LMS!$G$32)))))))</f>
        <v>#VALUE!</v>
      </c>
      <c r="AB617" t="e">
        <f>IF(D617="M",(IF(AC617&lt;90,LMS!$D$14*AC617^3+LMS!$E$14*AC617^2+LMS!$F$14*AC617+LMS!$G$14,LMS!$D$15*AC617^3+LMS!$E$15*AC617^2+LMS!$F$15*AC617+LMS!$G$15)),(IF(AC617&lt;90,LMS!$D$17*AC617^3+LMS!$E$17*AC617^2+LMS!$F$17*AC617+LMS!$G$17,LMS!$D$18*AC617^3+LMS!$E$18*AC617^2+LMS!$F$18*AC617+LMS!$G$18)))</f>
        <v>#VALUE!</v>
      </c>
      <c r="AC617" s="7" t="e">
        <f t="shared" si="155"/>
        <v>#VALUE!</v>
      </c>
    </row>
    <row r="618" spans="2:29" s="7" customFormat="1">
      <c r="B618" s="119"/>
      <c r="C618" s="119"/>
      <c r="D618" s="119"/>
      <c r="E618" s="31"/>
      <c r="F618" s="31"/>
      <c r="G618" s="120"/>
      <c r="H618" s="120"/>
      <c r="I618" s="11" t="str">
        <f t="shared" si="142"/>
        <v/>
      </c>
      <c r="J618" s="2" t="str">
        <f t="shared" si="143"/>
        <v/>
      </c>
      <c r="K618" s="2" t="str">
        <f t="shared" si="144"/>
        <v/>
      </c>
      <c r="L618" s="2" t="str">
        <f t="shared" si="145"/>
        <v/>
      </c>
      <c r="M618" s="2" t="str">
        <f t="shared" si="146"/>
        <v/>
      </c>
      <c r="N618" s="2" t="str">
        <f t="shared" si="147"/>
        <v/>
      </c>
      <c r="O618" s="11" t="str">
        <f t="shared" si="148"/>
        <v/>
      </c>
      <c r="P618" s="11" t="str">
        <f t="shared" si="149"/>
        <v/>
      </c>
      <c r="Q618" s="11" t="str">
        <f t="shared" si="150"/>
        <v/>
      </c>
      <c r="R618" s="137"/>
      <c r="S618" s="137"/>
      <c r="T618" s="12" t="e">
        <f t="shared" si="151"/>
        <v>#VALUE!</v>
      </c>
      <c r="U618" s="13" t="e">
        <f t="shared" si="152"/>
        <v>#VALUE!</v>
      </c>
      <c r="V618" s="13"/>
      <c r="W618" s="8">
        <f t="shared" si="153"/>
        <v>9.0359999999999996</v>
      </c>
      <c r="X618" s="8">
        <f t="shared" si="154"/>
        <v>-184.49199999999999</v>
      </c>
      <c r="Y618"/>
      <c r="Z618" t="e">
        <f>IF(D618="M",IF(AC618&lt;78,LMS!$D$5*AC618^3+LMS!$E$5*AC618^2+LMS!$F$5*AC618+LMS!$G$5,IF(AC618&lt;150,LMS!$D$6*AC618^3+LMS!$E$6*AC618^2+LMS!$F$6*AC618+LMS!$G$6,LMS!$D$7*AC618^3+LMS!$E$7*AC618^2+LMS!$F$7*AC618+LMS!$G$7)),IF(AC618&lt;69,LMS!$D$9*AC618^3+LMS!$E$9*AC618^2+LMS!$F$9*AC618+LMS!$G$9,IF(AC618&lt;150,LMS!$D$10*AC618^3+LMS!$E$10*AC618^2+LMS!$F$10*AC618+LMS!$G$10,LMS!$D$11*AC618^3+LMS!$E$11*AC618^2+LMS!$F$11*AC618+LMS!$G$11)))</f>
        <v>#VALUE!</v>
      </c>
      <c r="AA618" t="e">
        <f>IF(D618="M",(IF(AC618&lt;2.5,LMS!$D$21*AC618^3+LMS!$E$21*AC618^2+LMS!$F$21*AC618+LMS!$G$21,IF(AC618&lt;9.5,LMS!$D$22*AC618^3+LMS!$E$22*AC618^2+LMS!$F$22*AC618+LMS!$G$22,IF(AC618&lt;26.75,LMS!$D$23*AC618^3+LMS!$E$23*AC618^2+LMS!$F$23*AC618+LMS!$G$23,IF(AC618&lt;90,LMS!$D$24*AC618^3+LMS!$E$24*AC618^2+LMS!$F$24*AC618+LMS!$G$24,LMS!$D$25*AC618^3+LMS!$E$25*AC618^2+LMS!$F$25*AC618+LMS!$G$25))))),(IF(AC618&lt;2.5,LMS!$D$27*AC618^3+LMS!$E$27*AC618^2+LMS!$F$27*AC618+LMS!$G$27,IF(AC618&lt;9.5,LMS!$D$28*AC618^3+LMS!$E$28*AC618^2+LMS!$F$28*AC618+LMS!$G$28,IF(AC618&lt;26.75,LMS!$D$29*AC618^3+LMS!$E$29*AC618^2+LMS!$F$29*AC618+LMS!$G$29,IF(AC618&lt;90,LMS!$D$30*AC618^3+LMS!$E$30*AC618^2+LMS!$F$30*AC618+LMS!$G$30,IF(AC618&lt;150,LMS!$D$31*AC618^3+LMS!$E$31*AC618^2+LMS!$F$31*AC618+LMS!$G$31,LMS!$D$32*AC618^3+LMS!$E$32*AC618^2+LMS!$F$32*AC618+LMS!$G$32)))))))</f>
        <v>#VALUE!</v>
      </c>
      <c r="AB618" t="e">
        <f>IF(D618="M",(IF(AC618&lt;90,LMS!$D$14*AC618^3+LMS!$E$14*AC618^2+LMS!$F$14*AC618+LMS!$G$14,LMS!$D$15*AC618^3+LMS!$E$15*AC618^2+LMS!$F$15*AC618+LMS!$G$15)),(IF(AC618&lt;90,LMS!$D$17*AC618^3+LMS!$E$17*AC618^2+LMS!$F$17*AC618+LMS!$G$17,LMS!$D$18*AC618^3+LMS!$E$18*AC618^2+LMS!$F$18*AC618+LMS!$G$18)))</f>
        <v>#VALUE!</v>
      </c>
      <c r="AC618" s="7" t="e">
        <f t="shared" si="155"/>
        <v>#VALUE!</v>
      </c>
    </row>
    <row r="619" spans="2:29" s="7" customFormat="1">
      <c r="B619" s="119"/>
      <c r="C619" s="119"/>
      <c r="D619" s="119"/>
      <c r="E619" s="31"/>
      <c r="F619" s="31"/>
      <c r="G619" s="120"/>
      <c r="H619" s="120"/>
      <c r="I619" s="11" t="str">
        <f t="shared" si="142"/>
        <v/>
      </c>
      <c r="J619" s="2" t="str">
        <f t="shared" si="143"/>
        <v/>
      </c>
      <c r="K619" s="2" t="str">
        <f t="shared" si="144"/>
        <v/>
      </c>
      <c r="L619" s="2" t="str">
        <f t="shared" si="145"/>
        <v/>
      </c>
      <c r="M619" s="2" t="str">
        <f t="shared" si="146"/>
        <v/>
      </c>
      <c r="N619" s="2" t="str">
        <f t="shared" si="147"/>
        <v/>
      </c>
      <c r="O619" s="11" t="str">
        <f t="shared" si="148"/>
        <v/>
      </c>
      <c r="P619" s="11" t="str">
        <f t="shared" si="149"/>
        <v/>
      </c>
      <c r="Q619" s="11" t="str">
        <f t="shared" si="150"/>
        <v/>
      </c>
      <c r="R619" s="137"/>
      <c r="S619" s="137"/>
      <c r="T619" s="12" t="e">
        <f t="shared" si="151"/>
        <v>#VALUE!</v>
      </c>
      <c r="U619" s="13" t="e">
        <f t="shared" si="152"/>
        <v>#VALUE!</v>
      </c>
      <c r="V619" s="13"/>
      <c r="W619" s="8">
        <f t="shared" si="153"/>
        <v>9.0359999999999996</v>
      </c>
      <c r="X619" s="8">
        <f t="shared" si="154"/>
        <v>-184.49199999999999</v>
      </c>
      <c r="Y619"/>
      <c r="Z619" t="e">
        <f>IF(D619="M",IF(AC619&lt;78,LMS!$D$5*AC619^3+LMS!$E$5*AC619^2+LMS!$F$5*AC619+LMS!$G$5,IF(AC619&lt;150,LMS!$D$6*AC619^3+LMS!$E$6*AC619^2+LMS!$F$6*AC619+LMS!$G$6,LMS!$D$7*AC619^3+LMS!$E$7*AC619^2+LMS!$F$7*AC619+LMS!$G$7)),IF(AC619&lt;69,LMS!$D$9*AC619^3+LMS!$E$9*AC619^2+LMS!$F$9*AC619+LMS!$G$9,IF(AC619&lt;150,LMS!$D$10*AC619^3+LMS!$E$10*AC619^2+LMS!$F$10*AC619+LMS!$G$10,LMS!$D$11*AC619^3+LMS!$E$11*AC619^2+LMS!$F$11*AC619+LMS!$G$11)))</f>
        <v>#VALUE!</v>
      </c>
      <c r="AA619" t="e">
        <f>IF(D619="M",(IF(AC619&lt;2.5,LMS!$D$21*AC619^3+LMS!$E$21*AC619^2+LMS!$F$21*AC619+LMS!$G$21,IF(AC619&lt;9.5,LMS!$D$22*AC619^3+LMS!$E$22*AC619^2+LMS!$F$22*AC619+LMS!$G$22,IF(AC619&lt;26.75,LMS!$D$23*AC619^3+LMS!$E$23*AC619^2+LMS!$F$23*AC619+LMS!$G$23,IF(AC619&lt;90,LMS!$D$24*AC619^3+LMS!$E$24*AC619^2+LMS!$F$24*AC619+LMS!$G$24,LMS!$D$25*AC619^3+LMS!$E$25*AC619^2+LMS!$F$25*AC619+LMS!$G$25))))),(IF(AC619&lt;2.5,LMS!$D$27*AC619^3+LMS!$E$27*AC619^2+LMS!$F$27*AC619+LMS!$G$27,IF(AC619&lt;9.5,LMS!$D$28*AC619^3+LMS!$E$28*AC619^2+LMS!$F$28*AC619+LMS!$G$28,IF(AC619&lt;26.75,LMS!$D$29*AC619^3+LMS!$E$29*AC619^2+LMS!$F$29*AC619+LMS!$G$29,IF(AC619&lt;90,LMS!$D$30*AC619^3+LMS!$E$30*AC619^2+LMS!$F$30*AC619+LMS!$G$30,IF(AC619&lt;150,LMS!$D$31*AC619^3+LMS!$E$31*AC619^2+LMS!$F$31*AC619+LMS!$G$31,LMS!$D$32*AC619^3+LMS!$E$32*AC619^2+LMS!$F$32*AC619+LMS!$G$32)))))))</f>
        <v>#VALUE!</v>
      </c>
      <c r="AB619" t="e">
        <f>IF(D619="M",(IF(AC619&lt;90,LMS!$D$14*AC619^3+LMS!$E$14*AC619^2+LMS!$F$14*AC619+LMS!$G$14,LMS!$D$15*AC619^3+LMS!$E$15*AC619^2+LMS!$F$15*AC619+LMS!$G$15)),(IF(AC619&lt;90,LMS!$D$17*AC619^3+LMS!$E$17*AC619^2+LMS!$F$17*AC619+LMS!$G$17,LMS!$D$18*AC619^3+LMS!$E$18*AC619^2+LMS!$F$18*AC619+LMS!$G$18)))</f>
        <v>#VALUE!</v>
      </c>
      <c r="AC619" s="7" t="e">
        <f t="shared" si="155"/>
        <v>#VALUE!</v>
      </c>
    </row>
    <row r="620" spans="2:29" s="7" customFormat="1">
      <c r="B620" s="119"/>
      <c r="C620" s="119"/>
      <c r="D620" s="119"/>
      <c r="E620" s="31"/>
      <c r="F620" s="31"/>
      <c r="G620" s="120"/>
      <c r="H620" s="120"/>
      <c r="I620" s="11" t="str">
        <f t="shared" si="142"/>
        <v/>
      </c>
      <c r="J620" s="2" t="str">
        <f t="shared" si="143"/>
        <v/>
      </c>
      <c r="K620" s="2" t="str">
        <f t="shared" si="144"/>
        <v/>
      </c>
      <c r="L620" s="2" t="str">
        <f t="shared" si="145"/>
        <v/>
      </c>
      <c r="M620" s="2" t="str">
        <f t="shared" si="146"/>
        <v/>
      </c>
      <c r="N620" s="2" t="str">
        <f t="shared" si="147"/>
        <v/>
      </c>
      <c r="O620" s="11" t="str">
        <f t="shared" si="148"/>
        <v/>
      </c>
      <c r="P620" s="11" t="str">
        <f t="shared" si="149"/>
        <v/>
      </c>
      <c r="Q620" s="11" t="str">
        <f t="shared" si="150"/>
        <v/>
      </c>
      <c r="R620" s="137"/>
      <c r="S620" s="137"/>
      <c r="T620" s="12" t="e">
        <f t="shared" si="151"/>
        <v>#VALUE!</v>
      </c>
      <c r="U620" s="13" t="e">
        <f t="shared" si="152"/>
        <v>#VALUE!</v>
      </c>
      <c r="V620" s="13"/>
      <c r="W620" s="8">
        <f t="shared" si="153"/>
        <v>9.0359999999999996</v>
      </c>
      <c r="X620" s="8">
        <f t="shared" si="154"/>
        <v>-184.49199999999999</v>
      </c>
      <c r="Y620"/>
      <c r="Z620" t="e">
        <f>IF(D620="M",IF(AC620&lt;78,LMS!$D$5*AC620^3+LMS!$E$5*AC620^2+LMS!$F$5*AC620+LMS!$G$5,IF(AC620&lt;150,LMS!$D$6*AC620^3+LMS!$E$6*AC620^2+LMS!$F$6*AC620+LMS!$G$6,LMS!$D$7*AC620^3+LMS!$E$7*AC620^2+LMS!$F$7*AC620+LMS!$G$7)),IF(AC620&lt;69,LMS!$D$9*AC620^3+LMS!$E$9*AC620^2+LMS!$F$9*AC620+LMS!$G$9,IF(AC620&lt;150,LMS!$D$10*AC620^3+LMS!$E$10*AC620^2+LMS!$F$10*AC620+LMS!$G$10,LMS!$D$11*AC620^3+LMS!$E$11*AC620^2+LMS!$F$11*AC620+LMS!$G$11)))</f>
        <v>#VALUE!</v>
      </c>
      <c r="AA620" t="e">
        <f>IF(D620="M",(IF(AC620&lt;2.5,LMS!$D$21*AC620^3+LMS!$E$21*AC620^2+LMS!$F$21*AC620+LMS!$G$21,IF(AC620&lt;9.5,LMS!$D$22*AC620^3+LMS!$E$22*AC620^2+LMS!$F$22*AC620+LMS!$G$22,IF(AC620&lt;26.75,LMS!$D$23*AC620^3+LMS!$E$23*AC620^2+LMS!$F$23*AC620+LMS!$G$23,IF(AC620&lt;90,LMS!$D$24*AC620^3+LMS!$E$24*AC620^2+LMS!$F$24*AC620+LMS!$G$24,LMS!$D$25*AC620^3+LMS!$E$25*AC620^2+LMS!$F$25*AC620+LMS!$G$25))))),(IF(AC620&lt;2.5,LMS!$D$27*AC620^3+LMS!$E$27*AC620^2+LMS!$F$27*AC620+LMS!$G$27,IF(AC620&lt;9.5,LMS!$D$28*AC620^3+LMS!$E$28*AC620^2+LMS!$F$28*AC620+LMS!$G$28,IF(AC620&lt;26.75,LMS!$D$29*AC620^3+LMS!$E$29*AC620^2+LMS!$F$29*AC620+LMS!$G$29,IF(AC620&lt;90,LMS!$D$30*AC620^3+LMS!$E$30*AC620^2+LMS!$F$30*AC620+LMS!$G$30,IF(AC620&lt;150,LMS!$D$31*AC620^3+LMS!$E$31*AC620^2+LMS!$F$31*AC620+LMS!$G$31,LMS!$D$32*AC620^3+LMS!$E$32*AC620^2+LMS!$F$32*AC620+LMS!$G$32)))))))</f>
        <v>#VALUE!</v>
      </c>
      <c r="AB620" t="e">
        <f>IF(D620="M",(IF(AC620&lt;90,LMS!$D$14*AC620^3+LMS!$E$14*AC620^2+LMS!$F$14*AC620+LMS!$G$14,LMS!$D$15*AC620^3+LMS!$E$15*AC620^2+LMS!$F$15*AC620+LMS!$G$15)),(IF(AC620&lt;90,LMS!$D$17*AC620^3+LMS!$E$17*AC620^2+LMS!$F$17*AC620+LMS!$G$17,LMS!$D$18*AC620^3+LMS!$E$18*AC620^2+LMS!$F$18*AC620+LMS!$G$18)))</f>
        <v>#VALUE!</v>
      </c>
      <c r="AC620" s="7" t="e">
        <f t="shared" si="155"/>
        <v>#VALUE!</v>
      </c>
    </row>
    <row r="621" spans="2:29" s="7" customFormat="1">
      <c r="B621" s="119"/>
      <c r="C621" s="119"/>
      <c r="D621" s="119"/>
      <c r="E621" s="31"/>
      <c r="F621" s="31"/>
      <c r="G621" s="120"/>
      <c r="H621" s="120"/>
      <c r="I621" s="11" t="str">
        <f t="shared" si="142"/>
        <v/>
      </c>
      <c r="J621" s="2" t="str">
        <f t="shared" si="143"/>
        <v/>
      </c>
      <c r="K621" s="2" t="str">
        <f t="shared" si="144"/>
        <v/>
      </c>
      <c r="L621" s="2" t="str">
        <f t="shared" si="145"/>
        <v/>
      </c>
      <c r="M621" s="2" t="str">
        <f t="shared" si="146"/>
        <v/>
      </c>
      <c r="N621" s="2" t="str">
        <f t="shared" si="147"/>
        <v/>
      </c>
      <c r="O621" s="11" t="str">
        <f t="shared" si="148"/>
        <v/>
      </c>
      <c r="P621" s="11" t="str">
        <f t="shared" si="149"/>
        <v/>
      </c>
      <c r="Q621" s="11" t="str">
        <f t="shared" si="150"/>
        <v/>
      </c>
      <c r="R621" s="137"/>
      <c r="S621" s="137"/>
      <c r="T621" s="12" t="e">
        <f t="shared" si="151"/>
        <v>#VALUE!</v>
      </c>
      <c r="U621" s="13" t="e">
        <f t="shared" si="152"/>
        <v>#VALUE!</v>
      </c>
      <c r="V621" s="13"/>
      <c r="W621" s="8">
        <f t="shared" si="153"/>
        <v>9.0359999999999996</v>
      </c>
      <c r="X621" s="8">
        <f t="shared" si="154"/>
        <v>-184.49199999999999</v>
      </c>
      <c r="Y621"/>
      <c r="Z621" t="e">
        <f>IF(D621="M",IF(AC621&lt;78,LMS!$D$5*AC621^3+LMS!$E$5*AC621^2+LMS!$F$5*AC621+LMS!$G$5,IF(AC621&lt;150,LMS!$D$6*AC621^3+LMS!$E$6*AC621^2+LMS!$F$6*AC621+LMS!$G$6,LMS!$D$7*AC621^3+LMS!$E$7*AC621^2+LMS!$F$7*AC621+LMS!$G$7)),IF(AC621&lt;69,LMS!$D$9*AC621^3+LMS!$E$9*AC621^2+LMS!$F$9*AC621+LMS!$G$9,IF(AC621&lt;150,LMS!$D$10*AC621^3+LMS!$E$10*AC621^2+LMS!$F$10*AC621+LMS!$G$10,LMS!$D$11*AC621^3+LMS!$E$11*AC621^2+LMS!$F$11*AC621+LMS!$G$11)))</f>
        <v>#VALUE!</v>
      </c>
      <c r="AA621" t="e">
        <f>IF(D621="M",(IF(AC621&lt;2.5,LMS!$D$21*AC621^3+LMS!$E$21*AC621^2+LMS!$F$21*AC621+LMS!$G$21,IF(AC621&lt;9.5,LMS!$D$22*AC621^3+LMS!$E$22*AC621^2+LMS!$F$22*AC621+LMS!$G$22,IF(AC621&lt;26.75,LMS!$D$23*AC621^3+LMS!$E$23*AC621^2+LMS!$F$23*AC621+LMS!$G$23,IF(AC621&lt;90,LMS!$D$24*AC621^3+LMS!$E$24*AC621^2+LMS!$F$24*AC621+LMS!$G$24,LMS!$D$25*AC621^3+LMS!$E$25*AC621^2+LMS!$F$25*AC621+LMS!$G$25))))),(IF(AC621&lt;2.5,LMS!$D$27*AC621^3+LMS!$E$27*AC621^2+LMS!$F$27*AC621+LMS!$G$27,IF(AC621&lt;9.5,LMS!$D$28*AC621^3+LMS!$E$28*AC621^2+LMS!$F$28*AC621+LMS!$G$28,IF(AC621&lt;26.75,LMS!$D$29*AC621^3+LMS!$E$29*AC621^2+LMS!$F$29*AC621+LMS!$G$29,IF(AC621&lt;90,LMS!$D$30*AC621^3+LMS!$E$30*AC621^2+LMS!$F$30*AC621+LMS!$G$30,IF(AC621&lt;150,LMS!$D$31*AC621^3+LMS!$E$31*AC621^2+LMS!$F$31*AC621+LMS!$G$31,LMS!$D$32*AC621^3+LMS!$E$32*AC621^2+LMS!$F$32*AC621+LMS!$G$32)))))))</f>
        <v>#VALUE!</v>
      </c>
      <c r="AB621" t="e">
        <f>IF(D621="M",(IF(AC621&lt;90,LMS!$D$14*AC621^3+LMS!$E$14*AC621^2+LMS!$F$14*AC621+LMS!$G$14,LMS!$D$15*AC621^3+LMS!$E$15*AC621^2+LMS!$F$15*AC621+LMS!$G$15)),(IF(AC621&lt;90,LMS!$D$17*AC621^3+LMS!$E$17*AC621^2+LMS!$F$17*AC621+LMS!$G$17,LMS!$D$18*AC621^3+LMS!$E$18*AC621^2+LMS!$F$18*AC621+LMS!$G$18)))</f>
        <v>#VALUE!</v>
      </c>
      <c r="AC621" s="7" t="e">
        <f t="shared" si="155"/>
        <v>#VALUE!</v>
      </c>
    </row>
    <row r="622" spans="2:29" s="7" customFormat="1">
      <c r="B622" s="119"/>
      <c r="C622" s="119"/>
      <c r="D622" s="119"/>
      <c r="E622" s="31"/>
      <c r="F622" s="31"/>
      <c r="G622" s="120"/>
      <c r="H622" s="120"/>
      <c r="I622" s="11" t="str">
        <f t="shared" si="142"/>
        <v/>
      </c>
      <c r="J622" s="2" t="str">
        <f t="shared" si="143"/>
        <v/>
      </c>
      <c r="K622" s="2" t="str">
        <f t="shared" si="144"/>
        <v/>
      </c>
      <c r="L622" s="2" t="str">
        <f t="shared" si="145"/>
        <v/>
      </c>
      <c r="M622" s="2" t="str">
        <f t="shared" si="146"/>
        <v/>
      </c>
      <c r="N622" s="2" t="str">
        <f t="shared" si="147"/>
        <v/>
      </c>
      <c r="O622" s="11" t="str">
        <f t="shared" si="148"/>
        <v/>
      </c>
      <c r="P622" s="11" t="str">
        <f t="shared" si="149"/>
        <v/>
      </c>
      <c r="Q622" s="11" t="str">
        <f t="shared" si="150"/>
        <v/>
      </c>
      <c r="R622" s="137"/>
      <c r="S622" s="137"/>
      <c r="T622" s="12" t="e">
        <f t="shared" si="151"/>
        <v>#VALUE!</v>
      </c>
      <c r="U622" s="13" t="e">
        <f t="shared" si="152"/>
        <v>#VALUE!</v>
      </c>
      <c r="V622" s="13"/>
      <c r="W622" s="8">
        <f t="shared" si="153"/>
        <v>9.0359999999999996</v>
      </c>
      <c r="X622" s="8">
        <f t="shared" si="154"/>
        <v>-184.49199999999999</v>
      </c>
      <c r="Y622"/>
      <c r="Z622" t="e">
        <f>IF(D622="M",IF(AC622&lt;78,LMS!$D$5*AC622^3+LMS!$E$5*AC622^2+LMS!$F$5*AC622+LMS!$G$5,IF(AC622&lt;150,LMS!$D$6*AC622^3+LMS!$E$6*AC622^2+LMS!$F$6*AC622+LMS!$G$6,LMS!$D$7*AC622^3+LMS!$E$7*AC622^2+LMS!$F$7*AC622+LMS!$G$7)),IF(AC622&lt;69,LMS!$D$9*AC622^3+LMS!$E$9*AC622^2+LMS!$F$9*AC622+LMS!$G$9,IF(AC622&lt;150,LMS!$D$10*AC622^3+LMS!$E$10*AC622^2+LMS!$F$10*AC622+LMS!$G$10,LMS!$D$11*AC622^3+LMS!$E$11*AC622^2+LMS!$F$11*AC622+LMS!$G$11)))</f>
        <v>#VALUE!</v>
      </c>
      <c r="AA622" t="e">
        <f>IF(D622="M",(IF(AC622&lt;2.5,LMS!$D$21*AC622^3+LMS!$E$21*AC622^2+LMS!$F$21*AC622+LMS!$G$21,IF(AC622&lt;9.5,LMS!$D$22*AC622^3+LMS!$E$22*AC622^2+LMS!$F$22*AC622+LMS!$G$22,IF(AC622&lt;26.75,LMS!$D$23*AC622^3+LMS!$E$23*AC622^2+LMS!$F$23*AC622+LMS!$G$23,IF(AC622&lt;90,LMS!$D$24*AC622^3+LMS!$E$24*AC622^2+LMS!$F$24*AC622+LMS!$G$24,LMS!$D$25*AC622^3+LMS!$E$25*AC622^2+LMS!$F$25*AC622+LMS!$G$25))))),(IF(AC622&lt;2.5,LMS!$D$27*AC622^3+LMS!$E$27*AC622^2+LMS!$F$27*AC622+LMS!$G$27,IF(AC622&lt;9.5,LMS!$D$28*AC622^3+LMS!$E$28*AC622^2+LMS!$F$28*AC622+LMS!$G$28,IF(AC622&lt;26.75,LMS!$D$29*AC622^3+LMS!$E$29*AC622^2+LMS!$F$29*AC622+LMS!$G$29,IF(AC622&lt;90,LMS!$D$30*AC622^3+LMS!$E$30*AC622^2+LMS!$F$30*AC622+LMS!$G$30,IF(AC622&lt;150,LMS!$D$31*AC622^3+LMS!$E$31*AC622^2+LMS!$F$31*AC622+LMS!$G$31,LMS!$D$32*AC622^3+LMS!$E$32*AC622^2+LMS!$F$32*AC622+LMS!$G$32)))))))</f>
        <v>#VALUE!</v>
      </c>
      <c r="AB622" t="e">
        <f>IF(D622="M",(IF(AC622&lt;90,LMS!$D$14*AC622^3+LMS!$E$14*AC622^2+LMS!$F$14*AC622+LMS!$G$14,LMS!$D$15*AC622^3+LMS!$E$15*AC622^2+LMS!$F$15*AC622+LMS!$G$15)),(IF(AC622&lt;90,LMS!$D$17*AC622^3+LMS!$E$17*AC622^2+LMS!$F$17*AC622+LMS!$G$17,LMS!$D$18*AC622^3+LMS!$E$18*AC622^2+LMS!$F$18*AC622+LMS!$G$18)))</f>
        <v>#VALUE!</v>
      </c>
      <c r="AC622" s="7" t="e">
        <f t="shared" si="155"/>
        <v>#VALUE!</v>
      </c>
    </row>
    <row r="623" spans="2:29" s="7" customFormat="1">
      <c r="B623" s="119"/>
      <c r="C623" s="119"/>
      <c r="D623" s="119"/>
      <c r="E623" s="31"/>
      <c r="F623" s="31"/>
      <c r="G623" s="120"/>
      <c r="H623" s="120"/>
      <c r="I623" s="11" t="str">
        <f t="shared" si="142"/>
        <v/>
      </c>
      <c r="J623" s="2" t="str">
        <f t="shared" si="143"/>
        <v/>
      </c>
      <c r="K623" s="2" t="str">
        <f t="shared" si="144"/>
        <v/>
      </c>
      <c r="L623" s="2" t="str">
        <f t="shared" si="145"/>
        <v/>
      </c>
      <c r="M623" s="2" t="str">
        <f t="shared" si="146"/>
        <v/>
      </c>
      <c r="N623" s="2" t="str">
        <f t="shared" si="147"/>
        <v/>
      </c>
      <c r="O623" s="11" t="str">
        <f t="shared" si="148"/>
        <v/>
      </c>
      <c r="P623" s="11" t="str">
        <f t="shared" si="149"/>
        <v/>
      </c>
      <c r="Q623" s="11" t="str">
        <f t="shared" si="150"/>
        <v/>
      </c>
      <c r="R623" s="137"/>
      <c r="S623" s="137"/>
      <c r="T623" s="12" t="e">
        <f t="shared" si="151"/>
        <v>#VALUE!</v>
      </c>
      <c r="U623" s="13" t="e">
        <f t="shared" si="152"/>
        <v>#VALUE!</v>
      </c>
      <c r="V623" s="13"/>
      <c r="W623" s="8">
        <f t="shared" si="153"/>
        <v>9.0359999999999996</v>
      </c>
      <c r="X623" s="8">
        <f t="shared" si="154"/>
        <v>-184.49199999999999</v>
      </c>
      <c r="Y623"/>
      <c r="Z623" t="e">
        <f>IF(D623="M",IF(AC623&lt;78,LMS!$D$5*AC623^3+LMS!$E$5*AC623^2+LMS!$F$5*AC623+LMS!$G$5,IF(AC623&lt;150,LMS!$D$6*AC623^3+LMS!$E$6*AC623^2+LMS!$F$6*AC623+LMS!$G$6,LMS!$D$7*AC623^3+LMS!$E$7*AC623^2+LMS!$F$7*AC623+LMS!$G$7)),IF(AC623&lt;69,LMS!$D$9*AC623^3+LMS!$E$9*AC623^2+LMS!$F$9*AC623+LMS!$G$9,IF(AC623&lt;150,LMS!$D$10*AC623^3+LMS!$E$10*AC623^2+LMS!$F$10*AC623+LMS!$G$10,LMS!$D$11*AC623^3+LMS!$E$11*AC623^2+LMS!$F$11*AC623+LMS!$G$11)))</f>
        <v>#VALUE!</v>
      </c>
      <c r="AA623" t="e">
        <f>IF(D623="M",(IF(AC623&lt;2.5,LMS!$D$21*AC623^3+LMS!$E$21*AC623^2+LMS!$F$21*AC623+LMS!$G$21,IF(AC623&lt;9.5,LMS!$D$22*AC623^3+LMS!$E$22*AC623^2+LMS!$F$22*AC623+LMS!$G$22,IF(AC623&lt;26.75,LMS!$D$23*AC623^3+LMS!$E$23*AC623^2+LMS!$F$23*AC623+LMS!$G$23,IF(AC623&lt;90,LMS!$D$24*AC623^3+LMS!$E$24*AC623^2+LMS!$F$24*AC623+LMS!$G$24,LMS!$D$25*AC623^3+LMS!$E$25*AC623^2+LMS!$F$25*AC623+LMS!$G$25))))),(IF(AC623&lt;2.5,LMS!$D$27*AC623^3+LMS!$E$27*AC623^2+LMS!$F$27*AC623+LMS!$G$27,IF(AC623&lt;9.5,LMS!$D$28*AC623^3+LMS!$E$28*AC623^2+LMS!$F$28*AC623+LMS!$G$28,IF(AC623&lt;26.75,LMS!$D$29*AC623^3+LMS!$E$29*AC623^2+LMS!$F$29*AC623+LMS!$G$29,IF(AC623&lt;90,LMS!$D$30*AC623^3+LMS!$E$30*AC623^2+LMS!$F$30*AC623+LMS!$G$30,IF(AC623&lt;150,LMS!$D$31*AC623^3+LMS!$E$31*AC623^2+LMS!$F$31*AC623+LMS!$G$31,LMS!$D$32*AC623^3+LMS!$E$32*AC623^2+LMS!$F$32*AC623+LMS!$G$32)))))))</f>
        <v>#VALUE!</v>
      </c>
      <c r="AB623" t="e">
        <f>IF(D623="M",(IF(AC623&lt;90,LMS!$D$14*AC623^3+LMS!$E$14*AC623^2+LMS!$F$14*AC623+LMS!$G$14,LMS!$D$15*AC623^3+LMS!$E$15*AC623^2+LMS!$F$15*AC623+LMS!$G$15)),(IF(AC623&lt;90,LMS!$D$17*AC623^3+LMS!$E$17*AC623^2+LMS!$F$17*AC623+LMS!$G$17,LMS!$D$18*AC623^3+LMS!$E$18*AC623^2+LMS!$F$18*AC623+LMS!$G$18)))</f>
        <v>#VALUE!</v>
      </c>
      <c r="AC623" s="7" t="e">
        <f t="shared" si="155"/>
        <v>#VALUE!</v>
      </c>
    </row>
    <row r="624" spans="2:29" s="7" customFormat="1">
      <c r="B624" s="119"/>
      <c r="C624" s="119"/>
      <c r="D624" s="119"/>
      <c r="E624" s="31"/>
      <c r="F624" s="31"/>
      <c r="G624" s="120"/>
      <c r="H624" s="120"/>
      <c r="I624" s="11" t="str">
        <f t="shared" si="142"/>
        <v/>
      </c>
      <c r="J624" s="2" t="str">
        <f t="shared" si="143"/>
        <v/>
      </c>
      <c r="K624" s="2" t="str">
        <f t="shared" si="144"/>
        <v/>
      </c>
      <c r="L624" s="2" t="str">
        <f t="shared" si="145"/>
        <v/>
      </c>
      <c r="M624" s="2" t="str">
        <f t="shared" si="146"/>
        <v/>
      </c>
      <c r="N624" s="2" t="str">
        <f t="shared" si="147"/>
        <v/>
      </c>
      <c r="O624" s="11" t="str">
        <f t="shared" si="148"/>
        <v/>
      </c>
      <c r="P624" s="11" t="str">
        <f t="shared" si="149"/>
        <v/>
      </c>
      <c r="Q624" s="11" t="str">
        <f t="shared" si="150"/>
        <v/>
      </c>
      <c r="R624" s="137"/>
      <c r="S624" s="137"/>
      <c r="T624" s="12" t="e">
        <f t="shared" si="151"/>
        <v>#VALUE!</v>
      </c>
      <c r="U624" s="13" t="e">
        <f t="shared" si="152"/>
        <v>#VALUE!</v>
      </c>
      <c r="V624" s="13"/>
      <c r="W624" s="8">
        <f t="shared" si="153"/>
        <v>9.0359999999999996</v>
      </c>
      <c r="X624" s="8">
        <f t="shared" si="154"/>
        <v>-184.49199999999999</v>
      </c>
      <c r="Y624"/>
      <c r="Z624" t="e">
        <f>IF(D624="M",IF(AC624&lt;78,LMS!$D$5*AC624^3+LMS!$E$5*AC624^2+LMS!$F$5*AC624+LMS!$G$5,IF(AC624&lt;150,LMS!$D$6*AC624^3+LMS!$E$6*AC624^2+LMS!$F$6*AC624+LMS!$G$6,LMS!$D$7*AC624^3+LMS!$E$7*AC624^2+LMS!$F$7*AC624+LMS!$G$7)),IF(AC624&lt;69,LMS!$D$9*AC624^3+LMS!$E$9*AC624^2+LMS!$F$9*AC624+LMS!$G$9,IF(AC624&lt;150,LMS!$D$10*AC624^3+LMS!$E$10*AC624^2+LMS!$F$10*AC624+LMS!$G$10,LMS!$D$11*AC624^3+LMS!$E$11*AC624^2+LMS!$F$11*AC624+LMS!$G$11)))</f>
        <v>#VALUE!</v>
      </c>
      <c r="AA624" t="e">
        <f>IF(D624="M",(IF(AC624&lt;2.5,LMS!$D$21*AC624^3+LMS!$E$21*AC624^2+LMS!$F$21*AC624+LMS!$G$21,IF(AC624&lt;9.5,LMS!$D$22*AC624^3+LMS!$E$22*AC624^2+LMS!$F$22*AC624+LMS!$G$22,IF(AC624&lt;26.75,LMS!$D$23*AC624^3+LMS!$E$23*AC624^2+LMS!$F$23*AC624+LMS!$G$23,IF(AC624&lt;90,LMS!$D$24*AC624^3+LMS!$E$24*AC624^2+LMS!$F$24*AC624+LMS!$G$24,LMS!$D$25*AC624^3+LMS!$E$25*AC624^2+LMS!$F$25*AC624+LMS!$G$25))))),(IF(AC624&lt;2.5,LMS!$D$27*AC624^3+LMS!$E$27*AC624^2+LMS!$F$27*AC624+LMS!$G$27,IF(AC624&lt;9.5,LMS!$D$28*AC624^3+LMS!$E$28*AC624^2+LMS!$F$28*AC624+LMS!$G$28,IF(AC624&lt;26.75,LMS!$D$29*AC624^3+LMS!$E$29*AC624^2+LMS!$F$29*AC624+LMS!$G$29,IF(AC624&lt;90,LMS!$D$30*AC624^3+LMS!$E$30*AC624^2+LMS!$F$30*AC624+LMS!$G$30,IF(AC624&lt;150,LMS!$D$31*AC624^3+LMS!$E$31*AC624^2+LMS!$F$31*AC624+LMS!$G$31,LMS!$D$32*AC624^3+LMS!$E$32*AC624^2+LMS!$F$32*AC624+LMS!$G$32)))))))</f>
        <v>#VALUE!</v>
      </c>
      <c r="AB624" t="e">
        <f>IF(D624="M",(IF(AC624&lt;90,LMS!$D$14*AC624^3+LMS!$E$14*AC624^2+LMS!$F$14*AC624+LMS!$G$14,LMS!$D$15*AC624^3+LMS!$E$15*AC624^2+LMS!$F$15*AC624+LMS!$G$15)),(IF(AC624&lt;90,LMS!$D$17*AC624^3+LMS!$E$17*AC624^2+LMS!$F$17*AC624+LMS!$G$17,LMS!$D$18*AC624^3+LMS!$E$18*AC624^2+LMS!$F$18*AC624+LMS!$G$18)))</f>
        <v>#VALUE!</v>
      </c>
      <c r="AC624" s="7" t="e">
        <f t="shared" si="155"/>
        <v>#VALUE!</v>
      </c>
    </row>
    <row r="625" spans="2:29" s="7" customFormat="1">
      <c r="B625" s="119"/>
      <c r="C625" s="119"/>
      <c r="D625" s="119"/>
      <c r="E625" s="31"/>
      <c r="F625" s="31"/>
      <c r="G625" s="120"/>
      <c r="H625" s="120"/>
      <c r="I625" s="11" t="str">
        <f t="shared" si="142"/>
        <v/>
      </c>
      <c r="J625" s="2" t="str">
        <f t="shared" si="143"/>
        <v/>
      </c>
      <c r="K625" s="2" t="str">
        <f t="shared" si="144"/>
        <v/>
      </c>
      <c r="L625" s="2" t="str">
        <f t="shared" si="145"/>
        <v/>
      </c>
      <c r="M625" s="2" t="str">
        <f t="shared" si="146"/>
        <v/>
      </c>
      <c r="N625" s="2" t="str">
        <f t="shared" si="147"/>
        <v/>
      </c>
      <c r="O625" s="11" t="str">
        <f t="shared" si="148"/>
        <v/>
      </c>
      <c r="P625" s="11" t="str">
        <f t="shared" si="149"/>
        <v/>
      </c>
      <c r="Q625" s="11" t="str">
        <f t="shared" si="150"/>
        <v/>
      </c>
      <c r="R625" s="137"/>
      <c r="S625" s="137"/>
      <c r="T625" s="12" t="e">
        <f t="shared" si="151"/>
        <v>#VALUE!</v>
      </c>
      <c r="U625" s="13" t="e">
        <f t="shared" si="152"/>
        <v>#VALUE!</v>
      </c>
      <c r="V625" s="13"/>
      <c r="W625" s="8">
        <f t="shared" si="153"/>
        <v>9.0359999999999996</v>
      </c>
      <c r="X625" s="8">
        <f t="shared" si="154"/>
        <v>-184.49199999999999</v>
      </c>
      <c r="Y625"/>
      <c r="Z625" t="e">
        <f>IF(D625="M",IF(AC625&lt;78,LMS!$D$5*AC625^3+LMS!$E$5*AC625^2+LMS!$F$5*AC625+LMS!$G$5,IF(AC625&lt;150,LMS!$D$6*AC625^3+LMS!$E$6*AC625^2+LMS!$F$6*AC625+LMS!$G$6,LMS!$D$7*AC625^3+LMS!$E$7*AC625^2+LMS!$F$7*AC625+LMS!$G$7)),IF(AC625&lt;69,LMS!$D$9*AC625^3+LMS!$E$9*AC625^2+LMS!$F$9*AC625+LMS!$G$9,IF(AC625&lt;150,LMS!$D$10*AC625^3+LMS!$E$10*AC625^2+LMS!$F$10*AC625+LMS!$G$10,LMS!$D$11*AC625^3+LMS!$E$11*AC625^2+LMS!$F$11*AC625+LMS!$G$11)))</f>
        <v>#VALUE!</v>
      </c>
      <c r="AA625" t="e">
        <f>IF(D625="M",(IF(AC625&lt;2.5,LMS!$D$21*AC625^3+LMS!$E$21*AC625^2+LMS!$F$21*AC625+LMS!$G$21,IF(AC625&lt;9.5,LMS!$D$22*AC625^3+LMS!$E$22*AC625^2+LMS!$F$22*AC625+LMS!$G$22,IF(AC625&lt;26.75,LMS!$D$23*AC625^3+LMS!$E$23*AC625^2+LMS!$F$23*AC625+LMS!$G$23,IF(AC625&lt;90,LMS!$D$24*AC625^3+LMS!$E$24*AC625^2+LMS!$F$24*AC625+LMS!$G$24,LMS!$D$25*AC625^3+LMS!$E$25*AC625^2+LMS!$F$25*AC625+LMS!$G$25))))),(IF(AC625&lt;2.5,LMS!$D$27*AC625^3+LMS!$E$27*AC625^2+LMS!$F$27*AC625+LMS!$G$27,IF(AC625&lt;9.5,LMS!$D$28*AC625^3+LMS!$E$28*AC625^2+LMS!$F$28*AC625+LMS!$G$28,IF(AC625&lt;26.75,LMS!$D$29*AC625^3+LMS!$E$29*AC625^2+LMS!$F$29*AC625+LMS!$G$29,IF(AC625&lt;90,LMS!$D$30*AC625^3+LMS!$E$30*AC625^2+LMS!$F$30*AC625+LMS!$G$30,IF(AC625&lt;150,LMS!$D$31*AC625^3+LMS!$E$31*AC625^2+LMS!$F$31*AC625+LMS!$G$31,LMS!$D$32*AC625^3+LMS!$E$32*AC625^2+LMS!$F$32*AC625+LMS!$G$32)))))))</f>
        <v>#VALUE!</v>
      </c>
      <c r="AB625" t="e">
        <f>IF(D625="M",(IF(AC625&lt;90,LMS!$D$14*AC625^3+LMS!$E$14*AC625^2+LMS!$F$14*AC625+LMS!$G$14,LMS!$D$15*AC625^3+LMS!$E$15*AC625^2+LMS!$F$15*AC625+LMS!$G$15)),(IF(AC625&lt;90,LMS!$D$17*AC625^3+LMS!$E$17*AC625^2+LMS!$F$17*AC625+LMS!$G$17,LMS!$D$18*AC625^3+LMS!$E$18*AC625^2+LMS!$F$18*AC625+LMS!$G$18)))</f>
        <v>#VALUE!</v>
      </c>
      <c r="AC625" s="7" t="e">
        <f t="shared" si="155"/>
        <v>#VALUE!</v>
      </c>
    </row>
    <row r="626" spans="2:29" s="7" customFormat="1">
      <c r="B626" s="119"/>
      <c r="C626" s="119"/>
      <c r="D626" s="119"/>
      <c r="E626" s="31"/>
      <c r="F626" s="31"/>
      <c r="G626" s="120"/>
      <c r="H626" s="120"/>
      <c r="I626" s="11" t="str">
        <f t="shared" si="142"/>
        <v/>
      </c>
      <c r="J626" s="2" t="str">
        <f t="shared" si="143"/>
        <v/>
      </c>
      <c r="K626" s="2" t="str">
        <f t="shared" si="144"/>
        <v/>
      </c>
      <c r="L626" s="2" t="str">
        <f t="shared" si="145"/>
        <v/>
      </c>
      <c r="M626" s="2" t="str">
        <f t="shared" si="146"/>
        <v/>
      </c>
      <c r="N626" s="2" t="str">
        <f t="shared" si="147"/>
        <v/>
      </c>
      <c r="O626" s="11" t="str">
        <f t="shared" si="148"/>
        <v/>
      </c>
      <c r="P626" s="11" t="str">
        <f t="shared" si="149"/>
        <v/>
      </c>
      <c r="Q626" s="11" t="str">
        <f t="shared" si="150"/>
        <v/>
      </c>
      <c r="R626" s="137"/>
      <c r="S626" s="137"/>
      <c r="T626" s="12" t="e">
        <f t="shared" si="151"/>
        <v>#VALUE!</v>
      </c>
      <c r="U626" s="13" t="e">
        <f t="shared" si="152"/>
        <v>#VALUE!</v>
      </c>
      <c r="V626" s="13"/>
      <c r="W626" s="8">
        <f t="shared" si="153"/>
        <v>9.0359999999999996</v>
      </c>
      <c r="X626" s="8">
        <f t="shared" si="154"/>
        <v>-184.49199999999999</v>
      </c>
      <c r="Y626"/>
      <c r="Z626" t="e">
        <f>IF(D626="M",IF(AC626&lt;78,LMS!$D$5*AC626^3+LMS!$E$5*AC626^2+LMS!$F$5*AC626+LMS!$G$5,IF(AC626&lt;150,LMS!$D$6*AC626^3+LMS!$E$6*AC626^2+LMS!$F$6*AC626+LMS!$G$6,LMS!$D$7*AC626^3+LMS!$E$7*AC626^2+LMS!$F$7*AC626+LMS!$G$7)),IF(AC626&lt;69,LMS!$D$9*AC626^3+LMS!$E$9*AC626^2+LMS!$F$9*AC626+LMS!$G$9,IF(AC626&lt;150,LMS!$D$10*AC626^3+LMS!$E$10*AC626^2+LMS!$F$10*AC626+LMS!$G$10,LMS!$D$11*AC626^3+LMS!$E$11*AC626^2+LMS!$F$11*AC626+LMS!$G$11)))</f>
        <v>#VALUE!</v>
      </c>
      <c r="AA626" t="e">
        <f>IF(D626="M",(IF(AC626&lt;2.5,LMS!$D$21*AC626^3+LMS!$E$21*AC626^2+LMS!$F$21*AC626+LMS!$G$21,IF(AC626&lt;9.5,LMS!$D$22*AC626^3+LMS!$E$22*AC626^2+LMS!$F$22*AC626+LMS!$G$22,IF(AC626&lt;26.75,LMS!$D$23*AC626^3+LMS!$E$23*AC626^2+LMS!$F$23*AC626+LMS!$G$23,IF(AC626&lt;90,LMS!$D$24*AC626^3+LMS!$E$24*AC626^2+LMS!$F$24*AC626+LMS!$G$24,LMS!$D$25*AC626^3+LMS!$E$25*AC626^2+LMS!$F$25*AC626+LMS!$G$25))))),(IF(AC626&lt;2.5,LMS!$D$27*AC626^3+LMS!$E$27*AC626^2+LMS!$F$27*AC626+LMS!$G$27,IF(AC626&lt;9.5,LMS!$D$28*AC626^3+LMS!$E$28*AC626^2+LMS!$F$28*AC626+LMS!$G$28,IF(AC626&lt;26.75,LMS!$D$29*AC626^3+LMS!$E$29*AC626^2+LMS!$F$29*AC626+LMS!$G$29,IF(AC626&lt;90,LMS!$D$30*AC626^3+LMS!$E$30*AC626^2+LMS!$F$30*AC626+LMS!$G$30,IF(AC626&lt;150,LMS!$D$31*AC626^3+LMS!$E$31*AC626^2+LMS!$F$31*AC626+LMS!$G$31,LMS!$D$32*AC626^3+LMS!$E$32*AC626^2+LMS!$F$32*AC626+LMS!$G$32)))))))</f>
        <v>#VALUE!</v>
      </c>
      <c r="AB626" t="e">
        <f>IF(D626="M",(IF(AC626&lt;90,LMS!$D$14*AC626^3+LMS!$E$14*AC626^2+LMS!$F$14*AC626+LMS!$G$14,LMS!$D$15*AC626^3+LMS!$E$15*AC626^2+LMS!$F$15*AC626+LMS!$G$15)),(IF(AC626&lt;90,LMS!$D$17*AC626^3+LMS!$E$17*AC626^2+LMS!$F$17*AC626+LMS!$G$17,LMS!$D$18*AC626^3+LMS!$E$18*AC626^2+LMS!$F$18*AC626+LMS!$G$18)))</f>
        <v>#VALUE!</v>
      </c>
      <c r="AC626" s="7" t="e">
        <f t="shared" si="155"/>
        <v>#VALUE!</v>
      </c>
    </row>
    <row r="627" spans="2:29" s="7" customFormat="1">
      <c r="B627" s="119"/>
      <c r="C627" s="119"/>
      <c r="D627" s="119"/>
      <c r="E627" s="31"/>
      <c r="F627" s="31"/>
      <c r="G627" s="120"/>
      <c r="H627" s="120"/>
      <c r="I627" s="11" t="str">
        <f t="shared" si="142"/>
        <v/>
      </c>
      <c r="J627" s="2" t="str">
        <f t="shared" si="143"/>
        <v/>
      </c>
      <c r="K627" s="2" t="str">
        <f t="shared" si="144"/>
        <v/>
      </c>
      <c r="L627" s="2" t="str">
        <f t="shared" si="145"/>
        <v/>
      </c>
      <c r="M627" s="2" t="str">
        <f t="shared" si="146"/>
        <v/>
      </c>
      <c r="N627" s="2" t="str">
        <f t="shared" si="147"/>
        <v/>
      </c>
      <c r="O627" s="11" t="str">
        <f t="shared" si="148"/>
        <v/>
      </c>
      <c r="P627" s="11" t="str">
        <f t="shared" si="149"/>
        <v/>
      </c>
      <c r="Q627" s="11" t="str">
        <f t="shared" si="150"/>
        <v/>
      </c>
      <c r="R627" s="137"/>
      <c r="S627" s="137"/>
      <c r="T627" s="12" t="e">
        <f t="shared" si="151"/>
        <v>#VALUE!</v>
      </c>
      <c r="U627" s="13" t="e">
        <f t="shared" si="152"/>
        <v>#VALUE!</v>
      </c>
      <c r="V627" s="13"/>
      <c r="W627" s="8">
        <f t="shared" si="153"/>
        <v>9.0359999999999996</v>
      </c>
      <c r="X627" s="8">
        <f t="shared" si="154"/>
        <v>-184.49199999999999</v>
      </c>
      <c r="Y627"/>
      <c r="Z627" t="e">
        <f>IF(D627="M",IF(AC627&lt;78,LMS!$D$5*AC627^3+LMS!$E$5*AC627^2+LMS!$F$5*AC627+LMS!$G$5,IF(AC627&lt;150,LMS!$D$6*AC627^3+LMS!$E$6*AC627^2+LMS!$F$6*AC627+LMS!$G$6,LMS!$D$7*AC627^3+LMS!$E$7*AC627^2+LMS!$F$7*AC627+LMS!$G$7)),IF(AC627&lt;69,LMS!$D$9*AC627^3+LMS!$E$9*AC627^2+LMS!$F$9*AC627+LMS!$G$9,IF(AC627&lt;150,LMS!$D$10*AC627^3+LMS!$E$10*AC627^2+LMS!$F$10*AC627+LMS!$G$10,LMS!$D$11*AC627^3+LMS!$E$11*AC627^2+LMS!$F$11*AC627+LMS!$G$11)))</f>
        <v>#VALUE!</v>
      </c>
      <c r="AA627" t="e">
        <f>IF(D627="M",(IF(AC627&lt;2.5,LMS!$D$21*AC627^3+LMS!$E$21*AC627^2+LMS!$F$21*AC627+LMS!$G$21,IF(AC627&lt;9.5,LMS!$D$22*AC627^3+LMS!$E$22*AC627^2+LMS!$F$22*AC627+LMS!$G$22,IF(AC627&lt;26.75,LMS!$D$23*AC627^3+LMS!$E$23*AC627^2+LMS!$F$23*AC627+LMS!$G$23,IF(AC627&lt;90,LMS!$D$24*AC627^3+LMS!$E$24*AC627^2+LMS!$F$24*AC627+LMS!$G$24,LMS!$D$25*AC627^3+LMS!$E$25*AC627^2+LMS!$F$25*AC627+LMS!$G$25))))),(IF(AC627&lt;2.5,LMS!$D$27*AC627^3+LMS!$E$27*AC627^2+LMS!$F$27*AC627+LMS!$G$27,IF(AC627&lt;9.5,LMS!$D$28*AC627^3+LMS!$E$28*AC627^2+LMS!$F$28*AC627+LMS!$G$28,IF(AC627&lt;26.75,LMS!$D$29*AC627^3+LMS!$E$29*AC627^2+LMS!$F$29*AC627+LMS!$G$29,IF(AC627&lt;90,LMS!$D$30*AC627^3+LMS!$E$30*AC627^2+LMS!$F$30*AC627+LMS!$G$30,IF(AC627&lt;150,LMS!$D$31*AC627^3+LMS!$E$31*AC627^2+LMS!$F$31*AC627+LMS!$G$31,LMS!$D$32*AC627^3+LMS!$E$32*AC627^2+LMS!$F$32*AC627+LMS!$G$32)))))))</f>
        <v>#VALUE!</v>
      </c>
      <c r="AB627" t="e">
        <f>IF(D627="M",(IF(AC627&lt;90,LMS!$D$14*AC627^3+LMS!$E$14*AC627^2+LMS!$F$14*AC627+LMS!$G$14,LMS!$D$15*AC627^3+LMS!$E$15*AC627^2+LMS!$F$15*AC627+LMS!$G$15)),(IF(AC627&lt;90,LMS!$D$17*AC627^3+LMS!$E$17*AC627^2+LMS!$F$17*AC627+LMS!$G$17,LMS!$D$18*AC627^3+LMS!$E$18*AC627^2+LMS!$F$18*AC627+LMS!$G$18)))</f>
        <v>#VALUE!</v>
      </c>
      <c r="AC627" s="7" t="e">
        <f t="shared" si="155"/>
        <v>#VALUE!</v>
      </c>
    </row>
    <row r="628" spans="2:29" s="7" customFormat="1">
      <c r="B628" s="119"/>
      <c r="C628" s="119"/>
      <c r="D628" s="119"/>
      <c r="E628" s="31"/>
      <c r="F628" s="31"/>
      <c r="G628" s="120"/>
      <c r="H628" s="120"/>
      <c r="I628" s="11" t="str">
        <f t="shared" si="142"/>
        <v/>
      </c>
      <c r="J628" s="2" t="str">
        <f t="shared" si="143"/>
        <v/>
      </c>
      <c r="K628" s="2" t="str">
        <f t="shared" si="144"/>
        <v/>
      </c>
      <c r="L628" s="2" t="str">
        <f t="shared" si="145"/>
        <v/>
      </c>
      <c r="M628" s="2" t="str">
        <f t="shared" si="146"/>
        <v/>
      </c>
      <c r="N628" s="2" t="str">
        <f t="shared" si="147"/>
        <v/>
      </c>
      <c r="O628" s="11" t="str">
        <f t="shared" si="148"/>
        <v/>
      </c>
      <c r="P628" s="11" t="str">
        <f t="shared" si="149"/>
        <v/>
      </c>
      <c r="Q628" s="11" t="str">
        <f t="shared" si="150"/>
        <v/>
      </c>
      <c r="R628" s="137"/>
      <c r="S628" s="137"/>
      <c r="T628" s="12" t="e">
        <f t="shared" si="151"/>
        <v>#VALUE!</v>
      </c>
      <c r="U628" s="13" t="e">
        <f t="shared" si="152"/>
        <v>#VALUE!</v>
      </c>
      <c r="V628" s="13"/>
      <c r="W628" s="8">
        <f t="shared" si="153"/>
        <v>9.0359999999999996</v>
      </c>
      <c r="X628" s="8">
        <f t="shared" si="154"/>
        <v>-184.49199999999999</v>
      </c>
      <c r="Y628"/>
      <c r="Z628" t="e">
        <f>IF(D628="M",IF(AC628&lt;78,LMS!$D$5*AC628^3+LMS!$E$5*AC628^2+LMS!$F$5*AC628+LMS!$G$5,IF(AC628&lt;150,LMS!$D$6*AC628^3+LMS!$E$6*AC628^2+LMS!$F$6*AC628+LMS!$G$6,LMS!$D$7*AC628^3+LMS!$E$7*AC628^2+LMS!$F$7*AC628+LMS!$G$7)),IF(AC628&lt;69,LMS!$D$9*AC628^3+LMS!$E$9*AC628^2+LMS!$F$9*AC628+LMS!$G$9,IF(AC628&lt;150,LMS!$D$10*AC628^3+LMS!$E$10*AC628^2+LMS!$F$10*AC628+LMS!$G$10,LMS!$D$11*AC628^3+LMS!$E$11*AC628^2+LMS!$F$11*AC628+LMS!$G$11)))</f>
        <v>#VALUE!</v>
      </c>
      <c r="AA628" t="e">
        <f>IF(D628="M",(IF(AC628&lt;2.5,LMS!$D$21*AC628^3+LMS!$E$21*AC628^2+LMS!$F$21*AC628+LMS!$G$21,IF(AC628&lt;9.5,LMS!$D$22*AC628^3+LMS!$E$22*AC628^2+LMS!$F$22*AC628+LMS!$G$22,IF(AC628&lt;26.75,LMS!$D$23*AC628^3+LMS!$E$23*AC628^2+LMS!$F$23*AC628+LMS!$G$23,IF(AC628&lt;90,LMS!$D$24*AC628^3+LMS!$E$24*AC628^2+LMS!$F$24*AC628+LMS!$G$24,LMS!$D$25*AC628^3+LMS!$E$25*AC628^2+LMS!$F$25*AC628+LMS!$G$25))))),(IF(AC628&lt;2.5,LMS!$D$27*AC628^3+LMS!$E$27*AC628^2+LMS!$F$27*AC628+LMS!$G$27,IF(AC628&lt;9.5,LMS!$D$28*AC628^3+LMS!$E$28*AC628^2+LMS!$F$28*AC628+LMS!$G$28,IF(AC628&lt;26.75,LMS!$D$29*AC628^3+LMS!$E$29*AC628^2+LMS!$F$29*AC628+LMS!$G$29,IF(AC628&lt;90,LMS!$D$30*AC628^3+LMS!$E$30*AC628^2+LMS!$F$30*AC628+LMS!$G$30,IF(AC628&lt;150,LMS!$D$31*AC628^3+LMS!$E$31*AC628^2+LMS!$F$31*AC628+LMS!$G$31,LMS!$D$32*AC628^3+LMS!$E$32*AC628^2+LMS!$F$32*AC628+LMS!$G$32)))))))</f>
        <v>#VALUE!</v>
      </c>
      <c r="AB628" t="e">
        <f>IF(D628="M",(IF(AC628&lt;90,LMS!$D$14*AC628^3+LMS!$E$14*AC628^2+LMS!$F$14*AC628+LMS!$G$14,LMS!$D$15*AC628^3+LMS!$E$15*AC628^2+LMS!$F$15*AC628+LMS!$G$15)),(IF(AC628&lt;90,LMS!$D$17*AC628^3+LMS!$E$17*AC628^2+LMS!$F$17*AC628+LMS!$G$17,LMS!$D$18*AC628^3+LMS!$E$18*AC628^2+LMS!$F$18*AC628+LMS!$G$18)))</f>
        <v>#VALUE!</v>
      </c>
      <c r="AC628" s="7" t="e">
        <f t="shared" si="155"/>
        <v>#VALUE!</v>
      </c>
    </row>
    <row r="629" spans="2:29" s="7" customFormat="1">
      <c r="B629" s="119"/>
      <c r="C629" s="119"/>
      <c r="D629" s="119"/>
      <c r="E629" s="31"/>
      <c r="F629" s="31"/>
      <c r="G629" s="120"/>
      <c r="H629" s="120"/>
      <c r="I629" s="11" t="str">
        <f t="shared" si="142"/>
        <v/>
      </c>
      <c r="J629" s="2" t="str">
        <f t="shared" si="143"/>
        <v/>
      </c>
      <c r="K629" s="2" t="str">
        <f t="shared" si="144"/>
        <v/>
      </c>
      <c r="L629" s="2" t="str">
        <f t="shared" si="145"/>
        <v/>
      </c>
      <c r="M629" s="2" t="str">
        <f t="shared" si="146"/>
        <v/>
      </c>
      <c r="N629" s="2" t="str">
        <f t="shared" si="147"/>
        <v/>
      </c>
      <c r="O629" s="11" t="str">
        <f t="shared" si="148"/>
        <v/>
      </c>
      <c r="P629" s="11" t="str">
        <f t="shared" si="149"/>
        <v/>
      </c>
      <c r="Q629" s="11" t="str">
        <f t="shared" si="150"/>
        <v/>
      </c>
      <c r="R629" s="137"/>
      <c r="S629" s="137"/>
      <c r="T629" s="12" t="e">
        <f t="shared" si="151"/>
        <v>#VALUE!</v>
      </c>
      <c r="U629" s="13" t="e">
        <f t="shared" si="152"/>
        <v>#VALUE!</v>
      </c>
      <c r="V629" s="13"/>
      <c r="W629" s="8">
        <f t="shared" si="153"/>
        <v>9.0359999999999996</v>
      </c>
      <c r="X629" s="8">
        <f t="shared" si="154"/>
        <v>-184.49199999999999</v>
      </c>
      <c r="Y629"/>
      <c r="Z629" t="e">
        <f>IF(D629="M",IF(AC629&lt;78,LMS!$D$5*AC629^3+LMS!$E$5*AC629^2+LMS!$F$5*AC629+LMS!$G$5,IF(AC629&lt;150,LMS!$D$6*AC629^3+LMS!$E$6*AC629^2+LMS!$F$6*AC629+LMS!$G$6,LMS!$D$7*AC629^3+LMS!$E$7*AC629^2+LMS!$F$7*AC629+LMS!$G$7)),IF(AC629&lt;69,LMS!$D$9*AC629^3+LMS!$E$9*AC629^2+LMS!$F$9*AC629+LMS!$G$9,IF(AC629&lt;150,LMS!$D$10*AC629^3+LMS!$E$10*AC629^2+LMS!$F$10*AC629+LMS!$G$10,LMS!$D$11*AC629^3+LMS!$E$11*AC629^2+LMS!$F$11*AC629+LMS!$G$11)))</f>
        <v>#VALUE!</v>
      </c>
      <c r="AA629" t="e">
        <f>IF(D629="M",(IF(AC629&lt;2.5,LMS!$D$21*AC629^3+LMS!$E$21*AC629^2+LMS!$F$21*AC629+LMS!$G$21,IF(AC629&lt;9.5,LMS!$D$22*AC629^3+LMS!$E$22*AC629^2+LMS!$F$22*AC629+LMS!$G$22,IF(AC629&lt;26.75,LMS!$D$23*AC629^3+LMS!$E$23*AC629^2+LMS!$F$23*AC629+LMS!$G$23,IF(AC629&lt;90,LMS!$D$24*AC629^3+LMS!$E$24*AC629^2+LMS!$F$24*AC629+LMS!$G$24,LMS!$D$25*AC629^3+LMS!$E$25*AC629^2+LMS!$F$25*AC629+LMS!$G$25))))),(IF(AC629&lt;2.5,LMS!$D$27*AC629^3+LMS!$E$27*AC629^2+LMS!$F$27*AC629+LMS!$G$27,IF(AC629&lt;9.5,LMS!$D$28*AC629^3+LMS!$E$28*AC629^2+LMS!$F$28*AC629+LMS!$G$28,IF(AC629&lt;26.75,LMS!$D$29*AC629^3+LMS!$E$29*AC629^2+LMS!$F$29*AC629+LMS!$G$29,IF(AC629&lt;90,LMS!$D$30*AC629^3+LMS!$E$30*AC629^2+LMS!$F$30*AC629+LMS!$G$30,IF(AC629&lt;150,LMS!$D$31*AC629^3+LMS!$E$31*AC629^2+LMS!$F$31*AC629+LMS!$G$31,LMS!$D$32*AC629^3+LMS!$E$32*AC629^2+LMS!$F$32*AC629+LMS!$G$32)))))))</f>
        <v>#VALUE!</v>
      </c>
      <c r="AB629" t="e">
        <f>IF(D629="M",(IF(AC629&lt;90,LMS!$D$14*AC629^3+LMS!$E$14*AC629^2+LMS!$F$14*AC629+LMS!$G$14,LMS!$D$15*AC629^3+LMS!$E$15*AC629^2+LMS!$F$15*AC629+LMS!$G$15)),(IF(AC629&lt;90,LMS!$D$17*AC629^3+LMS!$E$17*AC629^2+LMS!$F$17*AC629+LMS!$G$17,LMS!$D$18*AC629^3+LMS!$E$18*AC629^2+LMS!$F$18*AC629+LMS!$G$18)))</f>
        <v>#VALUE!</v>
      </c>
      <c r="AC629" s="7" t="e">
        <f t="shared" si="155"/>
        <v>#VALUE!</v>
      </c>
    </row>
    <row r="630" spans="2:29" s="7" customFormat="1">
      <c r="B630" s="119"/>
      <c r="C630" s="119"/>
      <c r="D630" s="119"/>
      <c r="E630" s="31"/>
      <c r="F630" s="31"/>
      <c r="G630" s="120"/>
      <c r="H630" s="120"/>
      <c r="I630" s="11" t="str">
        <f t="shared" si="142"/>
        <v/>
      </c>
      <c r="J630" s="2" t="str">
        <f t="shared" si="143"/>
        <v/>
      </c>
      <c r="K630" s="2" t="str">
        <f t="shared" si="144"/>
        <v/>
      </c>
      <c r="L630" s="2" t="str">
        <f t="shared" si="145"/>
        <v/>
      </c>
      <c r="M630" s="2" t="str">
        <f t="shared" si="146"/>
        <v/>
      </c>
      <c r="N630" s="2" t="str">
        <f t="shared" si="147"/>
        <v/>
      </c>
      <c r="O630" s="11" t="str">
        <f t="shared" si="148"/>
        <v/>
      </c>
      <c r="P630" s="11" t="str">
        <f t="shared" si="149"/>
        <v/>
      </c>
      <c r="Q630" s="11" t="str">
        <f t="shared" si="150"/>
        <v/>
      </c>
      <c r="R630" s="137"/>
      <c r="S630" s="137"/>
      <c r="T630" s="12" t="e">
        <f t="shared" si="151"/>
        <v>#VALUE!</v>
      </c>
      <c r="U630" s="13" t="e">
        <f t="shared" si="152"/>
        <v>#VALUE!</v>
      </c>
      <c r="V630" s="13"/>
      <c r="W630" s="8">
        <f t="shared" si="153"/>
        <v>9.0359999999999996</v>
      </c>
      <c r="X630" s="8">
        <f t="shared" si="154"/>
        <v>-184.49199999999999</v>
      </c>
      <c r="Y630"/>
      <c r="Z630" t="e">
        <f>IF(D630="M",IF(AC630&lt;78,LMS!$D$5*AC630^3+LMS!$E$5*AC630^2+LMS!$F$5*AC630+LMS!$G$5,IF(AC630&lt;150,LMS!$D$6*AC630^3+LMS!$E$6*AC630^2+LMS!$F$6*AC630+LMS!$G$6,LMS!$D$7*AC630^3+LMS!$E$7*AC630^2+LMS!$F$7*AC630+LMS!$G$7)),IF(AC630&lt;69,LMS!$D$9*AC630^3+LMS!$E$9*AC630^2+LMS!$F$9*AC630+LMS!$G$9,IF(AC630&lt;150,LMS!$D$10*AC630^3+LMS!$E$10*AC630^2+LMS!$F$10*AC630+LMS!$G$10,LMS!$D$11*AC630^3+LMS!$E$11*AC630^2+LMS!$F$11*AC630+LMS!$G$11)))</f>
        <v>#VALUE!</v>
      </c>
      <c r="AA630" t="e">
        <f>IF(D630="M",(IF(AC630&lt;2.5,LMS!$D$21*AC630^3+LMS!$E$21*AC630^2+LMS!$F$21*AC630+LMS!$G$21,IF(AC630&lt;9.5,LMS!$D$22*AC630^3+LMS!$E$22*AC630^2+LMS!$F$22*AC630+LMS!$G$22,IF(AC630&lt;26.75,LMS!$D$23*AC630^3+LMS!$E$23*AC630^2+LMS!$F$23*AC630+LMS!$G$23,IF(AC630&lt;90,LMS!$D$24*AC630^3+LMS!$E$24*AC630^2+LMS!$F$24*AC630+LMS!$G$24,LMS!$D$25*AC630^3+LMS!$E$25*AC630^2+LMS!$F$25*AC630+LMS!$G$25))))),(IF(AC630&lt;2.5,LMS!$D$27*AC630^3+LMS!$E$27*AC630^2+LMS!$F$27*AC630+LMS!$G$27,IF(AC630&lt;9.5,LMS!$D$28*AC630^3+LMS!$E$28*AC630^2+LMS!$F$28*AC630+LMS!$G$28,IF(AC630&lt;26.75,LMS!$D$29*AC630^3+LMS!$E$29*AC630^2+LMS!$F$29*AC630+LMS!$G$29,IF(AC630&lt;90,LMS!$D$30*AC630^3+LMS!$E$30*AC630^2+LMS!$F$30*AC630+LMS!$G$30,IF(AC630&lt;150,LMS!$D$31*AC630^3+LMS!$E$31*AC630^2+LMS!$F$31*AC630+LMS!$G$31,LMS!$D$32*AC630^3+LMS!$E$32*AC630^2+LMS!$F$32*AC630+LMS!$G$32)))))))</f>
        <v>#VALUE!</v>
      </c>
      <c r="AB630" t="e">
        <f>IF(D630="M",(IF(AC630&lt;90,LMS!$D$14*AC630^3+LMS!$E$14*AC630^2+LMS!$F$14*AC630+LMS!$G$14,LMS!$D$15*AC630^3+LMS!$E$15*AC630^2+LMS!$F$15*AC630+LMS!$G$15)),(IF(AC630&lt;90,LMS!$D$17*AC630^3+LMS!$E$17*AC630^2+LMS!$F$17*AC630+LMS!$G$17,LMS!$D$18*AC630^3+LMS!$E$18*AC630^2+LMS!$F$18*AC630+LMS!$G$18)))</f>
        <v>#VALUE!</v>
      </c>
      <c r="AC630" s="7" t="e">
        <f t="shared" si="155"/>
        <v>#VALUE!</v>
      </c>
    </row>
    <row r="631" spans="2:29" s="7" customFormat="1">
      <c r="B631" s="119"/>
      <c r="C631" s="119"/>
      <c r="D631" s="119"/>
      <c r="E631" s="31"/>
      <c r="F631" s="31"/>
      <c r="G631" s="120"/>
      <c r="H631" s="120"/>
      <c r="I631" s="11" t="str">
        <f t="shared" si="142"/>
        <v/>
      </c>
      <c r="J631" s="2" t="str">
        <f t="shared" si="143"/>
        <v/>
      </c>
      <c r="K631" s="2" t="str">
        <f t="shared" si="144"/>
        <v/>
      </c>
      <c r="L631" s="2" t="str">
        <f t="shared" si="145"/>
        <v/>
      </c>
      <c r="M631" s="2" t="str">
        <f t="shared" si="146"/>
        <v/>
      </c>
      <c r="N631" s="2" t="str">
        <f t="shared" si="147"/>
        <v/>
      </c>
      <c r="O631" s="11" t="str">
        <f t="shared" si="148"/>
        <v/>
      </c>
      <c r="P631" s="11" t="str">
        <f t="shared" si="149"/>
        <v/>
      </c>
      <c r="Q631" s="11" t="str">
        <f t="shared" si="150"/>
        <v/>
      </c>
      <c r="R631" s="137"/>
      <c r="S631" s="137"/>
      <c r="T631" s="12" t="e">
        <f t="shared" si="151"/>
        <v>#VALUE!</v>
      </c>
      <c r="U631" s="13" t="e">
        <f t="shared" si="152"/>
        <v>#VALUE!</v>
      </c>
      <c r="V631" s="13"/>
      <c r="W631" s="8">
        <f t="shared" si="153"/>
        <v>9.0359999999999996</v>
      </c>
      <c r="X631" s="8">
        <f t="shared" si="154"/>
        <v>-184.49199999999999</v>
      </c>
      <c r="Y631"/>
      <c r="Z631" t="e">
        <f>IF(D631="M",IF(AC631&lt;78,LMS!$D$5*AC631^3+LMS!$E$5*AC631^2+LMS!$F$5*AC631+LMS!$G$5,IF(AC631&lt;150,LMS!$D$6*AC631^3+LMS!$E$6*AC631^2+LMS!$F$6*AC631+LMS!$G$6,LMS!$D$7*AC631^3+LMS!$E$7*AC631^2+LMS!$F$7*AC631+LMS!$G$7)),IF(AC631&lt;69,LMS!$D$9*AC631^3+LMS!$E$9*AC631^2+LMS!$F$9*AC631+LMS!$G$9,IF(AC631&lt;150,LMS!$D$10*AC631^3+LMS!$E$10*AC631^2+LMS!$F$10*AC631+LMS!$G$10,LMS!$D$11*AC631^3+LMS!$E$11*AC631^2+LMS!$F$11*AC631+LMS!$G$11)))</f>
        <v>#VALUE!</v>
      </c>
      <c r="AA631" t="e">
        <f>IF(D631="M",(IF(AC631&lt;2.5,LMS!$D$21*AC631^3+LMS!$E$21*AC631^2+LMS!$F$21*AC631+LMS!$G$21,IF(AC631&lt;9.5,LMS!$D$22*AC631^3+LMS!$E$22*AC631^2+LMS!$F$22*AC631+LMS!$G$22,IF(AC631&lt;26.75,LMS!$D$23*AC631^3+LMS!$E$23*AC631^2+LMS!$F$23*AC631+LMS!$G$23,IF(AC631&lt;90,LMS!$D$24*AC631^3+LMS!$E$24*AC631^2+LMS!$F$24*AC631+LMS!$G$24,LMS!$D$25*AC631^3+LMS!$E$25*AC631^2+LMS!$F$25*AC631+LMS!$G$25))))),(IF(AC631&lt;2.5,LMS!$D$27*AC631^3+LMS!$E$27*AC631^2+LMS!$F$27*AC631+LMS!$G$27,IF(AC631&lt;9.5,LMS!$D$28*AC631^3+LMS!$E$28*AC631^2+LMS!$F$28*AC631+LMS!$G$28,IF(AC631&lt;26.75,LMS!$D$29*AC631^3+LMS!$E$29*AC631^2+LMS!$F$29*AC631+LMS!$G$29,IF(AC631&lt;90,LMS!$D$30*AC631^3+LMS!$E$30*AC631^2+LMS!$F$30*AC631+LMS!$G$30,IF(AC631&lt;150,LMS!$D$31*AC631^3+LMS!$E$31*AC631^2+LMS!$F$31*AC631+LMS!$G$31,LMS!$D$32*AC631^3+LMS!$E$32*AC631^2+LMS!$F$32*AC631+LMS!$G$32)))))))</f>
        <v>#VALUE!</v>
      </c>
      <c r="AB631" t="e">
        <f>IF(D631="M",(IF(AC631&lt;90,LMS!$D$14*AC631^3+LMS!$E$14*AC631^2+LMS!$F$14*AC631+LMS!$G$14,LMS!$D$15*AC631^3+LMS!$E$15*AC631^2+LMS!$F$15*AC631+LMS!$G$15)),(IF(AC631&lt;90,LMS!$D$17*AC631^3+LMS!$E$17*AC631^2+LMS!$F$17*AC631+LMS!$G$17,LMS!$D$18*AC631^3+LMS!$E$18*AC631^2+LMS!$F$18*AC631+LMS!$G$18)))</f>
        <v>#VALUE!</v>
      </c>
      <c r="AC631" s="7" t="e">
        <f t="shared" si="155"/>
        <v>#VALUE!</v>
      </c>
    </row>
    <row r="632" spans="2:29" s="7" customFormat="1">
      <c r="B632" s="119"/>
      <c r="C632" s="119"/>
      <c r="D632" s="119"/>
      <c r="E632" s="31"/>
      <c r="F632" s="31"/>
      <c r="G632" s="120"/>
      <c r="H632" s="120"/>
      <c r="I632" s="11" t="str">
        <f t="shared" si="142"/>
        <v/>
      </c>
      <c r="J632" s="2" t="str">
        <f t="shared" si="143"/>
        <v/>
      </c>
      <c r="K632" s="2" t="str">
        <f t="shared" si="144"/>
        <v/>
      </c>
      <c r="L632" s="2" t="str">
        <f t="shared" si="145"/>
        <v/>
      </c>
      <c r="M632" s="2" t="str">
        <f t="shared" si="146"/>
        <v/>
      </c>
      <c r="N632" s="2" t="str">
        <f t="shared" si="147"/>
        <v/>
      </c>
      <c r="O632" s="11" t="str">
        <f t="shared" si="148"/>
        <v/>
      </c>
      <c r="P632" s="11" t="str">
        <f t="shared" si="149"/>
        <v/>
      </c>
      <c r="Q632" s="11" t="str">
        <f t="shared" si="150"/>
        <v/>
      </c>
      <c r="R632" s="137"/>
      <c r="S632" s="137"/>
      <c r="T632" s="12" t="e">
        <f t="shared" si="151"/>
        <v>#VALUE!</v>
      </c>
      <c r="U632" s="13" t="e">
        <f t="shared" si="152"/>
        <v>#VALUE!</v>
      </c>
      <c r="V632" s="13"/>
      <c r="W632" s="8">
        <f t="shared" si="153"/>
        <v>9.0359999999999996</v>
      </c>
      <c r="X632" s="8">
        <f t="shared" si="154"/>
        <v>-184.49199999999999</v>
      </c>
      <c r="Y632"/>
      <c r="Z632" t="e">
        <f>IF(D632="M",IF(AC632&lt;78,LMS!$D$5*AC632^3+LMS!$E$5*AC632^2+LMS!$F$5*AC632+LMS!$G$5,IF(AC632&lt;150,LMS!$D$6*AC632^3+LMS!$E$6*AC632^2+LMS!$F$6*AC632+LMS!$G$6,LMS!$D$7*AC632^3+LMS!$E$7*AC632^2+LMS!$F$7*AC632+LMS!$G$7)),IF(AC632&lt;69,LMS!$D$9*AC632^3+LMS!$E$9*AC632^2+LMS!$F$9*AC632+LMS!$G$9,IF(AC632&lt;150,LMS!$D$10*AC632^3+LMS!$E$10*AC632^2+LMS!$F$10*AC632+LMS!$G$10,LMS!$D$11*AC632^3+LMS!$E$11*AC632^2+LMS!$F$11*AC632+LMS!$G$11)))</f>
        <v>#VALUE!</v>
      </c>
      <c r="AA632" t="e">
        <f>IF(D632="M",(IF(AC632&lt;2.5,LMS!$D$21*AC632^3+LMS!$E$21*AC632^2+LMS!$F$21*AC632+LMS!$G$21,IF(AC632&lt;9.5,LMS!$D$22*AC632^3+LMS!$E$22*AC632^2+LMS!$F$22*AC632+LMS!$G$22,IF(AC632&lt;26.75,LMS!$D$23*AC632^3+LMS!$E$23*AC632^2+LMS!$F$23*AC632+LMS!$G$23,IF(AC632&lt;90,LMS!$D$24*AC632^3+LMS!$E$24*AC632^2+LMS!$F$24*AC632+LMS!$G$24,LMS!$D$25*AC632^3+LMS!$E$25*AC632^2+LMS!$F$25*AC632+LMS!$G$25))))),(IF(AC632&lt;2.5,LMS!$D$27*AC632^3+LMS!$E$27*AC632^2+LMS!$F$27*AC632+LMS!$G$27,IF(AC632&lt;9.5,LMS!$D$28*AC632^3+LMS!$E$28*AC632^2+LMS!$F$28*AC632+LMS!$G$28,IF(AC632&lt;26.75,LMS!$D$29*AC632^3+LMS!$E$29*AC632^2+LMS!$F$29*AC632+LMS!$G$29,IF(AC632&lt;90,LMS!$D$30*AC632^3+LMS!$E$30*AC632^2+LMS!$F$30*AC632+LMS!$G$30,IF(AC632&lt;150,LMS!$D$31*AC632^3+LMS!$E$31*AC632^2+LMS!$F$31*AC632+LMS!$G$31,LMS!$D$32*AC632^3+LMS!$E$32*AC632^2+LMS!$F$32*AC632+LMS!$G$32)))))))</f>
        <v>#VALUE!</v>
      </c>
      <c r="AB632" t="e">
        <f>IF(D632="M",(IF(AC632&lt;90,LMS!$D$14*AC632^3+LMS!$E$14*AC632^2+LMS!$F$14*AC632+LMS!$G$14,LMS!$D$15*AC632^3+LMS!$E$15*AC632^2+LMS!$F$15*AC632+LMS!$G$15)),(IF(AC632&lt;90,LMS!$D$17*AC632^3+LMS!$E$17*AC632^2+LMS!$F$17*AC632+LMS!$G$17,LMS!$D$18*AC632^3+LMS!$E$18*AC632^2+LMS!$F$18*AC632+LMS!$G$18)))</f>
        <v>#VALUE!</v>
      </c>
      <c r="AC632" s="7" t="e">
        <f t="shared" si="155"/>
        <v>#VALUE!</v>
      </c>
    </row>
    <row r="633" spans="2:29" s="7" customFormat="1">
      <c r="B633" s="119"/>
      <c r="C633" s="119"/>
      <c r="D633" s="119"/>
      <c r="E633" s="31"/>
      <c r="F633" s="31"/>
      <c r="G633" s="120"/>
      <c r="H633" s="120"/>
      <c r="I633" s="11" t="str">
        <f t="shared" si="142"/>
        <v/>
      </c>
      <c r="J633" s="2" t="str">
        <f t="shared" si="143"/>
        <v/>
      </c>
      <c r="K633" s="2" t="str">
        <f t="shared" si="144"/>
        <v/>
      </c>
      <c r="L633" s="2" t="str">
        <f t="shared" si="145"/>
        <v/>
      </c>
      <c r="M633" s="2" t="str">
        <f t="shared" si="146"/>
        <v/>
      </c>
      <c r="N633" s="2" t="str">
        <f t="shared" si="147"/>
        <v/>
      </c>
      <c r="O633" s="11" t="str">
        <f t="shared" si="148"/>
        <v/>
      </c>
      <c r="P633" s="11" t="str">
        <f t="shared" si="149"/>
        <v/>
      </c>
      <c r="Q633" s="11" t="str">
        <f t="shared" si="150"/>
        <v/>
      </c>
      <c r="R633" s="137"/>
      <c r="S633" s="137"/>
      <c r="T633" s="12" t="e">
        <f t="shared" si="151"/>
        <v>#VALUE!</v>
      </c>
      <c r="U633" s="13" t="e">
        <f t="shared" si="152"/>
        <v>#VALUE!</v>
      </c>
      <c r="V633" s="13"/>
      <c r="W633" s="8">
        <f t="shared" si="153"/>
        <v>9.0359999999999996</v>
      </c>
      <c r="X633" s="8">
        <f t="shared" si="154"/>
        <v>-184.49199999999999</v>
      </c>
      <c r="Y633"/>
      <c r="Z633" t="e">
        <f>IF(D633="M",IF(AC633&lt;78,LMS!$D$5*AC633^3+LMS!$E$5*AC633^2+LMS!$F$5*AC633+LMS!$G$5,IF(AC633&lt;150,LMS!$D$6*AC633^3+LMS!$E$6*AC633^2+LMS!$F$6*AC633+LMS!$G$6,LMS!$D$7*AC633^3+LMS!$E$7*AC633^2+LMS!$F$7*AC633+LMS!$G$7)),IF(AC633&lt;69,LMS!$D$9*AC633^3+LMS!$E$9*AC633^2+LMS!$F$9*AC633+LMS!$G$9,IF(AC633&lt;150,LMS!$D$10*AC633^3+LMS!$E$10*AC633^2+LMS!$F$10*AC633+LMS!$G$10,LMS!$D$11*AC633^3+LMS!$E$11*AC633^2+LMS!$F$11*AC633+LMS!$G$11)))</f>
        <v>#VALUE!</v>
      </c>
      <c r="AA633" t="e">
        <f>IF(D633="M",(IF(AC633&lt;2.5,LMS!$D$21*AC633^3+LMS!$E$21*AC633^2+LMS!$F$21*AC633+LMS!$G$21,IF(AC633&lt;9.5,LMS!$D$22*AC633^3+LMS!$E$22*AC633^2+LMS!$F$22*AC633+LMS!$G$22,IF(AC633&lt;26.75,LMS!$D$23*AC633^3+LMS!$E$23*AC633^2+LMS!$F$23*AC633+LMS!$G$23,IF(AC633&lt;90,LMS!$D$24*AC633^3+LMS!$E$24*AC633^2+LMS!$F$24*AC633+LMS!$G$24,LMS!$D$25*AC633^3+LMS!$E$25*AC633^2+LMS!$F$25*AC633+LMS!$G$25))))),(IF(AC633&lt;2.5,LMS!$D$27*AC633^3+LMS!$E$27*AC633^2+LMS!$F$27*AC633+LMS!$G$27,IF(AC633&lt;9.5,LMS!$D$28*AC633^3+LMS!$E$28*AC633^2+LMS!$F$28*AC633+LMS!$G$28,IF(AC633&lt;26.75,LMS!$D$29*AC633^3+LMS!$E$29*AC633^2+LMS!$F$29*AC633+LMS!$G$29,IF(AC633&lt;90,LMS!$D$30*AC633^3+LMS!$E$30*AC633^2+LMS!$F$30*AC633+LMS!$G$30,IF(AC633&lt;150,LMS!$D$31*AC633^3+LMS!$E$31*AC633^2+LMS!$F$31*AC633+LMS!$G$31,LMS!$D$32*AC633^3+LMS!$E$32*AC633^2+LMS!$F$32*AC633+LMS!$G$32)))))))</f>
        <v>#VALUE!</v>
      </c>
      <c r="AB633" t="e">
        <f>IF(D633="M",(IF(AC633&lt;90,LMS!$D$14*AC633^3+LMS!$E$14*AC633^2+LMS!$F$14*AC633+LMS!$G$14,LMS!$D$15*AC633^3+LMS!$E$15*AC633^2+LMS!$F$15*AC633+LMS!$G$15)),(IF(AC633&lt;90,LMS!$D$17*AC633^3+LMS!$E$17*AC633^2+LMS!$F$17*AC633+LMS!$G$17,LMS!$D$18*AC633^3+LMS!$E$18*AC633^2+LMS!$F$18*AC633+LMS!$G$18)))</f>
        <v>#VALUE!</v>
      </c>
      <c r="AC633" s="7" t="e">
        <f t="shared" si="155"/>
        <v>#VALUE!</v>
      </c>
    </row>
    <row r="634" spans="2:29" s="7" customFormat="1">
      <c r="B634" s="119"/>
      <c r="C634" s="119"/>
      <c r="D634" s="119"/>
      <c r="E634" s="31"/>
      <c r="F634" s="31"/>
      <c r="G634" s="120"/>
      <c r="H634" s="120"/>
      <c r="I634" s="11" t="str">
        <f t="shared" si="142"/>
        <v/>
      </c>
      <c r="J634" s="2" t="str">
        <f t="shared" si="143"/>
        <v/>
      </c>
      <c r="K634" s="2" t="str">
        <f t="shared" si="144"/>
        <v/>
      </c>
      <c r="L634" s="2" t="str">
        <f t="shared" si="145"/>
        <v/>
      </c>
      <c r="M634" s="2" t="str">
        <f t="shared" si="146"/>
        <v/>
      </c>
      <c r="N634" s="2" t="str">
        <f t="shared" si="147"/>
        <v/>
      </c>
      <c r="O634" s="11" t="str">
        <f t="shared" si="148"/>
        <v/>
      </c>
      <c r="P634" s="11" t="str">
        <f t="shared" si="149"/>
        <v/>
      </c>
      <c r="Q634" s="11" t="str">
        <f t="shared" si="150"/>
        <v/>
      </c>
      <c r="R634" s="137"/>
      <c r="S634" s="137"/>
      <c r="T634" s="12" t="e">
        <f t="shared" si="151"/>
        <v>#VALUE!</v>
      </c>
      <c r="U634" s="13" t="e">
        <f t="shared" si="152"/>
        <v>#VALUE!</v>
      </c>
      <c r="V634" s="13"/>
      <c r="W634" s="8">
        <f t="shared" si="153"/>
        <v>9.0359999999999996</v>
      </c>
      <c r="X634" s="8">
        <f t="shared" si="154"/>
        <v>-184.49199999999999</v>
      </c>
      <c r="Y634"/>
      <c r="Z634" t="e">
        <f>IF(D634="M",IF(AC634&lt;78,LMS!$D$5*AC634^3+LMS!$E$5*AC634^2+LMS!$F$5*AC634+LMS!$G$5,IF(AC634&lt;150,LMS!$D$6*AC634^3+LMS!$E$6*AC634^2+LMS!$F$6*AC634+LMS!$G$6,LMS!$D$7*AC634^3+LMS!$E$7*AC634^2+LMS!$F$7*AC634+LMS!$G$7)),IF(AC634&lt;69,LMS!$D$9*AC634^3+LMS!$E$9*AC634^2+LMS!$F$9*AC634+LMS!$G$9,IF(AC634&lt;150,LMS!$D$10*AC634^3+LMS!$E$10*AC634^2+LMS!$F$10*AC634+LMS!$G$10,LMS!$D$11*AC634^3+LMS!$E$11*AC634^2+LMS!$F$11*AC634+LMS!$G$11)))</f>
        <v>#VALUE!</v>
      </c>
      <c r="AA634" t="e">
        <f>IF(D634="M",(IF(AC634&lt;2.5,LMS!$D$21*AC634^3+LMS!$E$21*AC634^2+LMS!$F$21*AC634+LMS!$G$21,IF(AC634&lt;9.5,LMS!$D$22*AC634^3+LMS!$E$22*AC634^2+LMS!$F$22*AC634+LMS!$G$22,IF(AC634&lt;26.75,LMS!$D$23*AC634^3+LMS!$E$23*AC634^2+LMS!$F$23*AC634+LMS!$G$23,IF(AC634&lt;90,LMS!$D$24*AC634^3+LMS!$E$24*AC634^2+LMS!$F$24*AC634+LMS!$G$24,LMS!$D$25*AC634^3+LMS!$E$25*AC634^2+LMS!$F$25*AC634+LMS!$G$25))))),(IF(AC634&lt;2.5,LMS!$D$27*AC634^3+LMS!$E$27*AC634^2+LMS!$F$27*AC634+LMS!$G$27,IF(AC634&lt;9.5,LMS!$D$28*AC634^3+LMS!$E$28*AC634^2+LMS!$F$28*AC634+LMS!$G$28,IF(AC634&lt;26.75,LMS!$D$29*AC634^3+LMS!$E$29*AC634^2+LMS!$F$29*AC634+LMS!$G$29,IF(AC634&lt;90,LMS!$D$30*AC634^3+LMS!$E$30*AC634^2+LMS!$F$30*AC634+LMS!$G$30,IF(AC634&lt;150,LMS!$D$31*AC634^3+LMS!$E$31*AC634^2+LMS!$F$31*AC634+LMS!$G$31,LMS!$D$32*AC634^3+LMS!$E$32*AC634^2+LMS!$F$32*AC634+LMS!$G$32)))))))</f>
        <v>#VALUE!</v>
      </c>
      <c r="AB634" t="e">
        <f>IF(D634="M",(IF(AC634&lt;90,LMS!$D$14*AC634^3+LMS!$E$14*AC634^2+LMS!$F$14*AC634+LMS!$G$14,LMS!$D$15*AC634^3+LMS!$E$15*AC634^2+LMS!$F$15*AC634+LMS!$G$15)),(IF(AC634&lt;90,LMS!$D$17*AC634^3+LMS!$E$17*AC634^2+LMS!$F$17*AC634+LMS!$G$17,LMS!$D$18*AC634^3+LMS!$E$18*AC634^2+LMS!$F$18*AC634+LMS!$G$18)))</f>
        <v>#VALUE!</v>
      </c>
      <c r="AC634" s="7" t="e">
        <f t="shared" si="155"/>
        <v>#VALUE!</v>
      </c>
    </row>
    <row r="635" spans="2:29" s="7" customFormat="1">
      <c r="B635" s="119"/>
      <c r="C635" s="119"/>
      <c r="D635" s="119"/>
      <c r="E635" s="31"/>
      <c r="F635" s="31"/>
      <c r="G635" s="120"/>
      <c r="H635" s="120"/>
      <c r="I635" s="11" t="str">
        <f t="shared" si="142"/>
        <v/>
      </c>
      <c r="J635" s="2" t="str">
        <f t="shared" si="143"/>
        <v/>
      </c>
      <c r="K635" s="2" t="str">
        <f t="shared" si="144"/>
        <v/>
      </c>
      <c r="L635" s="2" t="str">
        <f t="shared" si="145"/>
        <v/>
      </c>
      <c r="M635" s="2" t="str">
        <f t="shared" si="146"/>
        <v/>
      </c>
      <c r="N635" s="2" t="str">
        <f t="shared" si="147"/>
        <v/>
      </c>
      <c r="O635" s="11" t="str">
        <f t="shared" si="148"/>
        <v/>
      </c>
      <c r="P635" s="11" t="str">
        <f t="shared" si="149"/>
        <v/>
      </c>
      <c r="Q635" s="11" t="str">
        <f t="shared" si="150"/>
        <v/>
      </c>
      <c r="R635" s="137"/>
      <c r="S635" s="137"/>
      <c r="T635" s="12" t="e">
        <f t="shared" si="151"/>
        <v>#VALUE!</v>
      </c>
      <c r="U635" s="13" t="e">
        <f t="shared" si="152"/>
        <v>#VALUE!</v>
      </c>
      <c r="V635" s="13"/>
      <c r="W635" s="8">
        <f t="shared" si="153"/>
        <v>9.0359999999999996</v>
      </c>
      <c r="X635" s="8">
        <f t="shared" si="154"/>
        <v>-184.49199999999999</v>
      </c>
      <c r="Y635"/>
      <c r="Z635" t="e">
        <f>IF(D635="M",IF(AC635&lt;78,LMS!$D$5*AC635^3+LMS!$E$5*AC635^2+LMS!$F$5*AC635+LMS!$G$5,IF(AC635&lt;150,LMS!$D$6*AC635^3+LMS!$E$6*AC635^2+LMS!$F$6*AC635+LMS!$G$6,LMS!$D$7*AC635^3+LMS!$E$7*AC635^2+LMS!$F$7*AC635+LMS!$G$7)),IF(AC635&lt;69,LMS!$D$9*AC635^3+LMS!$E$9*AC635^2+LMS!$F$9*AC635+LMS!$G$9,IF(AC635&lt;150,LMS!$D$10*AC635^3+LMS!$E$10*AC635^2+LMS!$F$10*AC635+LMS!$G$10,LMS!$D$11*AC635^3+LMS!$E$11*AC635^2+LMS!$F$11*AC635+LMS!$G$11)))</f>
        <v>#VALUE!</v>
      </c>
      <c r="AA635" t="e">
        <f>IF(D635="M",(IF(AC635&lt;2.5,LMS!$D$21*AC635^3+LMS!$E$21*AC635^2+LMS!$F$21*AC635+LMS!$G$21,IF(AC635&lt;9.5,LMS!$D$22*AC635^3+LMS!$E$22*AC635^2+LMS!$F$22*AC635+LMS!$G$22,IF(AC635&lt;26.75,LMS!$D$23*AC635^3+LMS!$E$23*AC635^2+LMS!$F$23*AC635+LMS!$G$23,IF(AC635&lt;90,LMS!$D$24*AC635^3+LMS!$E$24*AC635^2+LMS!$F$24*AC635+LMS!$G$24,LMS!$D$25*AC635^3+LMS!$E$25*AC635^2+LMS!$F$25*AC635+LMS!$G$25))))),(IF(AC635&lt;2.5,LMS!$D$27*AC635^3+LMS!$E$27*AC635^2+LMS!$F$27*AC635+LMS!$G$27,IF(AC635&lt;9.5,LMS!$D$28*AC635^3+LMS!$E$28*AC635^2+LMS!$F$28*AC635+LMS!$G$28,IF(AC635&lt;26.75,LMS!$D$29*AC635^3+LMS!$E$29*AC635^2+LMS!$F$29*AC635+LMS!$G$29,IF(AC635&lt;90,LMS!$D$30*AC635^3+LMS!$E$30*AC635^2+LMS!$F$30*AC635+LMS!$G$30,IF(AC635&lt;150,LMS!$D$31*AC635^3+LMS!$E$31*AC635^2+LMS!$F$31*AC635+LMS!$G$31,LMS!$D$32*AC635^3+LMS!$E$32*AC635^2+LMS!$F$32*AC635+LMS!$G$32)))))))</f>
        <v>#VALUE!</v>
      </c>
      <c r="AB635" t="e">
        <f>IF(D635="M",(IF(AC635&lt;90,LMS!$D$14*AC635^3+LMS!$E$14*AC635^2+LMS!$F$14*AC635+LMS!$G$14,LMS!$D$15*AC635^3+LMS!$E$15*AC635^2+LMS!$F$15*AC635+LMS!$G$15)),(IF(AC635&lt;90,LMS!$D$17*AC635^3+LMS!$E$17*AC635^2+LMS!$F$17*AC635+LMS!$G$17,LMS!$D$18*AC635^3+LMS!$E$18*AC635^2+LMS!$F$18*AC635+LMS!$G$18)))</f>
        <v>#VALUE!</v>
      </c>
      <c r="AC635" s="7" t="e">
        <f t="shared" si="155"/>
        <v>#VALUE!</v>
      </c>
    </row>
    <row r="636" spans="2:29" s="7" customFormat="1">
      <c r="B636" s="119"/>
      <c r="C636" s="119"/>
      <c r="D636" s="119"/>
      <c r="E636" s="31"/>
      <c r="F636" s="31"/>
      <c r="G636" s="120"/>
      <c r="H636" s="120"/>
      <c r="I636" s="11" t="str">
        <f t="shared" si="142"/>
        <v/>
      </c>
      <c r="J636" s="2" t="str">
        <f t="shared" si="143"/>
        <v/>
      </c>
      <c r="K636" s="2" t="str">
        <f t="shared" si="144"/>
        <v/>
      </c>
      <c r="L636" s="2" t="str">
        <f t="shared" si="145"/>
        <v/>
      </c>
      <c r="M636" s="2" t="str">
        <f t="shared" si="146"/>
        <v/>
      </c>
      <c r="N636" s="2" t="str">
        <f t="shared" si="147"/>
        <v/>
      </c>
      <c r="O636" s="11" t="str">
        <f t="shared" si="148"/>
        <v/>
      </c>
      <c r="P636" s="11" t="str">
        <f t="shared" si="149"/>
        <v/>
      </c>
      <c r="Q636" s="11" t="str">
        <f t="shared" si="150"/>
        <v/>
      </c>
      <c r="R636" s="137"/>
      <c r="S636" s="137"/>
      <c r="T636" s="12" t="e">
        <f t="shared" si="151"/>
        <v>#VALUE!</v>
      </c>
      <c r="U636" s="13" t="e">
        <f t="shared" si="152"/>
        <v>#VALUE!</v>
      </c>
      <c r="V636" s="13"/>
      <c r="W636" s="8">
        <f t="shared" si="153"/>
        <v>9.0359999999999996</v>
      </c>
      <c r="X636" s="8">
        <f t="shared" si="154"/>
        <v>-184.49199999999999</v>
      </c>
      <c r="Y636"/>
      <c r="Z636" t="e">
        <f>IF(D636="M",IF(AC636&lt;78,LMS!$D$5*AC636^3+LMS!$E$5*AC636^2+LMS!$F$5*AC636+LMS!$G$5,IF(AC636&lt;150,LMS!$D$6*AC636^3+LMS!$E$6*AC636^2+LMS!$F$6*AC636+LMS!$G$6,LMS!$D$7*AC636^3+LMS!$E$7*AC636^2+LMS!$F$7*AC636+LMS!$G$7)),IF(AC636&lt;69,LMS!$D$9*AC636^3+LMS!$E$9*AC636^2+LMS!$F$9*AC636+LMS!$G$9,IF(AC636&lt;150,LMS!$D$10*AC636^3+LMS!$E$10*AC636^2+LMS!$F$10*AC636+LMS!$G$10,LMS!$D$11*AC636^3+LMS!$E$11*AC636^2+LMS!$F$11*AC636+LMS!$G$11)))</f>
        <v>#VALUE!</v>
      </c>
      <c r="AA636" t="e">
        <f>IF(D636="M",(IF(AC636&lt;2.5,LMS!$D$21*AC636^3+LMS!$E$21*AC636^2+LMS!$F$21*AC636+LMS!$G$21,IF(AC636&lt;9.5,LMS!$D$22*AC636^3+LMS!$E$22*AC636^2+LMS!$F$22*AC636+LMS!$G$22,IF(AC636&lt;26.75,LMS!$D$23*AC636^3+LMS!$E$23*AC636^2+LMS!$F$23*AC636+LMS!$G$23,IF(AC636&lt;90,LMS!$D$24*AC636^3+LMS!$E$24*AC636^2+LMS!$F$24*AC636+LMS!$G$24,LMS!$D$25*AC636^3+LMS!$E$25*AC636^2+LMS!$F$25*AC636+LMS!$G$25))))),(IF(AC636&lt;2.5,LMS!$D$27*AC636^3+LMS!$E$27*AC636^2+LMS!$F$27*AC636+LMS!$G$27,IF(AC636&lt;9.5,LMS!$D$28*AC636^3+LMS!$E$28*AC636^2+LMS!$F$28*AC636+LMS!$G$28,IF(AC636&lt;26.75,LMS!$D$29*AC636^3+LMS!$E$29*AC636^2+LMS!$F$29*AC636+LMS!$G$29,IF(AC636&lt;90,LMS!$D$30*AC636^3+LMS!$E$30*AC636^2+LMS!$F$30*AC636+LMS!$G$30,IF(AC636&lt;150,LMS!$D$31*AC636^3+LMS!$E$31*AC636^2+LMS!$F$31*AC636+LMS!$G$31,LMS!$D$32*AC636^3+LMS!$E$32*AC636^2+LMS!$F$32*AC636+LMS!$G$32)))))))</f>
        <v>#VALUE!</v>
      </c>
      <c r="AB636" t="e">
        <f>IF(D636="M",(IF(AC636&lt;90,LMS!$D$14*AC636^3+LMS!$E$14*AC636^2+LMS!$F$14*AC636+LMS!$G$14,LMS!$D$15*AC636^3+LMS!$E$15*AC636^2+LMS!$F$15*AC636+LMS!$G$15)),(IF(AC636&lt;90,LMS!$D$17*AC636^3+LMS!$E$17*AC636^2+LMS!$F$17*AC636+LMS!$G$17,LMS!$D$18*AC636^3+LMS!$E$18*AC636^2+LMS!$F$18*AC636+LMS!$G$18)))</f>
        <v>#VALUE!</v>
      </c>
      <c r="AC636" s="7" t="e">
        <f t="shared" si="155"/>
        <v>#VALUE!</v>
      </c>
    </row>
    <row r="637" spans="2:29" s="7" customFormat="1">
      <c r="B637" s="119"/>
      <c r="C637" s="119"/>
      <c r="D637" s="119"/>
      <c r="E637" s="31"/>
      <c r="F637" s="31"/>
      <c r="G637" s="120"/>
      <c r="H637" s="120"/>
      <c r="I637" s="11" t="str">
        <f t="shared" ref="I637:I700" si="156">IF(COUNTA(D637,E637,F637,G637,H637)=5,IF(P637&gt;17.583,"*",(G637-(INDEX(IF(D637="F",Hfemalemean,Hmalemean),U637+1,INT(P637)+1))))/(INDEX(IF(D637="F",Hfemalesd,Hmalesd),U637+1,INT(P637)+1)),"")</f>
        <v/>
      </c>
      <c r="J637" s="2" t="str">
        <f t="shared" ref="J637:J700" si="157">IF(COUNTA(D637,E637,F637,G637,H637)=5,IF(P637&lt;1,"*",IF(P637&gt;=6,"*",IF(G637&gt;=120,"*",IF(G637&lt;70,"*",(H637-W637)/W637*100)))),"")</f>
        <v/>
      </c>
      <c r="K637" s="2" t="str">
        <f t="shared" ref="K637:K700" si="158">IF(COUNTA(D637,E637,F637,G637,H637)&lt;5,"",IF(P637&lt;6,"*",IF(P637&gt;=17.583,"*",(H637-G637*INDEX(IF(D637="F",muratafemale,muratamale),INT(P637)-4,1)-INDEX(IF(D637="F",muratafemale,muratamale),INT(P637)-4,2))/(G637*INDEX(IF(D637="F",muratafemale,muratamale),INT(P637)-4,1)+INDEX(IF(D637="F",muratafemale,muratamale),INT(P637)-4,2))*100)))</f>
        <v/>
      </c>
      <c r="L637" s="2" t="str">
        <f t="shared" ref="L637:L700" si="159">IF(COUNTA(D637,E637,F637,G637,H637)=5,IF(G637&gt;=IF(D637="M",181,174),"*",IF(G637&lt;101,"*",IF(P637&lt;6,"*",IF(P637&gt;=17.583,"*",(H637-X637)/X637*100)))),"")</f>
        <v/>
      </c>
      <c r="M637" s="2" t="str">
        <f t="shared" ref="M637:M700" si="160">IF(COUNTA(D637,E637,F637,G637,H637)=5,H637/G637^2*10000,"")</f>
        <v/>
      </c>
      <c r="N637" s="2" t="str">
        <f t="shared" ref="N637:N700" si="161">IF(COUNTA(D637,E637,F637,G637,H637)=5,IF(P637&gt;17.583,"*",NORMSDIST(((M637/AA637)^(Z637)-1)/Z637/AB637)*100),"")</f>
        <v/>
      </c>
      <c r="O637" s="11" t="str">
        <f t="shared" ref="O637:O700" si="162">IF(COUNTA(D637,E637,F637,G637,H637)=5,IF(P637&gt;17.583,"*",((M637/AA637)^(Z637)-1)/Z637/AB637),"")</f>
        <v/>
      </c>
      <c r="P637" s="11" t="str">
        <f t="shared" ref="P637:P700" si="163">IF(COUNTA(D637,E637,F637,G637,H637)=5,(F637-E637)/365.25,"")</f>
        <v/>
      </c>
      <c r="Q637" s="11" t="str">
        <f t="shared" ref="Q637:Q700" si="164">IF(I637="","",IF(T637&lt;10,"0","")&amp;T637&amp;"歳"&amp;IF(U637&lt;10,"0","")&amp;U637&amp;"か月")</f>
        <v/>
      </c>
      <c r="R637" s="137"/>
      <c r="S637" s="137"/>
      <c r="T637" s="12" t="e">
        <f t="shared" ref="T637:T700" si="165">INT(P637)</f>
        <v>#VALUE!</v>
      </c>
      <c r="U637" s="13" t="e">
        <f t="shared" ref="U637:U700" si="166">INT((P637-INT(P637))*12)</f>
        <v>#VALUE!</v>
      </c>
      <c r="V637" s="13"/>
      <c r="W637" s="8">
        <f t="shared" ref="W637:W700" si="167">IF(D637="M",2.06*10^-3*G637^2-0.1166*G637+6.5273,2.49*10^-3*G637^2-0.1858*G637+9.036)</f>
        <v>9.0359999999999996</v>
      </c>
      <c r="X637" s="8">
        <f t="shared" ref="X637:X700" si="168">((G637/100)^3*INDEX(itoOI,IF(D637="M",0,3)+IF(G637&lt;140,1,IF(G637&lt;=149,2,3)),1)+(G637/100)^2*INDEX(itoOI,IF(D637="M",0,3)+IF(G637&lt;140,1,IF(G637&lt;=149,2,3)),2)+(G637/100)*INDEX(itoOI,IF(D637="M",0,3)+IF(G637&lt;140,1,IF(G637&lt;=149,2,3)),3)+INDEX(itoOI,IF(D637="M",0,3)+IF(G637&lt;140,1,IF(G637&lt;=149,2,3)),4))</f>
        <v>-184.49199999999999</v>
      </c>
      <c r="Y637"/>
      <c r="Z637" t="e">
        <f>IF(D637="M",IF(AC637&lt;78,LMS!$D$5*AC637^3+LMS!$E$5*AC637^2+LMS!$F$5*AC637+LMS!$G$5,IF(AC637&lt;150,LMS!$D$6*AC637^3+LMS!$E$6*AC637^2+LMS!$F$6*AC637+LMS!$G$6,LMS!$D$7*AC637^3+LMS!$E$7*AC637^2+LMS!$F$7*AC637+LMS!$G$7)),IF(AC637&lt;69,LMS!$D$9*AC637^3+LMS!$E$9*AC637^2+LMS!$F$9*AC637+LMS!$G$9,IF(AC637&lt;150,LMS!$D$10*AC637^3+LMS!$E$10*AC637^2+LMS!$F$10*AC637+LMS!$G$10,LMS!$D$11*AC637^3+LMS!$E$11*AC637^2+LMS!$F$11*AC637+LMS!$G$11)))</f>
        <v>#VALUE!</v>
      </c>
      <c r="AA637" t="e">
        <f>IF(D637="M",(IF(AC637&lt;2.5,LMS!$D$21*AC637^3+LMS!$E$21*AC637^2+LMS!$F$21*AC637+LMS!$G$21,IF(AC637&lt;9.5,LMS!$D$22*AC637^3+LMS!$E$22*AC637^2+LMS!$F$22*AC637+LMS!$G$22,IF(AC637&lt;26.75,LMS!$D$23*AC637^3+LMS!$E$23*AC637^2+LMS!$F$23*AC637+LMS!$G$23,IF(AC637&lt;90,LMS!$D$24*AC637^3+LMS!$E$24*AC637^2+LMS!$F$24*AC637+LMS!$G$24,LMS!$D$25*AC637^3+LMS!$E$25*AC637^2+LMS!$F$25*AC637+LMS!$G$25))))),(IF(AC637&lt;2.5,LMS!$D$27*AC637^3+LMS!$E$27*AC637^2+LMS!$F$27*AC637+LMS!$G$27,IF(AC637&lt;9.5,LMS!$D$28*AC637^3+LMS!$E$28*AC637^2+LMS!$F$28*AC637+LMS!$G$28,IF(AC637&lt;26.75,LMS!$D$29*AC637^3+LMS!$E$29*AC637^2+LMS!$F$29*AC637+LMS!$G$29,IF(AC637&lt;90,LMS!$D$30*AC637^3+LMS!$E$30*AC637^2+LMS!$F$30*AC637+LMS!$G$30,IF(AC637&lt;150,LMS!$D$31*AC637^3+LMS!$E$31*AC637^2+LMS!$F$31*AC637+LMS!$G$31,LMS!$D$32*AC637^3+LMS!$E$32*AC637^2+LMS!$F$32*AC637+LMS!$G$32)))))))</f>
        <v>#VALUE!</v>
      </c>
      <c r="AB637" t="e">
        <f>IF(D637="M",(IF(AC637&lt;90,LMS!$D$14*AC637^3+LMS!$E$14*AC637^2+LMS!$F$14*AC637+LMS!$G$14,LMS!$D$15*AC637^3+LMS!$E$15*AC637^2+LMS!$F$15*AC637+LMS!$G$15)),(IF(AC637&lt;90,LMS!$D$17*AC637^3+LMS!$E$17*AC637^2+LMS!$F$17*AC637+LMS!$G$17,LMS!$D$18*AC637^3+LMS!$E$18*AC637^2+LMS!$F$18*AC637+LMS!$G$18)))</f>
        <v>#VALUE!</v>
      </c>
      <c r="AC637" s="7" t="e">
        <f t="shared" ref="AC637:AC700" si="169">P637*365.25/30.4375</f>
        <v>#VALUE!</v>
      </c>
    </row>
    <row r="638" spans="2:29" s="7" customFormat="1">
      <c r="B638" s="119"/>
      <c r="C638" s="119"/>
      <c r="D638" s="119"/>
      <c r="E638" s="31"/>
      <c r="F638" s="31"/>
      <c r="G638" s="120"/>
      <c r="H638" s="120"/>
      <c r="I638" s="11" t="str">
        <f t="shared" si="156"/>
        <v/>
      </c>
      <c r="J638" s="2" t="str">
        <f t="shared" si="157"/>
        <v/>
      </c>
      <c r="K638" s="2" t="str">
        <f t="shared" si="158"/>
        <v/>
      </c>
      <c r="L638" s="2" t="str">
        <f t="shared" si="159"/>
        <v/>
      </c>
      <c r="M638" s="2" t="str">
        <f t="shared" si="160"/>
        <v/>
      </c>
      <c r="N638" s="2" t="str">
        <f t="shared" si="161"/>
        <v/>
      </c>
      <c r="O638" s="11" t="str">
        <f t="shared" si="162"/>
        <v/>
      </c>
      <c r="P638" s="11" t="str">
        <f t="shared" si="163"/>
        <v/>
      </c>
      <c r="Q638" s="11" t="str">
        <f t="shared" si="164"/>
        <v/>
      </c>
      <c r="R638" s="137"/>
      <c r="S638" s="137"/>
      <c r="T638" s="12" t="e">
        <f t="shared" si="165"/>
        <v>#VALUE!</v>
      </c>
      <c r="U638" s="13" t="e">
        <f t="shared" si="166"/>
        <v>#VALUE!</v>
      </c>
      <c r="V638" s="13"/>
      <c r="W638" s="8">
        <f t="shared" si="167"/>
        <v>9.0359999999999996</v>
      </c>
      <c r="X638" s="8">
        <f t="shared" si="168"/>
        <v>-184.49199999999999</v>
      </c>
      <c r="Y638"/>
      <c r="Z638" t="e">
        <f>IF(D638="M",IF(AC638&lt;78,LMS!$D$5*AC638^3+LMS!$E$5*AC638^2+LMS!$F$5*AC638+LMS!$G$5,IF(AC638&lt;150,LMS!$D$6*AC638^3+LMS!$E$6*AC638^2+LMS!$F$6*AC638+LMS!$G$6,LMS!$D$7*AC638^3+LMS!$E$7*AC638^2+LMS!$F$7*AC638+LMS!$G$7)),IF(AC638&lt;69,LMS!$D$9*AC638^3+LMS!$E$9*AC638^2+LMS!$F$9*AC638+LMS!$G$9,IF(AC638&lt;150,LMS!$D$10*AC638^3+LMS!$E$10*AC638^2+LMS!$F$10*AC638+LMS!$G$10,LMS!$D$11*AC638^3+LMS!$E$11*AC638^2+LMS!$F$11*AC638+LMS!$G$11)))</f>
        <v>#VALUE!</v>
      </c>
      <c r="AA638" t="e">
        <f>IF(D638="M",(IF(AC638&lt;2.5,LMS!$D$21*AC638^3+LMS!$E$21*AC638^2+LMS!$F$21*AC638+LMS!$G$21,IF(AC638&lt;9.5,LMS!$D$22*AC638^3+LMS!$E$22*AC638^2+LMS!$F$22*AC638+LMS!$G$22,IF(AC638&lt;26.75,LMS!$D$23*AC638^3+LMS!$E$23*AC638^2+LMS!$F$23*AC638+LMS!$G$23,IF(AC638&lt;90,LMS!$D$24*AC638^3+LMS!$E$24*AC638^2+LMS!$F$24*AC638+LMS!$G$24,LMS!$D$25*AC638^3+LMS!$E$25*AC638^2+LMS!$F$25*AC638+LMS!$G$25))))),(IF(AC638&lt;2.5,LMS!$D$27*AC638^3+LMS!$E$27*AC638^2+LMS!$F$27*AC638+LMS!$G$27,IF(AC638&lt;9.5,LMS!$D$28*AC638^3+LMS!$E$28*AC638^2+LMS!$F$28*AC638+LMS!$G$28,IF(AC638&lt;26.75,LMS!$D$29*AC638^3+LMS!$E$29*AC638^2+LMS!$F$29*AC638+LMS!$G$29,IF(AC638&lt;90,LMS!$D$30*AC638^3+LMS!$E$30*AC638^2+LMS!$F$30*AC638+LMS!$G$30,IF(AC638&lt;150,LMS!$D$31*AC638^3+LMS!$E$31*AC638^2+LMS!$F$31*AC638+LMS!$G$31,LMS!$D$32*AC638^3+LMS!$E$32*AC638^2+LMS!$F$32*AC638+LMS!$G$32)))))))</f>
        <v>#VALUE!</v>
      </c>
      <c r="AB638" t="e">
        <f>IF(D638="M",(IF(AC638&lt;90,LMS!$D$14*AC638^3+LMS!$E$14*AC638^2+LMS!$F$14*AC638+LMS!$G$14,LMS!$D$15*AC638^3+LMS!$E$15*AC638^2+LMS!$F$15*AC638+LMS!$G$15)),(IF(AC638&lt;90,LMS!$D$17*AC638^3+LMS!$E$17*AC638^2+LMS!$F$17*AC638+LMS!$G$17,LMS!$D$18*AC638^3+LMS!$E$18*AC638^2+LMS!$F$18*AC638+LMS!$G$18)))</f>
        <v>#VALUE!</v>
      </c>
      <c r="AC638" s="7" t="e">
        <f t="shared" si="169"/>
        <v>#VALUE!</v>
      </c>
    </row>
    <row r="639" spans="2:29" s="7" customFormat="1">
      <c r="B639" s="119"/>
      <c r="C639" s="119"/>
      <c r="D639" s="119"/>
      <c r="E639" s="31"/>
      <c r="F639" s="31"/>
      <c r="G639" s="120"/>
      <c r="H639" s="120"/>
      <c r="I639" s="11" t="str">
        <f t="shared" si="156"/>
        <v/>
      </c>
      <c r="J639" s="2" t="str">
        <f t="shared" si="157"/>
        <v/>
      </c>
      <c r="K639" s="2" t="str">
        <f t="shared" si="158"/>
        <v/>
      </c>
      <c r="L639" s="2" t="str">
        <f t="shared" si="159"/>
        <v/>
      </c>
      <c r="M639" s="2" t="str">
        <f t="shared" si="160"/>
        <v/>
      </c>
      <c r="N639" s="2" t="str">
        <f t="shared" si="161"/>
        <v/>
      </c>
      <c r="O639" s="11" t="str">
        <f t="shared" si="162"/>
        <v/>
      </c>
      <c r="P639" s="11" t="str">
        <f t="shared" si="163"/>
        <v/>
      </c>
      <c r="Q639" s="11" t="str">
        <f t="shared" si="164"/>
        <v/>
      </c>
      <c r="R639" s="137"/>
      <c r="S639" s="137"/>
      <c r="T639" s="12" t="e">
        <f t="shared" si="165"/>
        <v>#VALUE!</v>
      </c>
      <c r="U639" s="13" t="e">
        <f t="shared" si="166"/>
        <v>#VALUE!</v>
      </c>
      <c r="V639" s="13"/>
      <c r="W639" s="8">
        <f t="shared" si="167"/>
        <v>9.0359999999999996</v>
      </c>
      <c r="X639" s="8">
        <f t="shared" si="168"/>
        <v>-184.49199999999999</v>
      </c>
      <c r="Y639"/>
      <c r="Z639" t="e">
        <f>IF(D639="M",IF(AC639&lt;78,LMS!$D$5*AC639^3+LMS!$E$5*AC639^2+LMS!$F$5*AC639+LMS!$G$5,IF(AC639&lt;150,LMS!$D$6*AC639^3+LMS!$E$6*AC639^2+LMS!$F$6*AC639+LMS!$G$6,LMS!$D$7*AC639^3+LMS!$E$7*AC639^2+LMS!$F$7*AC639+LMS!$G$7)),IF(AC639&lt;69,LMS!$D$9*AC639^3+LMS!$E$9*AC639^2+LMS!$F$9*AC639+LMS!$G$9,IF(AC639&lt;150,LMS!$D$10*AC639^3+LMS!$E$10*AC639^2+LMS!$F$10*AC639+LMS!$G$10,LMS!$D$11*AC639^3+LMS!$E$11*AC639^2+LMS!$F$11*AC639+LMS!$G$11)))</f>
        <v>#VALUE!</v>
      </c>
      <c r="AA639" t="e">
        <f>IF(D639="M",(IF(AC639&lt;2.5,LMS!$D$21*AC639^3+LMS!$E$21*AC639^2+LMS!$F$21*AC639+LMS!$G$21,IF(AC639&lt;9.5,LMS!$D$22*AC639^3+LMS!$E$22*AC639^2+LMS!$F$22*AC639+LMS!$G$22,IF(AC639&lt;26.75,LMS!$D$23*AC639^3+LMS!$E$23*AC639^2+LMS!$F$23*AC639+LMS!$G$23,IF(AC639&lt;90,LMS!$D$24*AC639^3+LMS!$E$24*AC639^2+LMS!$F$24*AC639+LMS!$G$24,LMS!$D$25*AC639^3+LMS!$E$25*AC639^2+LMS!$F$25*AC639+LMS!$G$25))))),(IF(AC639&lt;2.5,LMS!$D$27*AC639^3+LMS!$E$27*AC639^2+LMS!$F$27*AC639+LMS!$G$27,IF(AC639&lt;9.5,LMS!$D$28*AC639^3+LMS!$E$28*AC639^2+LMS!$F$28*AC639+LMS!$G$28,IF(AC639&lt;26.75,LMS!$D$29*AC639^3+LMS!$E$29*AC639^2+LMS!$F$29*AC639+LMS!$G$29,IF(AC639&lt;90,LMS!$D$30*AC639^3+LMS!$E$30*AC639^2+LMS!$F$30*AC639+LMS!$G$30,IF(AC639&lt;150,LMS!$D$31*AC639^3+LMS!$E$31*AC639^2+LMS!$F$31*AC639+LMS!$G$31,LMS!$D$32*AC639^3+LMS!$E$32*AC639^2+LMS!$F$32*AC639+LMS!$G$32)))))))</f>
        <v>#VALUE!</v>
      </c>
      <c r="AB639" t="e">
        <f>IF(D639="M",(IF(AC639&lt;90,LMS!$D$14*AC639^3+LMS!$E$14*AC639^2+LMS!$F$14*AC639+LMS!$G$14,LMS!$D$15*AC639^3+LMS!$E$15*AC639^2+LMS!$F$15*AC639+LMS!$G$15)),(IF(AC639&lt;90,LMS!$D$17*AC639^3+LMS!$E$17*AC639^2+LMS!$F$17*AC639+LMS!$G$17,LMS!$D$18*AC639^3+LMS!$E$18*AC639^2+LMS!$F$18*AC639+LMS!$G$18)))</f>
        <v>#VALUE!</v>
      </c>
      <c r="AC639" s="7" t="e">
        <f t="shared" si="169"/>
        <v>#VALUE!</v>
      </c>
    </row>
    <row r="640" spans="2:29" s="7" customFormat="1">
      <c r="B640" s="119"/>
      <c r="C640" s="119"/>
      <c r="D640" s="119"/>
      <c r="E640" s="31"/>
      <c r="F640" s="31"/>
      <c r="G640" s="120"/>
      <c r="H640" s="120"/>
      <c r="I640" s="11" t="str">
        <f t="shared" si="156"/>
        <v/>
      </c>
      <c r="J640" s="2" t="str">
        <f t="shared" si="157"/>
        <v/>
      </c>
      <c r="K640" s="2" t="str">
        <f t="shared" si="158"/>
        <v/>
      </c>
      <c r="L640" s="2" t="str">
        <f t="shared" si="159"/>
        <v/>
      </c>
      <c r="M640" s="2" t="str">
        <f t="shared" si="160"/>
        <v/>
      </c>
      <c r="N640" s="2" t="str">
        <f t="shared" si="161"/>
        <v/>
      </c>
      <c r="O640" s="11" t="str">
        <f t="shared" si="162"/>
        <v/>
      </c>
      <c r="P640" s="11" t="str">
        <f t="shared" si="163"/>
        <v/>
      </c>
      <c r="Q640" s="11" t="str">
        <f t="shared" si="164"/>
        <v/>
      </c>
      <c r="R640" s="137"/>
      <c r="S640" s="137"/>
      <c r="T640" s="12" t="e">
        <f t="shared" si="165"/>
        <v>#VALUE!</v>
      </c>
      <c r="U640" s="13" t="e">
        <f t="shared" si="166"/>
        <v>#VALUE!</v>
      </c>
      <c r="V640" s="13"/>
      <c r="W640" s="8">
        <f t="shared" si="167"/>
        <v>9.0359999999999996</v>
      </c>
      <c r="X640" s="8">
        <f t="shared" si="168"/>
        <v>-184.49199999999999</v>
      </c>
      <c r="Y640"/>
      <c r="Z640" t="e">
        <f>IF(D640="M",IF(AC640&lt;78,LMS!$D$5*AC640^3+LMS!$E$5*AC640^2+LMS!$F$5*AC640+LMS!$G$5,IF(AC640&lt;150,LMS!$D$6*AC640^3+LMS!$E$6*AC640^2+LMS!$F$6*AC640+LMS!$G$6,LMS!$D$7*AC640^3+LMS!$E$7*AC640^2+LMS!$F$7*AC640+LMS!$G$7)),IF(AC640&lt;69,LMS!$D$9*AC640^3+LMS!$E$9*AC640^2+LMS!$F$9*AC640+LMS!$G$9,IF(AC640&lt;150,LMS!$D$10*AC640^3+LMS!$E$10*AC640^2+LMS!$F$10*AC640+LMS!$G$10,LMS!$D$11*AC640^3+LMS!$E$11*AC640^2+LMS!$F$11*AC640+LMS!$G$11)))</f>
        <v>#VALUE!</v>
      </c>
      <c r="AA640" t="e">
        <f>IF(D640="M",(IF(AC640&lt;2.5,LMS!$D$21*AC640^3+LMS!$E$21*AC640^2+LMS!$F$21*AC640+LMS!$G$21,IF(AC640&lt;9.5,LMS!$D$22*AC640^3+LMS!$E$22*AC640^2+LMS!$F$22*AC640+LMS!$G$22,IF(AC640&lt;26.75,LMS!$D$23*AC640^3+LMS!$E$23*AC640^2+LMS!$F$23*AC640+LMS!$G$23,IF(AC640&lt;90,LMS!$D$24*AC640^3+LMS!$E$24*AC640^2+LMS!$F$24*AC640+LMS!$G$24,LMS!$D$25*AC640^3+LMS!$E$25*AC640^2+LMS!$F$25*AC640+LMS!$G$25))))),(IF(AC640&lt;2.5,LMS!$D$27*AC640^3+LMS!$E$27*AC640^2+LMS!$F$27*AC640+LMS!$G$27,IF(AC640&lt;9.5,LMS!$D$28*AC640^3+LMS!$E$28*AC640^2+LMS!$F$28*AC640+LMS!$G$28,IF(AC640&lt;26.75,LMS!$D$29*AC640^3+LMS!$E$29*AC640^2+LMS!$F$29*AC640+LMS!$G$29,IF(AC640&lt;90,LMS!$D$30*AC640^3+LMS!$E$30*AC640^2+LMS!$F$30*AC640+LMS!$G$30,IF(AC640&lt;150,LMS!$D$31*AC640^3+LMS!$E$31*AC640^2+LMS!$F$31*AC640+LMS!$G$31,LMS!$D$32*AC640^3+LMS!$E$32*AC640^2+LMS!$F$32*AC640+LMS!$G$32)))))))</f>
        <v>#VALUE!</v>
      </c>
      <c r="AB640" t="e">
        <f>IF(D640="M",(IF(AC640&lt;90,LMS!$D$14*AC640^3+LMS!$E$14*AC640^2+LMS!$F$14*AC640+LMS!$G$14,LMS!$D$15*AC640^3+LMS!$E$15*AC640^2+LMS!$F$15*AC640+LMS!$G$15)),(IF(AC640&lt;90,LMS!$D$17*AC640^3+LMS!$E$17*AC640^2+LMS!$F$17*AC640+LMS!$G$17,LMS!$D$18*AC640^3+LMS!$E$18*AC640^2+LMS!$F$18*AC640+LMS!$G$18)))</f>
        <v>#VALUE!</v>
      </c>
      <c r="AC640" s="7" t="e">
        <f t="shared" si="169"/>
        <v>#VALUE!</v>
      </c>
    </row>
    <row r="641" spans="2:29" s="7" customFormat="1">
      <c r="B641" s="119"/>
      <c r="C641" s="119"/>
      <c r="D641" s="119"/>
      <c r="E641" s="31"/>
      <c r="F641" s="31"/>
      <c r="G641" s="120"/>
      <c r="H641" s="120"/>
      <c r="I641" s="11" t="str">
        <f t="shared" si="156"/>
        <v/>
      </c>
      <c r="J641" s="2" t="str">
        <f t="shared" si="157"/>
        <v/>
      </c>
      <c r="K641" s="2" t="str">
        <f t="shared" si="158"/>
        <v/>
      </c>
      <c r="L641" s="2" t="str">
        <f t="shared" si="159"/>
        <v/>
      </c>
      <c r="M641" s="2" t="str">
        <f t="shared" si="160"/>
        <v/>
      </c>
      <c r="N641" s="2" t="str">
        <f t="shared" si="161"/>
        <v/>
      </c>
      <c r="O641" s="11" t="str">
        <f t="shared" si="162"/>
        <v/>
      </c>
      <c r="P641" s="11" t="str">
        <f t="shared" si="163"/>
        <v/>
      </c>
      <c r="Q641" s="11" t="str">
        <f t="shared" si="164"/>
        <v/>
      </c>
      <c r="R641" s="137"/>
      <c r="S641" s="137"/>
      <c r="T641" s="12" t="e">
        <f t="shared" si="165"/>
        <v>#VALUE!</v>
      </c>
      <c r="U641" s="13" t="e">
        <f t="shared" si="166"/>
        <v>#VALUE!</v>
      </c>
      <c r="V641" s="13"/>
      <c r="W641" s="8">
        <f t="shared" si="167"/>
        <v>9.0359999999999996</v>
      </c>
      <c r="X641" s="8">
        <f t="shared" si="168"/>
        <v>-184.49199999999999</v>
      </c>
      <c r="Y641"/>
      <c r="Z641" t="e">
        <f>IF(D641="M",IF(AC641&lt;78,LMS!$D$5*AC641^3+LMS!$E$5*AC641^2+LMS!$F$5*AC641+LMS!$G$5,IF(AC641&lt;150,LMS!$D$6*AC641^3+LMS!$E$6*AC641^2+LMS!$F$6*AC641+LMS!$G$6,LMS!$D$7*AC641^3+LMS!$E$7*AC641^2+LMS!$F$7*AC641+LMS!$G$7)),IF(AC641&lt;69,LMS!$D$9*AC641^3+LMS!$E$9*AC641^2+LMS!$F$9*AC641+LMS!$G$9,IF(AC641&lt;150,LMS!$D$10*AC641^3+LMS!$E$10*AC641^2+LMS!$F$10*AC641+LMS!$G$10,LMS!$D$11*AC641^3+LMS!$E$11*AC641^2+LMS!$F$11*AC641+LMS!$G$11)))</f>
        <v>#VALUE!</v>
      </c>
      <c r="AA641" t="e">
        <f>IF(D641="M",(IF(AC641&lt;2.5,LMS!$D$21*AC641^3+LMS!$E$21*AC641^2+LMS!$F$21*AC641+LMS!$G$21,IF(AC641&lt;9.5,LMS!$D$22*AC641^3+LMS!$E$22*AC641^2+LMS!$F$22*AC641+LMS!$G$22,IF(AC641&lt;26.75,LMS!$D$23*AC641^3+LMS!$E$23*AC641^2+LMS!$F$23*AC641+LMS!$G$23,IF(AC641&lt;90,LMS!$D$24*AC641^3+LMS!$E$24*AC641^2+LMS!$F$24*AC641+LMS!$G$24,LMS!$D$25*AC641^3+LMS!$E$25*AC641^2+LMS!$F$25*AC641+LMS!$G$25))))),(IF(AC641&lt;2.5,LMS!$D$27*AC641^3+LMS!$E$27*AC641^2+LMS!$F$27*AC641+LMS!$G$27,IF(AC641&lt;9.5,LMS!$D$28*AC641^3+LMS!$E$28*AC641^2+LMS!$F$28*AC641+LMS!$G$28,IF(AC641&lt;26.75,LMS!$D$29*AC641^3+LMS!$E$29*AC641^2+LMS!$F$29*AC641+LMS!$G$29,IF(AC641&lt;90,LMS!$D$30*AC641^3+LMS!$E$30*AC641^2+LMS!$F$30*AC641+LMS!$G$30,IF(AC641&lt;150,LMS!$D$31*AC641^3+LMS!$E$31*AC641^2+LMS!$F$31*AC641+LMS!$G$31,LMS!$D$32*AC641^3+LMS!$E$32*AC641^2+LMS!$F$32*AC641+LMS!$G$32)))))))</f>
        <v>#VALUE!</v>
      </c>
      <c r="AB641" t="e">
        <f>IF(D641="M",(IF(AC641&lt;90,LMS!$D$14*AC641^3+LMS!$E$14*AC641^2+LMS!$F$14*AC641+LMS!$G$14,LMS!$D$15*AC641^3+LMS!$E$15*AC641^2+LMS!$F$15*AC641+LMS!$G$15)),(IF(AC641&lt;90,LMS!$D$17*AC641^3+LMS!$E$17*AC641^2+LMS!$F$17*AC641+LMS!$G$17,LMS!$D$18*AC641^3+LMS!$E$18*AC641^2+LMS!$F$18*AC641+LMS!$G$18)))</f>
        <v>#VALUE!</v>
      </c>
      <c r="AC641" s="7" t="e">
        <f t="shared" si="169"/>
        <v>#VALUE!</v>
      </c>
    </row>
    <row r="642" spans="2:29" s="7" customFormat="1">
      <c r="B642" s="119"/>
      <c r="C642" s="119"/>
      <c r="D642" s="119"/>
      <c r="E642" s="31"/>
      <c r="F642" s="31"/>
      <c r="G642" s="120"/>
      <c r="H642" s="120"/>
      <c r="I642" s="11" t="str">
        <f t="shared" si="156"/>
        <v/>
      </c>
      <c r="J642" s="2" t="str">
        <f t="shared" si="157"/>
        <v/>
      </c>
      <c r="K642" s="2" t="str">
        <f t="shared" si="158"/>
        <v/>
      </c>
      <c r="L642" s="2" t="str">
        <f t="shared" si="159"/>
        <v/>
      </c>
      <c r="M642" s="2" t="str">
        <f t="shared" si="160"/>
        <v/>
      </c>
      <c r="N642" s="2" t="str">
        <f t="shared" si="161"/>
        <v/>
      </c>
      <c r="O642" s="11" t="str">
        <f t="shared" si="162"/>
        <v/>
      </c>
      <c r="P642" s="11" t="str">
        <f t="shared" si="163"/>
        <v/>
      </c>
      <c r="Q642" s="11" t="str">
        <f t="shared" si="164"/>
        <v/>
      </c>
      <c r="R642" s="137"/>
      <c r="S642" s="137"/>
      <c r="T642" s="12" t="e">
        <f t="shared" si="165"/>
        <v>#VALUE!</v>
      </c>
      <c r="U642" s="13" t="e">
        <f t="shared" si="166"/>
        <v>#VALUE!</v>
      </c>
      <c r="V642" s="13"/>
      <c r="W642" s="8">
        <f t="shared" si="167"/>
        <v>9.0359999999999996</v>
      </c>
      <c r="X642" s="8">
        <f t="shared" si="168"/>
        <v>-184.49199999999999</v>
      </c>
      <c r="Y642"/>
      <c r="Z642" t="e">
        <f>IF(D642="M",IF(AC642&lt;78,LMS!$D$5*AC642^3+LMS!$E$5*AC642^2+LMS!$F$5*AC642+LMS!$G$5,IF(AC642&lt;150,LMS!$D$6*AC642^3+LMS!$E$6*AC642^2+LMS!$F$6*AC642+LMS!$G$6,LMS!$D$7*AC642^3+LMS!$E$7*AC642^2+LMS!$F$7*AC642+LMS!$G$7)),IF(AC642&lt;69,LMS!$D$9*AC642^3+LMS!$E$9*AC642^2+LMS!$F$9*AC642+LMS!$G$9,IF(AC642&lt;150,LMS!$D$10*AC642^3+LMS!$E$10*AC642^2+LMS!$F$10*AC642+LMS!$G$10,LMS!$D$11*AC642^3+LMS!$E$11*AC642^2+LMS!$F$11*AC642+LMS!$G$11)))</f>
        <v>#VALUE!</v>
      </c>
      <c r="AA642" t="e">
        <f>IF(D642="M",(IF(AC642&lt;2.5,LMS!$D$21*AC642^3+LMS!$E$21*AC642^2+LMS!$F$21*AC642+LMS!$G$21,IF(AC642&lt;9.5,LMS!$D$22*AC642^3+LMS!$E$22*AC642^2+LMS!$F$22*AC642+LMS!$G$22,IF(AC642&lt;26.75,LMS!$D$23*AC642^3+LMS!$E$23*AC642^2+LMS!$F$23*AC642+LMS!$G$23,IF(AC642&lt;90,LMS!$D$24*AC642^3+LMS!$E$24*AC642^2+LMS!$F$24*AC642+LMS!$G$24,LMS!$D$25*AC642^3+LMS!$E$25*AC642^2+LMS!$F$25*AC642+LMS!$G$25))))),(IF(AC642&lt;2.5,LMS!$D$27*AC642^3+LMS!$E$27*AC642^2+LMS!$F$27*AC642+LMS!$G$27,IF(AC642&lt;9.5,LMS!$D$28*AC642^3+LMS!$E$28*AC642^2+LMS!$F$28*AC642+LMS!$G$28,IF(AC642&lt;26.75,LMS!$D$29*AC642^3+LMS!$E$29*AC642^2+LMS!$F$29*AC642+LMS!$G$29,IF(AC642&lt;90,LMS!$D$30*AC642^3+LMS!$E$30*AC642^2+LMS!$F$30*AC642+LMS!$G$30,IF(AC642&lt;150,LMS!$D$31*AC642^3+LMS!$E$31*AC642^2+LMS!$F$31*AC642+LMS!$G$31,LMS!$D$32*AC642^3+LMS!$E$32*AC642^2+LMS!$F$32*AC642+LMS!$G$32)))))))</f>
        <v>#VALUE!</v>
      </c>
      <c r="AB642" t="e">
        <f>IF(D642="M",(IF(AC642&lt;90,LMS!$D$14*AC642^3+LMS!$E$14*AC642^2+LMS!$F$14*AC642+LMS!$G$14,LMS!$D$15*AC642^3+LMS!$E$15*AC642^2+LMS!$F$15*AC642+LMS!$G$15)),(IF(AC642&lt;90,LMS!$D$17*AC642^3+LMS!$E$17*AC642^2+LMS!$F$17*AC642+LMS!$G$17,LMS!$D$18*AC642^3+LMS!$E$18*AC642^2+LMS!$F$18*AC642+LMS!$G$18)))</f>
        <v>#VALUE!</v>
      </c>
      <c r="AC642" s="7" t="e">
        <f t="shared" si="169"/>
        <v>#VALUE!</v>
      </c>
    </row>
    <row r="643" spans="2:29" s="7" customFormat="1">
      <c r="B643" s="119"/>
      <c r="C643" s="119"/>
      <c r="D643" s="119"/>
      <c r="E643" s="31"/>
      <c r="F643" s="31"/>
      <c r="G643" s="120"/>
      <c r="H643" s="120"/>
      <c r="I643" s="11" t="str">
        <f t="shared" si="156"/>
        <v/>
      </c>
      <c r="J643" s="2" t="str">
        <f t="shared" si="157"/>
        <v/>
      </c>
      <c r="K643" s="2" t="str">
        <f t="shared" si="158"/>
        <v/>
      </c>
      <c r="L643" s="2" t="str">
        <f t="shared" si="159"/>
        <v/>
      </c>
      <c r="M643" s="2" t="str">
        <f t="shared" si="160"/>
        <v/>
      </c>
      <c r="N643" s="2" t="str">
        <f t="shared" si="161"/>
        <v/>
      </c>
      <c r="O643" s="11" t="str">
        <f t="shared" si="162"/>
        <v/>
      </c>
      <c r="P643" s="11" t="str">
        <f t="shared" si="163"/>
        <v/>
      </c>
      <c r="Q643" s="11" t="str">
        <f t="shared" si="164"/>
        <v/>
      </c>
      <c r="R643" s="137"/>
      <c r="S643" s="137"/>
      <c r="T643" s="12" t="e">
        <f t="shared" si="165"/>
        <v>#VALUE!</v>
      </c>
      <c r="U643" s="13" t="e">
        <f t="shared" si="166"/>
        <v>#VALUE!</v>
      </c>
      <c r="V643" s="13"/>
      <c r="W643" s="8">
        <f t="shared" si="167"/>
        <v>9.0359999999999996</v>
      </c>
      <c r="X643" s="8">
        <f t="shared" si="168"/>
        <v>-184.49199999999999</v>
      </c>
      <c r="Y643"/>
      <c r="Z643" t="e">
        <f>IF(D643="M",IF(AC643&lt;78,LMS!$D$5*AC643^3+LMS!$E$5*AC643^2+LMS!$F$5*AC643+LMS!$G$5,IF(AC643&lt;150,LMS!$D$6*AC643^3+LMS!$E$6*AC643^2+LMS!$F$6*AC643+LMS!$G$6,LMS!$D$7*AC643^3+LMS!$E$7*AC643^2+LMS!$F$7*AC643+LMS!$G$7)),IF(AC643&lt;69,LMS!$D$9*AC643^3+LMS!$E$9*AC643^2+LMS!$F$9*AC643+LMS!$G$9,IF(AC643&lt;150,LMS!$D$10*AC643^3+LMS!$E$10*AC643^2+LMS!$F$10*AC643+LMS!$G$10,LMS!$D$11*AC643^3+LMS!$E$11*AC643^2+LMS!$F$11*AC643+LMS!$G$11)))</f>
        <v>#VALUE!</v>
      </c>
      <c r="AA643" t="e">
        <f>IF(D643="M",(IF(AC643&lt;2.5,LMS!$D$21*AC643^3+LMS!$E$21*AC643^2+LMS!$F$21*AC643+LMS!$G$21,IF(AC643&lt;9.5,LMS!$D$22*AC643^3+LMS!$E$22*AC643^2+LMS!$F$22*AC643+LMS!$G$22,IF(AC643&lt;26.75,LMS!$D$23*AC643^3+LMS!$E$23*AC643^2+LMS!$F$23*AC643+LMS!$G$23,IF(AC643&lt;90,LMS!$D$24*AC643^3+LMS!$E$24*AC643^2+LMS!$F$24*AC643+LMS!$G$24,LMS!$D$25*AC643^3+LMS!$E$25*AC643^2+LMS!$F$25*AC643+LMS!$G$25))))),(IF(AC643&lt;2.5,LMS!$D$27*AC643^3+LMS!$E$27*AC643^2+LMS!$F$27*AC643+LMS!$G$27,IF(AC643&lt;9.5,LMS!$D$28*AC643^3+LMS!$E$28*AC643^2+LMS!$F$28*AC643+LMS!$G$28,IF(AC643&lt;26.75,LMS!$D$29*AC643^3+LMS!$E$29*AC643^2+LMS!$F$29*AC643+LMS!$G$29,IF(AC643&lt;90,LMS!$D$30*AC643^3+LMS!$E$30*AC643^2+LMS!$F$30*AC643+LMS!$G$30,IF(AC643&lt;150,LMS!$D$31*AC643^3+LMS!$E$31*AC643^2+LMS!$F$31*AC643+LMS!$G$31,LMS!$D$32*AC643^3+LMS!$E$32*AC643^2+LMS!$F$32*AC643+LMS!$G$32)))))))</f>
        <v>#VALUE!</v>
      </c>
      <c r="AB643" t="e">
        <f>IF(D643="M",(IF(AC643&lt;90,LMS!$D$14*AC643^3+LMS!$E$14*AC643^2+LMS!$F$14*AC643+LMS!$G$14,LMS!$D$15*AC643^3+LMS!$E$15*AC643^2+LMS!$F$15*AC643+LMS!$G$15)),(IF(AC643&lt;90,LMS!$D$17*AC643^3+LMS!$E$17*AC643^2+LMS!$F$17*AC643+LMS!$G$17,LMS!$D$18*AC643^3+LMS!$E$18*AC643^2+LMS!$F$18*AC643+LMS!$G$18)))</f>
        <v>#VALUE!</v>
      </c>
      <c r="AC643" s="7" t="e">
        <f t="shared" si="169"/>
        <v>#VALUE!</v>
      </c>
    </row>
    <row r="644" spans="2:29" s="7" customFormat="1">
      <c r="B644" s="119"/>
      <c r="C644" s="119"/>
      <c r="D644" s="119"/>
      <c r="E644" s="31"/>
      <c r="F644" s="31"/>
      <c r="G644" s="120"/>
      <c r="H644" s="120"/>
      <c r="I644" s="11" t="str">
        <f t="shared" si="156"/>
        <v/>
      </c>
      <c r="J644" s="2" t="str">
        <f t="shared" si="157"/>
        <v/>
      </c>
      <c r="K644" s="2" t="str">
        <f t="shared" si="158"/>
        <v/>
      </c>
      <c r="L644" s="2" t="str">
        <f t="shared" si="159"/>
        <v/>
      </c>
      <c r="M644" s="2" t="str">
        <f t="shared" si="160"/>
        <v/>
      </c>
      <c r="N644" s="2" t="str">
        <f t="shared" si="161"/>
        <v/>
      </c>
      <c r="O644" s="11" t="str">
        <f t="shared" si="162"/>
        <v/>
      </c>
      <c r="P644" s="11" t="str">
        <f t="shared" si="163"/>
        <v/>
      </c>
      <c r="Q644" s="11" t="str">
        <f t="shared" si="164"/>
        <v/>
      </c>
      <c r="R644" s="137"/>
      <c r="S644" s="137"/>
      <c r="T644" s="12" t="e">
        <f t="shared" si="165"/>
        <v>#VALUE!</v>
      </c>
      <c r="U644" s="13" t="e">
        <f t="shared" si="166"/>
        <v>#VALUE!</v>
      </c>
      <c r="V644" s="13"/>
      <c r="W644" s="8">
        <f t="shared" si="167"/>
        <v>9.0359999999999996</v>
      </c>
      <c r="X644" s="8">
        <f t="shared" si="168"/>
        <v>-184.49199999999999</v>
      </c>
      <c r="Y644"/>
      <c r="Z644" t="e">
        <f>IF(D644="M",IF(AC644&lt;78,LMS!$D$5*AC644^3+LMS!$E$5*AC644^2+LMS!$F$5*AC644+LMS!$G$5,IF(AC644&lt;150,LMS!$D$6*AC644^3+LMS!$E$6*AC644^2+LMS!$F$6*AC644+LMS!$G$6,LMS!$D$7*AC644^3+LMS!$E$7*AC644^2+LMS!$F$7*AC644+LMS!$G$7)),IF(AC644&lt;69,LMS!$D$9*AC644^3+LMS!$E$9*AC644^2+LMS!$F$9*AC644+LMS!$G$9,IF(AC644&lt;150,LMS!$D$10*AC644^3+LMS!$E$10*AC644^2+LMS!$F$10*AC644+LMS!$G$10,LMS!$D$11*AC644^3+LMS!$E$11*AC644^2+LMS!$F$11*AC644+LMS!$G$11)))</f>
        <v>#VALUE!</v>
      </c>
      <c r="AA644" t="e">
        <f>IF(D644="M",(IF(AC644&lt;2.5,LMS!$D$21*AC644^3+LMS!$E$21*AC644^2+LMS!$F$21*AC644+LMS!$G$21,IF(AC644&lt;9.5,LMS!$D$22*AC644^3+LMS!$E$22*AC644^2+LMS!$F$22*AC644+LMS!$G$22,IF(AC644&lt;26.75,LMS!$D$23*AC644^3+LMS!$E$23*AC644^2+LMS!$F$23*AC644+LMS!$G$23,IF(AC644&lt;90,LMS!$D$24*AC644^3+LMS!$E$24*AC644^2+LMS!$F$24*AC644+LMS!$G$24,LMS!$D$25*AC644^3+LMS!$E$25*AC644^2+LMS!$F$25*AC644+LMS!$G$25))))),(IF(AC644&lt;2.5,LMS!$D$27*AC644^3+LMS!$E$27*AC644^2+LMS!$F$27*AC644+LMS!$G$27,IF(AC644&lt;9.5,LMS!$D$28*AC644^3+LMS!$E$28*AC644^2+LMS!$F$28*AC644+LMS!$G$28,IF(AC644&lt;26.75,LMS!$D$29*AC644^3+LMS!$E$29*AC644^2+LMS!$F$29*AC644+LMS!$G$29,IF(AC644&lt;90,LMS!$D$30*AC644^3+LMS!$E$30*AC644^2+LMS!$F$30*AC644+LMS!$G$30,IF(AC644&lt;150,LMS!$D$31*AC644^3+LMS!$E$31*AC644^2+LMS!$F$31*AC644+LMS!$G$31,LMS!$D$32*AC644^3+LMS!$E$32*AC644^2+LMS!$F$32*AC644+LMS!$G$32)))))))</f>
        <v>#VALUE!</v>
      </c>
      <c r="AB644" t="e">
        <f>IF(D644="M",(IF(AC644&lt;90,LMS!$D$14*AC644^3+LMS!$E$14*AC644^2+LMS!$F$14*AC644+LMS!$G$14,LMS!$D$15*AC644^3+LMS!$E$15*AC644^2+LMS!$F$15*AC644+LMS!$G$15)),(IF(AC644&lt;90,LMS!$D$17*AC644^3+LMS!$E$17*AC644^2+LMS!$F$17*AC644+LMS!$G$17,LMS!$D$18*AC644^3+LMS!$E$18*AC644^2+LMS!$F$18*AC644+LMS!$G$18)))</f>
        <v>#VALUE!</v>
      </c>
      <c r="AC644" s="7" t="e">
        <f t="shared" si="169"/>
        <v>#VALUE!</v>
      </c>
    </row>
    <row r="645" spans="2:29" s="7" customFormat="1">
      <c r="B645" s="119"/>
      <c r="C645" s="119"/>
      <c r="D645" s="119"/>
      <c r="E645" s="31"/>
      <c r="F645" s="31"/>
      <c r="G645" s="120"/>
      <c r="H645" s="120"/>
      <c r="I645" s="11" t="str">
        <f t="shared" si="156"/>
        <v/>
      </c>
      <c r="J645" s="2" t="str">
        <f t="shared" si="157"/>
        <v/>
      </c>
      <c r="K645" s="2" t="str">
        <f t="shared" si="158"/>
        <v/>
      </c>
      <c r="L645" s="2" t="str">
        <f t="shared" si="159"/>
        <v/>
      </c>
      <c r="M645" s="2" t="str">
        <f t="shared" si="160"/>
        <v/>
      </c>
      <c r="N645" s="2" t="str">
        <f t="shared" si="161"/>
        <v/>
      </c>
      <c r="O645" s="11" t="str">
        <f t="shared" si="162"/>
        <v/>
      </c>
      <c r="P645" s="11" t="str">
        <f t="shared" si="163"/>
        <v/>
      </c>
      <c r="Q645" s="11" t="str">
        <f t="shared" si="164"/>
        <v/>
      </c>
      <c r="R645" s="137"/>
      <c r="S645" s="137"/>
      <c r="T645" s="12" t="e">
        <f t="shared" si="165"/>
        <v>#VALUE!</v>
      </c>
      <c r="U645" s="13" t="e">
        <f t="shared" si="166"/>
        <v>#VALUE!</v>
      </c>
      <c r="V645" s="13"/>
      <c r="W645" s="8">
        <f t="shared" si="167"/>
        <v>9.0359999999999996</v>
      </c>
      <c r="X645" s="8">
        <f t="shared" si="168"/>
        <v>-184.49199999999999</v>
      </c>
      <c r="Y645"/>
      <c r="Z645" t="e">
        <f>IF(D645="M",IF(AC645&lt;78,LMS!$D$5*AC645^3+LMS!$E$5*AC645^2+LMS!$F$5*AC645+LMS!$G$5,IF(AC645&lt;150,LMS!$D$6*AC645^3+LMS!$E$6*AC645^2+LMS!$F$6*AC645+LMS!$G$6,LMS!$D$7*AC645^3+LMS!$E$7*AC645^2+LMS!$F$7*AC645+LMS!$G$7)),IF(AC645&lt;69,LMS!$D$9*AC645^3+LMS!$E$9*AC645^2+LMS!$F$9*AC645+LMS!$G$9,IF(AC645&lt;150,LMS!$D$10*AC645^3+LMS!$E$10*AC645^2+LMS!$F$10*AC645+LMS!$G$10,LMS!$D$11*AC645^3+LMS!$E$11*AC645^2+LMS!$F$11*AC645+LMS!$G$11)))</f>
        <v>#VALUE!</v>
      </c>
      <c r="AA645" t="e">
        <f>IF(D645="M",(IF(AC645&lt;2.5,LMS!$D$21*AC645^3+LMS!$E$21*AC645^2+LMS!$F$21*AC645+LMS!$G$21,IF(AC645&lt;9.5,LMS!$D$22*AC645^3+LMS!$E$22*AC645^2+LMS!$F$22*AC645+LMS!$G$22,IF(AC645&lt;26.75,LMS!$D$23*AC645^3+LMS!$E$23*AC645^2+LMS!$F$23*AC645+LMS!$G$23,IF(AC645&lt;90,LMS!$D$24*AC645^3+LMS!$E$24*AC645^2+LMS!$F$24*AC645+LMS!$G$24,LMS!$D$25*AC645^3+LMS!$E$25*AC645^2+LMS!$F$25*AC645+LMS!$G$25))))),(IF(AC645&lt;2.5,LMS!$D$27*AC645^3+LMS!$E$27*AC645^2+LMS!$F$27*AC645+LMS!$G$27,IF(AC645&lt;9.5,LMS!$D$28*AC645^3+LMS!$E$28*AC645^2+LMS!$F$28*AC645+LMS!$G$28,IF(AC645&lt;26.75,LMS!$D$29*AC645^3+LMS!$E$29*AC645^2+LMS!$F$29*AC645+LMS!$G$29,IF(AC645&lt;90,LMS!$D$30*AC645^3+LMS!$E$30*AC645^2+LMS!$F$30*AC645+LMS!$G$30,IF(AC645&lt;150,LMS!$D$31*AC645^3+LMS!$E$31*AC645^2+LMS!$F$31*AC645+LMS!$G$31,LMS!$D$32*AC645^3+LMS!$E$32*AC645^2+LMS!$F$32*AC645+LMS!$G$32)))))))</f>
        <v>#VALUE!</v>
      </c>
      <c r="AB645" t="e">
        <f>IF(D645="M",(IF(AC645&lt;90,LMS!$D$14*AC645^3+LMS!$E$14*AC645^2+LMS!$F$14*AC645+LMS!$G$14,LMS!$D$15*AC645^3+LMS!$E$15*AC645^2+LMS!$F$15*AC645+LMS!$G$15)),(IF(AC645&lt;90,LMS!$D$17*AC645^3+LMS!$E$17*AC645^2+LMS!$F$17*AC645+LMS!$G$17,LMS!$D$18*AC645^3+LMS!$E$18*AC645^2+LMS!$F$18*AC645+LMS!$G$18)))</f>
        <v>#VALUE!</v>
      </c>
      <c r="AC645" s="7" t="e">
        <f t="shared" si="169"/>
        <v>#VALUE!</v>
      </c>
    </row>
    <row r="646" spans="2:29" s="7" customFormat="1">
      <c r="B646" s="119"/>
      <c r="C646" s="119"/>
      <c r="D646" s="119"/>
      <c r="E646" s="31"/>
      <c r="F646" s="31"/>
      <c r="G646" s="120"/>
      <c r="H646" s="120"/>
      <c r="I646" s="11" t="str">
        <f t="shared" si="156"/>
        <v/>
      </c>
      <c r="J646" s="2" t="str">
        <f t="shared" si="157"/>
        <v/>
      </c>
      <c r="K646" s="2" t="str">
        <f t="shared" si="158"/>
        <v/>
      </c>
      <c r="L646" s="2" t="str">
        <f t="shared" si="159"/>
        <v/>
      </c>
      <c r="M646" s="2" t="str">
        <f t="shared" si="160"/>
        <v/>
      </c>
      <c r="N646" s="2" t="str">
        <f t="shared" si="161"/>
        <v/>
      </c>
      <c r="O646" s="11" t="str">
        <f t="shared" si="162"/>
        <v/>
      </c>
      <c r="P646" s="11" t="str">
        <f t="shared" si="163"/>
        <v/>
      </c>
      <c r="Q646" s="11" t="str">
        <f t="shared" si="164"/>
        <v/>
      </c>
      <c r="R646" s="137"/>
      <c r="S646" s="137"/>
      <c r="T646" s="12" t="e">
        <f t="shared" si="165"/>
        <v>#VALUE!</v>
      </c>
      <c r="U646" s="13" t="e">
        <f t="shared" si="166"/>
        <v>#VALUE!</v>
      </c>
      <c r="V646" s="13"/>
      <c r="W646" s="8">
        <f t="shared" si="167"/>
        <v>9.0359999999999996</v>
      </c>
      <c r="X646" s="8">
        <f t="shared" si="168"/>
        <v>-184.49199999999999</v>
      </c>
      <c r="Y646"/>
      <c r="Z646" t="e">
        <f>IF(D646="M",IF(AC646&lt;78,LMS!$D$5*AC646^3+LMS!$E$5*AC646^2+LMS!$F$5*AC646+LMS!$G$5,IF(AC646&lt;150,LMS!$D$6*AC646^3+LMS!$E$6*AC646^2+LMS!$F$6*AC646+LMS!$G$6,LMS!$D$7*AC646^3+LMS!$E$7*AC646^2+LMS!$F$7*AC646+LMS!$G$7)),IF(AC646&lt;69,LMS!$D$9*AC646^3+LMS!$E$9*AC646^2+LMS!$F$9*AC646+LMS!$G$9,IF(AC646&lt;150,LMS!$D$10*AC646^3+LMS!$E$10*AC646^2+LMS!$F$10*AC646+LMS!$G$10,LMS!$D$11*AC646^3+LMS!$E$11*AC646^2+LMS!$F$11*AC646+LMS!$G$11)))</f>
        <v>#VALUE!</v>
      </c>
      <c r="AA646" t="e">
        <f>IF(D646="M",(IF(AC646&lt;2.5,LMS!$D$21*AC646^3+LMS!$E$21*AC646^2+LMS!$F$21*AC646+LMS!$G$21,IF(AC646&lt;9.5,LMS!$D$22*AC646^3+LMS!$E$22*AC646^2+LMS!$F$22*AC646+LMS!$G$22,IF(AC646&lt;26.75,LMS!$D$23*AC646^3+LMS!$E$23*AC646^2+LMS!$F$23*AC646+LMS!$G$23,IF(AC646&lt;90,LMS!$D$24*AC646^3+LMS!$E$24*AC646^2+LMS!$F$24*AC646+LMS!$G$24,LMS!$D$25*AC646^3+LMS!$E$25*AC646^2+LMS!$F$25*AC646+LMS!$G$25))))),(IF(AC646&lt;2.5,LMS!$D$27*AC646^3+LMS!$E$27*AC646^2+LMS!$F$27*AC646+LMS!$G$27,IF(AC646&lt;9.5,LMS!$D$28*AC646^3+LMS!$E$28*AC646^2+LMS!$F$28*AC646+LMS!$G$28,IF(AC646&lt;26.75,LMS!$D$29*AC646^3+LMS!$E$29*AC646^2+LMS!$F$29*AC646+LMS!$G$29,IF(AC646&lt;90,LMS!$D$30*AC646^3+LMS!$E$30*AC646^2+LMS!$F$30*AC646+LMS!$G$30,IF(AC646&lt;150,LMS!$D$31*AC646^3+LMS!$E$31*AC646^2+LMS!$F$31*AC646+LMS!$G$31,LMS!$D$32*AC646^3+LMS!$E$32*AC646^2+LMS!$F$32*AC646+LMS!$G$32)))))))</f>
        <v>#VALUE!</v>
      </c>
      <c r="AB646" t="e">
        <f>IF(D646="M",(IF(AC646&lt;90,LMS!$D$14*AC646^3+LMS!$E$14*AC646^2+LMS!$F$14*AC646+LMS!$G$14,LMS!$D$15*AC646^3+LMS!$E$15*AC646^2+LMS!$F$15*AC646+LMS!$G$15)),(IF(AC646&lt;90,LMS!$D$17*AC646^3+LMS!$E$17*AC646^2+LMS!$F$17*AC646+LMS!$G$17,LMS!$D$18*AC646^3+LMS!$E$18*AC646^2+LMS!$F$18*AC646+LMS!$G$18)))</f>
        <v>#VALUE!</v>
      </c>
      <c r="AC646" s="7" t="e">
        <f t="shared" si="169"/>
        <v>#VALUE!</v>
      </c>
    </row>
    <row r="647" spans="2:29" s="7" customFormat="1">
      <c r="B647" s="119"/>
      <c r="C647" s="119"/>
      <c r="D647" s="119"/>
      <c r="E647" s="31"/>
      <c r="F647" s="31"/>
      <c r="G647" s="120"/>
      <c r="H647" s="120"/>
      <c r="I647" s="11" t="str">
        <f t="shared" si="156"/>
        <v/>
      </c>
      <c r="J647" s="2" t="str">
        <f t="shared" si="157"/>
        <v/>
      </c>
      <c r="K647" s="2" t="str">
        <f t="shared" si="158"/>
        <v/>
      </c>
      <c r="L647" s="2" t="str">
        <f t="shared" si="159"/>
        <v/>
      </c>
      <c r="M647" s="2" t="str">
        <f t="shared" si="160"/>
        <v/>
      </c>
      <c r="N647" s="2" t="str">
        <f t="shared" si="161"/>
        <v/>
      </c>
      <c r="O647" s="11" t="str">
        <f t="shared" si="162"/>
        <v/>
      </c>
      <c r="P647" s="11" t="str">
        <f t="shared" si="163"/>
        <v/>
      </c>
      <c r="Q647" s="11" t="str">
        <f t="shared" si="164"/>
        <v/>
      </c>
      <c r="R647" s="137"/>
      <c r="S647" s="137"/>
      <c r="T647" s="12" t="e">
        <f t="shared" si="165"/>
        <v>#VALUE!</v>
      </c>
      <c r="U647" s="13" t="e">
        <f t="shared" si="166"/>
        <v>#VALUE!</v>
      </c>
      <c r="V647" s="13"/>
      <c r="W647" s="8">
        <f t="shared" si="167"/>
        <v>9.0359999999999996</v>
      </c>
      <c r="X647" s="8">
        <f t="shared" si="168"/>
        <v>-184.49199999999999</v>
      </c>
      <c r="Y647"/>
      <c r="Z647" t="e">
        <f>IF(D647="M",IF(AC647&lt;78,LMS!$D$5*AC647^3+LMS!$E$5*AC647^2+LMS!$F$5*AC647+LMS!$G$5,IF(AC647&lt;150,LMS!$D$6*AC647^3+LMS!$E$6*AC647^2+LMS!$F$6*AC647+LMS!$G$6,LMS!$D$7*AC647^3+LMS!$E$7*AC647^2+LMS!$F$7*AC647+LMS!$G$7)),IF(AC647&lt;69,LMS!$D$9*AC647^3+LMS!$E$9*AC647^2+LMS!$F$9*AC647+LMS!$G$9,IF(AC647&lt;150,LMS!$D$10*AC647^3+LMS!$E$10*AC647^2+LMS!$F$10*AC647+LMS!$G$10,LMS!$D$11*AC647^3+LMS!$E$11*AC647^2+LMS!$F$11*AC647+LMS!$G$11)))</f>
        <v>#VALUE!</v>
      </c>
      <c r="AA647" t="e">
        <f>IF(D647="M",(IF(AC647&lt;2.5,LMS!$D$21*AC647^3+LMS!$E$21*AC647^2+LMS!$F$21*AC647+LMS!$G$21,IF(AC647&lt;9.5,LMS!$D$22*AC647^3+LMS!$E$22*AC647^2+LMS!$F$22*AC647+LMS!$G$22,IF(AC647&lt;26.75,LMS!$D$23*AC647^3+LMS!$E$23*AC647^2+LMS!$F$23*AC647+LMS!$G$23,IF(AC647&lt;90,LMS!$D$24*AC647^3+LMS!$E$24*AC647^2+LMS!$F$24*AC647+LMS!$G$24,LMS!$D$25*AC647^3+LMS!$E$25*AC647^2+LMS!$F$25*AC647+LMS!$G$25))))),(IF(AC647&lt;2.5,LMS!$D$27*AC647^3+LMS!$E$27*AC647^2+LMS!$F$27*AC647+LMS!$G$27,IF(AC647&lt;9.5,LMS!$D$28*AC647^3+LMS!$E$28*AC647^2+LMS!$F$28*AC647+LMS!$G$28,IF(AC647&lt;26.75,LMS!$D$29*AC647^3+LMS!$E$29*AC647^2+LMS!$F$29*AC647+LMS!$G$29,IF(AC647&lt;90,LMS!$D$30*AC647^3+LMS!$E$30*AC647^2+LMS!$F$30*AC647+LMS!$G$30,IF(AC647&lt;150,LMS!$D$31*AC647^3+LMS!$E$31*AC647^2+LMS!$F$31*AC647+LMS!$G$31,LMS!$D$32*AC647^3+LMS!$E$32*AC647^2+LMS!$F$32*AC647+LMS!$G$32)))))))</f>
        <v>#VALUE!</v>
      </c>
      <c r="AB647" t="e">
        <f>IF(D647="M",(IF(AC647&lt;90,LMS!$D$14*AC647^3+LMS!$E$14*AC647^2+LMS!$F$14*AC647+LMS!$G$14,LMS!$D$15*AC647^3+LMS!$E$15*AC647^2+LMS!$F$15*AC647+LMS!$G$15)),(IF(AC647&lt;90,LMS!$D$17*AC647^3+LMS!$E$17*AC647^2+LMS!$F$17*AC647+LMS!$G$17,LMS!$D$18*AC647^3+LMS!$E$18*AC647^2+LMS!$F$18*AC647+LMS!$G$18)))</f>
        <v>#VALUE!</v>
      </c>
      <c r="AC647" s="7" t="e">
        <f t="shared" si="169"/>
        <v>#VALUE!</v>
      </c>
    </row>
    <row r="648" spans="2:29" s="7" customFormat="1">
      <c r="B648" s="119"/>
      <c r="C648" s="119"/>
      <c r="D648" s="119"/>
      <c r="E648" s="31"/>
      <c r="F648" s="31"/>
      <c r="G648" s="120"/>
      <c r="H648" s="120"/>
      <c r="I648" s="11" t="str">
        <f t="shared" si="156"/>
        <v/>
      </c>
      <c r="J648" s="2" t="str">
        <f t="shared" si="157"/>
        <v/>
      </c>
      <c r="K648" s="2" t="str">
        <f t="shared" si="158"/>
        <v/>
      </c>
      <c r="L648" s="2" t="str">
        <f t="shared" si="159"/>
        <v/>
      </c>
      <c r="M648" s="2" t="str">
        <f t="shared" si="160"/>
        <v/>
      </c>
      <c r="N648" s="2" t="str">
        <f t="shared" si="161"/>
        <v/>
      </c>
      <c r="O648" s="11" t="str">
        <f t="shared" si="162"/>
        <v/>
      </c>
      <c r="P648" s="11" t="str">
        <f t="shared" si="163"/>
        <v/>
      </c>
      <c r="Q648" s="11" t="str">
        <f t="shared" si="164"/>
        <v/>
      </c>
      <c r="R648" s="137"/>
      <c r="S648" s="137"/>
      <c r="T648" s="12" t="e">
        <f t="shared" si="165"/>
        <v>#VALUE!</v>
      </c>
      <c r="U648" s="13" t="e">
        <f t="shared" si="166"/>
        <v>#VALUE!</v>
      </c>
      <c r="V648" s="13"/>
      <c r="W648" s="8">
        <f t="shared" si="167"/>
        <v>9.0359999999999996</v>
      </c>
      <c r="X648" s="8">
        <f t="shared" si="168"/>
        <v>-184.49199999999999</v>
      </c>
      <c r="Y648"/>
      <c r="Z648" t="e">
        <f>IF(D648="M",IF(AC648&lt;78,LMS!$D$5*AC648^3+LMS!$E$5*AC648^2+LMS!$F$5*AC648+LMS!$G$5,IF(AC648&lt;150,LMS!$D$6*AC648^3+LMS!$E$6*AC648^2+LMS!$F$6*AC648+LMS!$G$6,LMS!$D$7*AC648^3+LMS!$E$7*AC648^2+LMS!$F$7*AC648+LMS!$G$7)),IF(AC648&lt;69,LMS!$D$9*AC648^3+LMS!$E$9*AC648^2+LMS!$F$9*AC648+LMS!$G$9,IF(AC648&lt;150,LMS!$D$10*AC648^3+LMS!$E$10*AC648^2+LMS!$F$10*AC648+LMS!$G$10,LMS!$D$11*AC648^3+LMS!$E$11*AC648^2+LMS!$F$11*AC648+LMS!$G$11)))</f>
        <v>#VALUE!</v>
      </c>
      <c r="AA648" t="e">
        <f>IF(D648="M",(IF(AC648&lt;2.5,LMS!$D$21*AC648^3+LMS!$E$21*AC648^2+LMS!$F$21*AC648+LMS!$G$21,IF(AC648&lt;9.5,LMS!$D$22*AC648^3+LMS!$E$22*AC648^2+LMS!$F$22*AC648+LMS!$G$22,IF(AC648&lt;26.75,LMS!$D$23*AC648^3+LMS!$E$23*AC648^2+LMS!$F$23*AC648+LMS!$G$23,IF(AC648&lt;90,LMS!$D$24*AC648^3+LMS!$E$24*AC648^2+LMS!$F$24*AC648+LMS!$G$24,LMS!$D$25*AC648^3+LMS!$E$25*AC648^2+LMS!$F$25*AC648+LMS!$G$25))))),(IF(AC648&lt;2.5,LMS!$D$27*AC648^3+LMS!$E$27*AC648^2+LMS!$F$27*AC648+LMS!$G$27,IF(AC648&lt;9.5,LMS!$D$28*AC648^3+LMS!$E$28*AC648^2+LMS!$F$28*AC648+LMS!$G$28,IF(AC648&lt;26.75,LMS!$D$29*AC648^3+LMS!$E$29*AC648^2+LMS!$F$29*AC648+LMS!$G$29,IF(AC648&lt;90,LMS!$D$30*AC648^3+LMS!$E$30*AC648^2+LMS!$F$30*AC648+LMS!$G$30,IF(AC648&lt;150,LMS!$D$31*AC648^3+LMS!$E$31*AC648^2+LMS!$F$31*AC648+LMS!$G$31,LMS!$D$32*AC648^3+LMS!$E$32*AC648^2+LMS!$F$32*AC648+LMS!$G$32)))))))</f>
        <v>#VALUE!</v>
      </c>
      <c r="AB648" t="e">
        <f>IF(D648="M",(IF(AC648&lt;90,LMS!$D$14*AC648^3+LMS!$E$14*AC648^2+LMS!$F$14*AC648+LMS!$G$14,LMS!$D$15*AC648^3+LMS!$E$15*AC648^2+LMS!$F$15*AC648+LMS!$G$15)),(IF(AC648&lt;90,LMS!$D$17*AC648^3+LMS!$E$17*AC648^2+LMS!$F$17*AC648+LMS!$G$17,LMS!$D$18*AC648^3+LMS!$E$18*AC648^2+LMS!$F$18*AC648+LMS!$G$18)))</f>
        <v>#VALUE!</v>
      </c>
      <c r="AC648" s="7" t="e">
        <f t="shared" si="169"/>
        <v>#VALUE!</v>
      </c>
    </row>
    <row r="649" spans="2:29" s="7" customFormat="1">
      <c r="B649" s="119"/>
      <c r="C649" s="119"/>
      <c r="D649" s="119"/>
      <c r="E649" s="31"/>
      <c r="F649" s="31"/>
      <c r="G649" s="120"/>
      <c r="H649" s="120"/>
      <c r="I649" s="11" t="str">
        <f t="shared" si="156"/>
        <v/>
      </c>
      <c r="J649" s="2" t="str">
        <f t="shared" si="157"/>
        <v/>
      </c>
      <c r="K649" s="2" t="str">
        <f t="shared" si="158"/>
        <v/>
      </c>
      <c r="L649" s="2" t="str">
        <f t="shared" si="159"/>
        <v/>
      </c>
      <c r="M649" s="2" t="str">
        <f t="shared" si="160"/>
        <v/>
      </c>
      <c r="N649" s="2" t="str">
        <f t="shared" si="161"/>
        <v/>
      </c>
      <c r="O649" s="11" t="str">
        <f t="shared" si="162"/>
        <v/>
      </c>
      <c r="P649" s="11" t="str">
        <f t="shared" si="163"/>
        <v/>
      </c>
      <c r="Q649" s="11" t="str">
        <f t="shared" si="164"/>
        <v/>
      </c>
      <c r="R649" s="137"/>
      <c r="S649" s="137"/>
      <c r="T649" s="12" t="e">
        <f t="shared" si="165"/>
        <v>#VALUE!</v>
      </c>
      <c r="U649" s="13" t="e">
        <f t="shared" si="166"/>
        <v>#VALUE!</v>
      </c>
      <c r="V649" s="13"/>
      <c r="W649" s="8">
        <f t="shared" si="167"/>
        <v>9.0359999999999996</v>
      </c>
      <c r="X649" s="8">
        <f t="shared" si="168"/>
        <v>-184.49199999999999</v>
      </c>
      <c r="Y649"/>
      <c r="Z649" t="e">
        <f>IF(D649="M",IF(AC649&lt;78,LMS!$D$5*AC649^3+LMS!$E$5*AC649^2+LMS!$F$5*AC649+LMS!$G$5,IF(AC649&lt;150,LMS!$D$6*AC649^3+LMS!$E$6*AC649^2+LMS!$F$6*AC649+LMS!$G$6,LMS!$D$7*AC649^3+LMS!$E$7*AC649^2+LMS!$F$7*AC649+LMS!$G$7)),IF(AC649&lt;69,LMS!$D$9*AC649^3+LMS!$E$9*AC649^2+LMS!$F$9*AC649+LMS!$G$9,IF(AC649&lt;150,LMS!$D$10*AC649^3+LMS!$E$10*AC649^2+LMS!$F$10*AC649+LMS!$G$10,LMS!$D$11*AC649^3+LMS!$E$11*AC649^2+LMS!$F$11*AC649+LMS!$G$11)))</f>
        <v>#VALUE!</v>
      </c>
      <c r="AA649" t="e">
        <f>IF(D649="M",(IF(AC649&lt;2.5,LMS!$D$21*AC649^3+LMS!$E$21*AC649^2+LMS!$F$21*AC649+LMS!$G$21,IF(AC649&lt;9.5,LMS!$D$22*AC649^3+LMS!$E$22*AC649^2+LMS!$F$22*AC649+LMS!$G$22,IF(AC649&lt;26.75,LMS!$D$23*AC649^3+LMS!$E$23*AC649^2+LMS!$F$23*AC649+LMS!$G$23,IF(AC649&lt;90,LMS!$D$24*AC649^3+LMS!$E$24*AC649^2+LMS!$F$24*AC649+LMS!$G$24,LMS!$D$25*AC649^3+LMS!$E$25*AC649^2+LMS!$F$25*AC649+LMS!$G$25))))),(IF(AC649&lt;2.5,LMS!$D$27*AC649^3+LMS!$E$27*AC649^2+LMS!$F$27*AC649+LMS!$G$27,IF(AC649&lt;9.5,LMS!$D$28*AC649^3+LMS!$E$28*AC649^2+LMS!$F$28*AC649+LMS!$G$28,IF(AC649&lt;26.75,LMS!$D$29*AC649^3+LMS!$E$29*AC649^2+LMS!$F$29*AC649+LMS!$G$29,IF(AC649&lt;90,LMS!$D$30*AC649^3+LMS!$E$30*AC649^2+LMS!$F$30*AC649+LMS!$G$30,IF(AC649&lt;150,LMS!$D$31*AC649^3+LMS!$E$31*AC649^2+LMS!$F$31*AC649+LMS!$G$31,LMS!$D$32*AC649^3+LMS!$E$32*AC649^2+LMS!$F$32*AC649+LMS!$G$32)))))))</f>
        <v>#VALUE!</v>
      </c>
      <c r="AB649" t="e">
        <f>IF(D649="M",(IF(AC649&lt;90,LMS!$D$14*AC649^3+LMS!$E$14*AC649^2+LMS!$F$14*AC649+LMS!$G$14,LMS!$D$15*AC649^3+LMS!$E$15*AC649^2+LMS!$F$15*AC649+LMS!$G$15)),(IF(AC649&lt;90,LMS!$D$17*AC649^3+LMS!$E$17*AC649^2+LMS!$F$17*AC649+LMS!$G$17,LMS!$D$18*AC649^3+LMS!$E$18*AC649^2+LMS!$F$18*AC649+LMS!$G$18)))</f>
        <v>#VALUE!</v>
      </c>
      <c r="AC649" s="7" t="e">
        <f t="shared" si="169"/>
        <v>#VALUE!</v>
      </c>
    </row>
    <row r="650" spans="2:29" s="7" customFormat="1">
      <c r="B650" s="119"/>
      <c r="C650" s="119"/>
      <c r="D650" s="119"/>
      <c r="E650" s="31"/>
      <c r="F650" s="31"/>
      <c r="G650" s="120"/>
      <c r="H650" s="120"/>
      <c r="I650" s="11" t="str">
        <f t="shared" si="156"/>
        <v/>
      </c>
      <c r="J650" s="2" t="str">
        <f t="shared" si="157"/>
        <v/>
      </c>
      <c r="K650" s="2" t="str">
        <f t="shared" si="158"/>
        <v/>
      </c>
      <c r="L650" s="2" t="str">
        <f t="shared" si="159"/>
        <v/>
      </c>
      <c r="M650" s="2" t="str">
        <f t="shared" si="160"/>
        <v/>
      </c>
      <c r="N650" s="2" t="str">
        <f t="shared" si="161"/>
        <v/>
      </c>
      <c r="O650" s="11" t="str">
        <f t="shared" si="162"/>
        <v/>
      </c>
      <c r="P650" s="11" t="str">
        <f t="shared" si="163"/>
        <v/>
      </c>
      <c r="Q650" s="11" t="str">
        <f t="shared" si="164"/>
        <v/>
      </c>
      <c r="R650" s="137"/>
      <c r="S650" s="137"/>
      <c r="T650" s="12" t="e">
        <f t="shared" si="165"/>
        <v>#VALUE!</v>
      </c>
      <c r="U650" s="13" t="e">
        <f t="shared" si="166"/>
        <v>#VALUE!</v>
      </c>
      <c r="V650" s="13"/>
      <c r="W650" s="8">
        <f t="shared" si="167"/>
        <v>9.0359999999999996</v>
      </c>
      <c r="X650" s="8">
        <f t="shared" si="168"/>
        <v>-184.49199999999999</v>
      </c>
      <c r="Y650"/>
      <c r="Z650" t="e">
        <f>IF(D650="M",IF(AC650&lt;78,LMS!$D$5*AC650^3+LMS!$E$5*AC650^2+LMS!$F$5*AC650+LMS!$G$5,IF(AC650&lt;150,LMS!$D$6*AC650^3+LMS!$E$6*AC650^2+LMS!$F$6*AC650+LMS!$G$6,LMS!$D$7*AC650^3+LMS!$E$7*AC650^2+LMS!$F$7*AC650+LMS!$G$7)),IF(AC650&lt;69,LMS!$D$9*AC650^3+LMS!$E$9*AC650^2+LMS!$F$9*AC650+LMS!$G$9,IF(AC650&lt;150,LMS!$D$10*AC650^3+LMS!$E$10*AC650^2+LMS!$F$10*AC650+LMS!$G$10,LMS!$D$11*AC650^3+LMS!$E$11*AC650^2+LMS!$F$11*AC650+LMS!$G$11)))</f>
        <v>#VALUE!</v>
      </c>
      <c r="AA650" t="e">
        <f>IF(D650="M",(IF(AC650&lt;2.5,LMS!$D$21*AC650^3+LMS!$E$21*AC650^2+LMS!$F$21*AC650+LMS!$G$21,IF(AC650&lt;9.5,LMS!$D$22*AC650^3+LMS!$E$22*AC650^2+LMS!$F$22*AC650+LMS!$G$22,IF(AC650&lt;26.75,LMS!$D$23*AC650^3+LMS!$E$23*AC650^2+LMS!$F$23*AC650+LMS!$G$23,IF(AC650&lt;90,LMS!$D$24*AC650^3+LMS!$E$24*AC650^2+LMS!$F$24*AC650+LMS!$G$24,LMS!$D$25*AC650^3+LMS!$E$25*AC650^2+LMS!$F$25*AC650+LMS!$G$25))))),(IF(AC650&lt;2.5,LMS!$D$27*AC650^3+LMS!$E$27*AC650^2+LMS!$F$27*AC650+LMS!$G$27,IF(AC650&lt;9.5,LMS!$D$28*AC650^3+LMS!$E$28*AC650^2+LMS!$F$28*AC650+LMS!$G$28,IF(AC650&lt;26.75,LMS!$D$29*AC650^3+LMS!$E$29*AC650^2+LMS!$F$29*AC650+LMS!$G$29,IF(AC650&lt;90,LMS!$D$30*AC650^3+LMS!$E$30*AC650^2+LMS!$F$30*AC650+LMS!$G$30,IF(AC650&lt;150,LMS!$D$31*AC650^3+LMS!$E$31*AC650^2+LMS!$F$31*AC650+LMS!$G$31,LMS!$D$32*AC650^3+LMS!$E$32*AC650^2+LMS!$F$32*AC650+LMS!$G$32)))))))</f>
        <v>#VALUE!</v>
      </c>
      <c r="AB650" t="e">
        <f>IF(D650="M",(IF(AC650&lt;90,LMS!$D$14*AC650^3+LMS!$E$14*AC650^2+LMS!$F$14*AC650+LMS!$G$14,LMS!$D$15*AC650^3+LMS!$E$15*AC650^2+LMS!$F$15*AC650+LMS!$G$15)),(IF(AC650&lt;90,LMS!$D$17*AC650^3+LMS!$E$17*AC650^2+LMS!$F$17*AC650+LMS!$G$17,LMS!$D$18*AC650^3+LMS!$E$18*AC650^2+LMS!$F$18*AC650+LMS!$G$18)))</f>
        <v>#VALUE!</v>
      </c>
      <c r="AC650" s="7" t="e">
        <f t="shared" si="169"/>
        <v>#VALUE!</v>
      </c>
    </row>
    <row r="651" spans="2:29" s="7" customFormat="1">
      <c r="B651" s="119"/>
      <c r="C651" s="119"/>
      <c r="D651" s="119"/>
      <c r="E651" s="31"/>
      <c r="F651" s="31"/>
      <c r="G651" s="120"/>
      <c r="H651" s="120"/>
      <c r="I651" s="11" t="str">
        <f t="shared" si="156"/>
        <v/>
      </c>
      <c r="J651" s="2" t="str">
        <f t="shared" si="157"/>
        <v/>
      </c>
      <c r="K651" s="2" t="str">
        <f t="shared" si="158"/>
        <v/>
      </c>
      <c r="L651" s="2" t="str">
        <f t="shared" si="159"/>
        <v/>
      </c>
      <c r="M651" s="2" t="str">
        <f t="shared" si="160"/>
        <v/>
      </c>
      <c r="N651" s="2" t="str">
        <f t="shared" si="161"/>
        <v/>
      </c>
      <c r="O651" s="11" t="str">
        <f t="shared" si="162"/>
        <v/>
      </c>
      <c r="P651" s="11" t="str">
        <f t="shared" si="163"/>
        <v/>
      </c>
      <c r="Q651" s="11" t="str">
        <f t="shared" si="164"/>
        <v/>
      </c>
      <c r="R651" s="137"/>
      <c r="S651" s="137"/>
      <c r="T651" s="12" t="e">
        <f t="shared" si="165"/>
        <v>#VALUE!</v>
      </c>
      <c r="U651" s="13" t="e">
        <f t="shared" si="166"/>
        <v>#VALUE!</v>
      </c>
      <c r="V651" s="13"/>
      <c r="W651" s="8">
        <f t="shared" si="167"/>
        <v>9.0359999999999996</v>
      </c>
      <c r="X651" s="8">
        <f t="shared" si="168"/>
        <v>-184.49199999999999</v>
      </c>
      <c r="Y651"/>
      <c r="Z651" t="e">
        <f>IF(D651="M",IF(AC651&lt;78,LMS!$D$5*AC651^3+LMS!$E$5*AC651^2+LMS!$F$5*AC651+LMS!$G$5,IF(AC651&lt;150,LMS!$D$6*AC651^3+LMS!$E$6*AC651^2+LMS!$F$6*AC651+LMS!$G$6,LMS!$D$7*AC651^3+LMS!$E$7*AC651^2+LMS!$F$7*AC651+LMS!$G$7)),IF(AC651&lt;69,LMS!$D$9*AC651^3+LMS!$E$9*AC651^2+LMS!$F$9*AC651+LMS!$G$9,IF(AC651&lt;150,LMS!$D$10*AC651^3+LMS!$E$10*AC651^2+LMS!$F$10*AC651+LMS!$G$10,LMS!$D$11*AC651^3+LMS!$E$11*AC651^2+LMS!$F$11*AC651+LMS!$G$11)))</f>
        <v>#VALUE!</v>
      </c>
      <c r="AA651" t="e">
        <f>IF(D651="M",(IF(AC651&lt;2.5,LMS!$D$21*AC651^3+LMS!$E$21*AC651^2+LMS!$F$21*AC651+LMS!$G$21,IF(AC651&lt;9.5,LMS!$D$22*AC651^3+LMS!$E$22*AC651^2+LMS!$F$22*AC651+LMS!$G$22,IF(AC651&lt;26.75,LMS!$D$23*AC651^3+LMS!$E$23*AC651^2+LMS!$F$23*AC651+LMS!$G$23,IF(AC651&lt;90,LMS!$D$24*AC651^3+LMS!$E$24*AC651^2+LMS!$F$24*AC651+LMS!$G$24,LMS!$D$25*AC651^3+LMS!$E$25*AC651^2+LMS!$F$25*AC651+LMS!$G$25))))),(IF(AC651&lt;2.5,LMS!$D$27*AC651^3+LMS!$E$27*AC651^2+LMS!$F$27*AC651+LMS!$G$27,IF(AC651&lt;9.5,LMS!$D$28*AC651^3+LMS!$E$28*AC651^2+LMS!$F$28*AC651+LMS!$G$28,IF(AC651&lt;26.75,LMS!$D$29*AC651^3+LMS!$E$29*AC651^2+LMS!$F$29*AC651+LMS!$G$29,IF(AC651&lt;90,LMS!$D$30*AC651^3+LMS!$E$30*AC651^2+LMS!$F$30*AC651+LMS!$G$30,IF(AC651&lt;150,LMS!$D$31*AC651^3+LMS!$E$31*AC651^2+LMS!$F$31*AC651+LMS!$G$31,LMS!$D$32*AC651^3+LMS!$E$32*AC651^2+LMS!$F$32*AC651+LMS!$G$32)))))))</f>
        <v>#VALUE!</v>
      </c>
      <c r="AB651" t="e">
        <f>IF(D651="M",(IF(AC651&lt;90,LMS!$D$14*AC651^3+LMS!$E$14*AC651^2+LMS!$F$14*AC651+LMS!$G$14,LMS!$D$15*AC651^3+LMS!$E$15*AC651^2+LMS!$F$15*AC651+LMS!$G$15)),(IF(AC651&lt;90,LMS!$D$17*AC651^3+LMS!$E$17*AC651^2+LMS!$F$17*AC651+LMS!$G$17,LMS!$D$18*AC651^3+LMS!$E$18*AC651^2+LMS!$F$18*AC651+LMS!$G$18)))</f>
        <v>#VALUE!</v>
      </c>
      <c r="AC651" s="7" t="e">
        <f t="shared" si="169"/>
        <v>#VALUE!</v>
      </c>
    </row>
    <row r="652" spans="2:29" s="7" customFormat="1">
      <c r="B652" s="119"/>
      <c r="C652" s="119"/>
      <c r="D652" s="119"/>
      <c r="E652" s="31"/>
      <c r="F652" s="31"/>
      <c r="G652" s="120"/>
      <c r="H652" s="120"/>
      <c r="I652" s="11" t="str">
        <f t="shared" si="156"/>
        <v/>
      </c>
      <c r="J652" s="2" t="str">
        <f t="shared" si="157"/>
        <v/>
      </c>
      <c r="K652" s="2" t="str">
        <f t="shared" si="158"/>
        <v/>
      </c>
      <c r="L652" s="2" t="str">
        <f t="shared" si="159"/>
        <v/>
      </c>
      <c r="M652" s="2" t="str">
        <f t="shared" si="160"/>
        <v/>
      </c>
      <c r="N652" s="2" t="str">
        <f t="shared" si="161"/>
        <v/>
      </c>
      <c r="O652" s="11" t="str">
        <f t="shared" si="162"/>
        <v/>
      </c>
      <c r="P652" s="11" t="str">
        <f t="shared" si="163"/>
        <v/>
      </c>
      <c r="Q652" s="11" t="str">
        <f t="shared" si="164"/>
        <v/>
      </c>
      <c r="R652" s="137"/>
      <c r="S652" s="137"/>
      <c r="T652" s="12" t="e">
        <f t="shared" si="165"/>
        <v>#VALUE!</v>
      </c>
      <c r="U652" s="13" t="e">
        <f t="shared" si="166"/>
        <v>#VALUE!</v>
      </c>
      <c r="V652" s="13"/>
      <c r="W652" s="8">
        <f t="shared" si="167"/>
        <v>9.0359999999999996</v>
      </c>
      <c r="X652" s="8">
        <f t="shared" si="168"/>
        <v>-184.49199999999999</v>
      </c>
      <c r="Y652"/>
      <c r="Z652" t="e">
        <f>IF(D652="M",IF(AC652&lt;78,LMS!$D$5*AC652^3+LMS!$E$5*AC652^2+LMS!$F$5*AC652+LMS!$G$5,IF(AC652&lt;150,LMS!$D$6*AC652^3+LMS!$E$6*AC652^2+LMS!$F$6*AC652+LMS!$G$6,LMS!$D$7*AC652^3+LMS!$E$7*AC652^2+LMS!$F$7*AC652+LMS!$G$7)),IF(AC652&lt;69,LMS!$D$9*AC652^3+LMS!$E$9*AC652^2+LMS!$F$9*AC652+LMS!$G$9,IF(AC652&lt;150,LMS!$D$10*AC652^3+LMS!$E$10*AC652^2+LMS!$F$10*AC652+LMS!$G$10,LMS!$D$11*AC652^3+LMS!$E$11*AC652^2+LMS!$F$11*AC652+LMS!$G$11)))</f>
        <v>#VALUE!</v>
      </c>
      <c r="AA652" t="e">
        <f>IF(D652="M",(IF(AC652&lt;2.5,LMS!$D$21*AC652^3+LMS!$E$21*AC652^2+LMS!$F$21*AC652+LMS!$G$21,IF(AC652&lt;9.5,LMS!$D$22*AC652^3+LMS!$E$22*AC652^2+LMS!$F$22*AC652+LMS!$G$22,IF(AC652&lt;26.75,LMS!$D$23*AC652^3+LMS!$E$23*AC652^2+LMS!$F$23*AC652+LMS!$G$23,IF(AC652&lt;90,LMS!$D$24*AC652^3+LMS!$E$24*AC652^2+LMS!$F$24*AC652+LMS!$G$24,LMS!$D$25*AC652^3+LMS!$E$25*AC652^2+LMS!$F$25*AC652+LMS!$G$25))))),(IF(AC652&lt;2.5,LMS!$D$27*AC652^3+LMS!$E$27*AC652^2+LMS!$F$27*AC652+LMS!$G$27,IF(AC652&lt;9.5,LMS!$D$28*AC652^3+LMS!$E$28*AC652^2+LMS!$F$28*AC652+LMS!$G$28,IF(AC652&lt;26.75,LMS!$D$29*AC652^3+LMS!$E$29*AC652^2+LMS!$F$29*AC652+LMS!$G$29,IF(AC652&lt;90,LMS!$D$30*AC652^3+LMS!$E$30*AC652^2+LMS!$F$30*AC652+LMS!$G$30,IF(AC652&lt;150,LMS!$D$31*AC652^3+LMS!$E$31*AC652^2+LMS!$F$31*AC652+LMS!$G$31,LMS!$D$32*AC652^3+LMS!$E$32*AC652^2+LMS!$F$32*AC652+LMS!$G$32)))))))</f>
        <v>#VALUE!</v>
      </c>
      <c r="AB652" t="e">
        <f>IF(D652="M",(IF(AC652&lt;90,LMS!$D$14*AC652^3+LMS!$E$14*AC652^2+LMS!$F$14*AC652+LMS!$G$14,LMS!$D$15*AC652^3+LMS!$E$15*AC652^2+LMS!$F$15*AC652+LMS!$G$15)),(IF(AC652&lt;90,LMS!$D$17*AC652^3+LMS!$E$17*AC652^2+LMS!$F$17*AC652+LMS!$G$17,LMS!$D$18*AC652^3+LMS!$E$18*AC652^2+LMS!$F$18*AC652+LMS!$G$18)))</f>
        <v>#VALUE!</v>
      </c>
      <c r="AC652" s="7" t="e">
        <f t="shared" si="169"/>
        <v>#VALUE!</v>
      </c>
    </row>
    <row r="653" spans="2:29" s="7" customFormat="1">
      <c r="B653" s="119"/>
      <c r="C653" s="119"/>
      <c r="D653" s="119"/>
      <c r="E653" s="31"/>
      <c r="F653" s="31"/>
      <c r="G653" s="120"/>
      <c r="H653" s="120"/>
      <c r="I653" s="11" t="str">
        <f t="shared" si="156"/>
        <v/>
      </c>
      <c r="J653" s="2" t="str">
        <f t="shared" si="157"/>
        <v/>
      </c>
      <c r="K653" s="2" t="str">
        <f t="shared" si="158"/>
        <v/>
      </c>
      <c r="L653" s="2" t="str">
        <f t="shared" si="159"/>
        <v/>
      </c>
      <c r="M653" s="2" t="str">
        <f t="shared" si="160"/>
        <v/>
      </c>
      <c r="N653" s="2" t="str">
        <f t="shared" si="161"/>
        <v/>
      </c>
      <c r="O653" s="11" t="str">
        <f t="shared" si="162"/>
        <v/>
      </c>
      <c r="P653" s="11" t="str">
        <f t="shared" si="163"/>
        <v/>
      </c>
      <c r="Q653" s="11" t="str">
        <f t="shared" si="164"/>
        <v/>
      </c>
      <c r="R653" s="137"/>
      <c r="S653" s="137"/>
      <c r="T653" s="12" t="e">
        <f t="shared" si="165"/>
        <v>#VALUE!</v>
      </c>
      <c r="U653" s="13" t="e">
        <f t="shared" si="166"/>
        <v>#VALUE!</v>
      </c>
      <c r="V653" s="13"/>
      <c r="W653" s="8">
        <f t="shared" si="167"/>
        <v>9.0359999999999996</v>
      </c>
      <c r="X653" s="8">
        <f t="shared" si="168"/>
        <v>-184.49199999999999</v>
      </c>
      <c r="Y653"/>
      <c r="Z653" t="e">
        <f>IF(D653="M",IF(AC653&lt;78,LMS!$D$5*AC653^3+LMS!$E$5*AC653^2+LMS!$F$5*AC653+LMS!$G$5,IF(AC653&lt;150,LMS!$D$6*AC653^3+LMS!$E$6*AC653^2+LMS!$F$6*AC653+LMS!$G$6,LMS!$D$7*AC653^3+LMS!$E$7*AC653^2+LMS!$F$7*AC653+LMS!$G$7)),IF(AC653&lt;69,LMS!$D$9*AC653^3+LMS!$E$9*AC653^2+LMS!$F$9*AC653+LMS!$G$9,IF(AC653&lt;150,LMS!$D$10*AC653^3+LMS!$E$10*AC653^2+LMS!$F$10*AC653+LMS!$G$10,LMS!$D$11*AC653^3+LMS!$E$11*AC653^2+LMS!$F$11*AC653+LMS!$G$11)))</f>
        <v>#VALUE!</v>
      </c>
      <c r="AA653" t="e">
        <f>IF(D653="M",(IF(AC653&lt;2.5,LMS!$D$21*AC653^3+LMS!$E$21*AC653^2+LMS!$F$21*AC653+LMS!$G$21,IF(AC653&lt;9.5,LMS!$D$22*AC653^3+LMS!$E$22*AC653^2+LMS!$F$22*AC653+LMS!$G$22,IF(AC653&lt;26.75,LMS!$D$23*AC653^3+LMS!$E$23*AC653^2+LMS!$F$23*AC653+LMS!$G$23,IF(AC653&lt;90,LMS!$D$24*AC653^3+LMS!$E$24*AC653^2+LMS!$F$24*AC653+LMS!$G$24,LMS!$D$25*AC653^3+LMS!$E$25*AC653^2+LMS!$F$25*AC653+LMS!$G$25))))),(IF(AC653&lt;2.5,LMS!$D$27*AC653^3+LMS!$E$27*AC653^2+LMS!$F$27*AC653+LMS!$G$27,IF(AC653&lt;9.5,LMS!$D$28*AC653^3+LMS!$E$28*AC653^2+LMS!$F$28*AC653+LMS!$G$28,IF(AC653&lt;26.75,LMS!$D$29*AC653^3+LMS!$E$29*AC653^2+LMS!$F$29*AC653+LMS!$G$29,IF(AC653&lt;90,LMS!$D$30*AC653^3+LMS!$E$30*AC653^2+LMS!$F$30*AC653+LMS!$G$30,IF(AC653&lt;150,LMS!$D$31*AC653^3+LMS!$E$31*AC653^2+LMS!$F$31*AC653+LMS!$G$31,LMS!$D$32*AC653^3+LMS!$E$32*AC653^2+LMS!$F$32*AC653+LMS!$G$32)))))))</f>
        <v>#VALUE!</v>
      </c>
      <c r="AB653" t="e">
        <f>IF(D653="M",(IF(AC653&lt;90,LMS!$D$14*AC653^3+LMS!$E$14*AC653^2+LMS!$F$14*AC653+LMS!$G$14,LMS!$D$15*AC653^3+LMS!$E$15*AC653^2+LMS!$F$15*AC653+LMS!$G$15)),(IF(AC653&lt;90,LMS!$D$17*AC653^3+LMS!$E$17*AC653^2+LMS!$F$17*AC653+LMS!$G$17,LMS!$D$18*AC653^3+LMS!$E$18*AC653^2+LMS!$F$18*AC653+LMS!$G$18)))</f>
        <v>#VALUE!</v>
      </c>
      <c r="AC653" s="7" t="e">
        <f t="shared" si="169"/>
        <v>#VALUE!</v>
      </c>
    </row>
    <row r="654" spans="2:29" s="7" customFormat="1">
      <c r="B654" s="119"/>
      <c r="C654" s="119"/>
      <c r="D654" s="119"/>
      <c r="E654" s="31"/>
      <c r="F654" s="31"/>
      <c r="G654" s="120"/>
      <c r="H654" s="120"/>
      <c r="I654" s="11" t="str">
        <f t="shared" si="156"/>
        <v/>
      </c>
      <c r="J654" s="2" t="str">
        <f t="shared" si="157"/>
        <v/>
      </c>
      <c r="K654" s="2" t="str">
        <f t="shared" si="158"/>
        <v/>
      </c>
      <c r="L654" s="2" t="str">
        <f t="shared" si="159"/>
        <v/>
      </c>
      <c r="M654" s="2" t="str">
        <f t="shared" si="160"/>
        <v/>
      </c>
      <c r="N654" s="2" t="str">
        <f t="shared" si="161"/>
        <v/>
      </c>
      <c r="O654" s="11" t="str">
        <f t="shared" si="162"/>
        <v/>
      </c>
      <c r="P654" s="11" t="str">
        <f t="shared" si="163"/>
        <v/>
      </c>
      <c r="Q654" s="11" t="str">
        <f t="shared" si="164"/>
        <v/>
      </c>
      <c r="R654" s="137"/>
      <c r="S654" s="137"/>
      <c r="T654" s="12" t="e">
        <f t="shared" si="165"/>
        <v>#VALUE!</v>
      </c>
      <c r="U654" s="13" t="e">
        <f t="shared" si="166"/>
        <v>#VALUE!</v>
      </c>
      <c r="V654" s="13"/>
      <c r="W654" s="8">
        <f t="shared" si="167"/>
        <v>9.0359999999999996</v>
      </c>
      <c r="X654" s="8">
        <f t="shared" si="168"/>
        <v>-184.49199999999999</v>
      </c>
      <c r="Y654"/>
      <c r="Z654" t="e">
        <f>IF(D654="M",IF(AC654&lt;78,LMS!$D$5*AC654^3+LMS!$E$5*AC654^2+LMS!$F$5*AC654+LMS!$G$5,IF(AC654&lt;150,LMS!$D$6*AC654^3+LMS!$E$6*AC654^2+LMS!$F$6*AC654+LMS!$G$6,LMS!$D$7*AC654^3+LMS!$E$7*AC654^2+LMS!$F$7*AC654+LMS!$G$7)),IF(AC654&lt;69,LMS!$D$9*AC654^3+LMS!$E$9*AC654^2+LMS!$F$9*AC654+LMS!$G$9,IF(AC654&lt;150,LMS!$D$10*AC654^3+LMS!$E$10*AC654^2+LMS!$F$10*AC654+LMS!$G$10,LMS!$D$11*AC654^3+LMS!$E$11*AC654^2+LMS!$F$11*AC654+LMS!$G$11)))</f>
        <v>#VALUE!</v>
      </c>
      <c r="AA654" t="e">
        <f>IF(D654="M",(IF(AC654&lt;2.5,LMS!$D$21*AC654^3+LMS!$E$21*AC654^2+LMS!$F$21*AC654+LMS!$G$21,IF(AC654&lt;9.5,LMS!$D$22*AC654^3+LMS!$E$22*AC654^2+LMS!$F$22*AC654+LMS!$G$22,IF(AC654&lt;26.75,LMS!$D$23*AC654^3+LMS!$E$23*AC654^2+LMS!$F$23*AC654+LMS!$G$23,IF(AC654&lt;90,LMS!$D$24*AC654^3+LMS!$E$24*AC654^2+LMS!$F$24*AC654+LMS!$G$24,LMS!$D$25*AC654^3+LMS!$E$25*AC654^2+LMS!$F$25*AC654+LMS!$G$25))))),(IF(AC654&lt;2.5,LMS!$D$27*AC654^3+LMS!$E$27*AC654^2+LMS!$F$27*AC654+LMS!$G$27,IF(AC654&lt;9.5,LMS!$D$28*AC654^3+LMS!$E$28*AC654^2+LMS!$F$28*AC654+LMS!$G$28,IF(AC654&lt;26.75,LMS!$D$29*AC654^3+LMS!$E$29*AC654^2+LMS!$F$29*AC654+LMS!$G$29,IF(AC654&lt;90,LMS!$D$30*AC654^3+LMS!$E$30*AC654^2+LMS!$F$30*AC654+LMS!$G$30,IF(AC654&lt;150,LMS!$D$31*AC654^3+LMS!$E$31*AC654^2+LMS!$F$31*AC654+LMS!$G$31,LMS!$D$32*AC654^3+LMS!$E$32*AC654^2+LMS!$F$32*AC654+LMS!$G$32)))))))</f>
        <v>#VALUE!</v>
      </c>
      <c r="AB654" t="e">
        <f>IF(D654="M",(IF(AC654&lt;90,LMS!$D$14*AC654^3+LMS!$E$14*AC654^2+LMS!$F$14*AC654+LMS!$G$14,LMS!$D$15*AC654^3+LMS!$E$15*AC654^2+LMS!$F$15*AC654+LMS!$G$15)),(IF(AC654&lt;90,LMS!$D$17*AC654^3+LMS!$E$17*AC654^2+LMS!$F$17*AC654+LMS!$G$17,LMS!$D$18*AC654^3+LMS!$E$18*AC654^2+LMS!$F$18*AC654+LMS!$G$18)))</f>
        <v>#VALUE!</v>
      </c>
      <c r="AC654" s="7" t="e">
        <f t="shared" si="169"/>
        <v>#VALUE!</v>
      </c>
    </row>
    <row r="655" spans="2:29" s="7" customFormat="1">
      <c r="B655" s="119"/>
      <c r="C655" s="119"/>
      <c r="D655" s="119"/>
      <c r="E655" s="31"/>
      <c r="F655" s="31"/>
      <c r="G655" s="120"/>
      <c r="H655" s="120"/>
      <c r="I655" s="11" t="str">
        <f t="shared" si="156"/>
        <v/>
      </c>
      <c r="J655" s="2" t="str">
        <f t="shared" si="157"/>
        <v/>
      </c>
      <c r="K655" s="2" t="str">
        <f t="shared" si="158"/>
        <v/>
      </c>
      <c r="L655" s="2" t="str">
        <f t="shared" si="159"/>
        <v/>
      </c>
      <c r="M655" s="2" t="str">
        <f t="shared" si="160"/>
        <v/>
      </c>
      <c r="N655" s="2" t="str">
        <f t="shared" si="161"/>
        <v/>
      </c>
      <c r="O655" s="11" t="str">
        <f t="shared" si="162"/>
        <v/>
      </c>
      <c r="P655" s="11" t="str">
        <f t="shared" si="163"/>
        <v/>
      </c>
      <c r="Q655" s="11" t="str">
        <f t="shared" si="164"/>
        <v/>
      </c>
      <c r="R655" s="137"/>
      <c r="S655" s="137"/>
      <c r="T655" s="12" t="e">
        <f t="shared" si="165"/>
        <v>#VALUE!</v>
      </c>
      <c r="U655" s="13" t="e">
        <f t="shared" si="166"/>
        <v>#VALUE!</v>
      </c>
      <c r="V655" s="13"/>
      <c r="W655" s="8">
        <f t="shared" si="167"/>
        <v>9.0359999999999996</v>
      </c>
      <c r="X655" s="8">
        <f t="shared" si="168"/>
        <v>-184.49199999999999</v>
      </c>
      <c r="Y655"/>
      <c r="Z655" t="e">
        <f>IF(D655="M",IF(AC655&lt;78,LMS!$D$5*AC655^3+LMS!$E$5*AC655^2+LMS!$F$5*AC655+LMS!$G$5,IF(AC655&lt;150,LMS!$D$6*AC655^3+LMS!$E$6*AC655^2+LMS!$F$6*AC655+LMS!$G$6,LMS!$D$7*AC655^3+LMS!$E$7*AC655^2+LMS!$F$7*AC655+LMS!$G$7)),IF(AC655&lt;69,LMS!$D$9*AC655^3+LMS!$E$9*AC655^2+LMS!$F$9*AC655+LMS!$G$9,IF(AC655&lt;150,LMS!$D$10*AC655^3+LMS!$E$10*AC655^2+LMS!$F$10*AC655+LMS!$G$10,LMS!$D$11*AC655^3+LMS!$E$11*AC655^2+LMS!$F$11*AC655+LMS!$G$11)))</f>
        <v>#VALUE!</v>
      </c>
      <c r="AA655" t="e">
        <f>IF(D655="M",(IF(AC655&lt;2.5,LMS!$D$21*AC655^3+LMS!$E$21*AC655^2+LMS!$F$21*AC655+LMS!$G$21,IF(AC655&lt;9.5,LMS!$D$22*AC655^3+LMS!$E$22*AC655^2+LMS!$F$22*AC655+LMS!$G$22,IF(AC655&lt;26.75,LMS!$D$23*AC655^3+LMS!$E$23*AC655^2+LMS!$F$23*AC655+LMS!$G$23,IF(AC655&lt;90,LMS!$D$24*AC655^3+LMS!$E$24*AC655^2+LMS!$F$24*AC655+LMS!$G$24,LMS!$D$25*AC655^3+LMS!$E$25*AC655^2+LMS!$F$25*AC655+LMS!$G$25))))),(IF(AC655&lt;2.5,LMS!$D$27*AC655^3+LMS!$E$27*AC655^2+LMS!$F$27*AC655+LMS!$G$27,IF(AC655&lt;9.5,LMS!$D$28*AC655^3+LMS!$E$28*AC655^2+LMS!$F$28*AC655+LMS!$G$28,IF(AC655&lt;26.75,LMS!$D$29*AC655^3+LMS!$E$29*AC655^2+LMS!$F$29*AC655+LMS!$G$29,IF(AC655&lt;90,LMS!$D$30*AC655^3+LMS!$E$30*AC655^2+LMS!$F$30*AC655+LMS!$G$30,IF(AC655&lt;150,LMS!$D$31*AC655^3+LMS!$E$31*AC655^2+LMS!$F$31*AC655+LMS!$G$31,LMS!$D$32*AC655^3+LMS!$E$32*AC655^2+LMS!$F$32*AC655+LMS!$G$32)))))))</f>
        <v>#VALUE!</v>
      </c>
      <c r="AB655" t="e">
        <f>IF(D655="M",(IF(AC655&lt;90,LMS!$D$14*AC655^3+LMS!$E$14*AC655^2+LMS!$F$14*AC655+LMS!$G$14,LMS!$D$15*AC655^3+LMS!$E$15*AC655^2+LMS!$F$15*AC655+LMS!$G$15)),(IF(AC655&lt;90,LMS!$D$17*AC655^3+LMS!$E$17*AC655^2+LMS!$F$17*AC655+LMS!$G$17,LMS!$D$18*AC655^3+LMS!$E$18*AC655^2+LMS!$F$18*AC655+LMS!$G$18)))</f>
        <v>#VALUE!</v>
      </c>
      <c r="AC655" s="7" t="e">
        <f t="shared" si="169"/>
        <v>#VALUE!</v>
      </c>
    </row>
    <row r="656" spans="2:29" s="7" customFormat="1">
      <c r="B656" s="119"/>
      <c r="C656" s="119"/>
      <c r="D656" s="119"/>
      <c r="E656" s="31"/>
      <c r="F656" s="31"/>
      <c r="G656" s="120"/>
      <c r="H656" s="120"/>
      <c r="I656" s="11" t="str">
        <f t="shared" si="156"/>
        <v/>
      </c>
      <c r="J656" s="2" t="str">
        <f t="shared" si="157"/>
        <v/>
      </c>
      <c r="K656" s="2" t="str">
        <f t="shared" si="158"/>
        <v/>
      </c>
      <c r="L656" s="2" t="str">
        <f t="shared" si="159"/>
        <v/>
      </c>
      <c r="M656" s="2" t="str">
        <f t="shared" si="160"/>
        <v/>
      </c>
      <c r="N656" s="2" t="str">
        <f t="shared" si="161"/>
        <v/>
      </c>
      <c r="O656" s="11" t="str">
        <f t="shared" si="162"/>
        <v/>
      </c>
      <c r="P656" s="11" t="str">
        <f t="shared" si="163"/>
        <v/>
      </c>
      <c r="Q656" s="11" t="str">
        <f t="shared" si="164"/>
        <v/>
      </c>
      <c r="R656" s="137"/>
      <c r="S656" s="137"/>
      <c r="T656" s="12" t="e">
        <f t="shared" si="165"/>
        <v>#VALUE!</v>
      </c>
      <c r="U656" s="13" t="e">
        <f t="shared" si="166"/>
        <v>#VALUE!</v>
      </c>
      <c r="V656" s="13"/>
      <c r="W656" s="8">
        <f t="shared" si="167"/>
        <v>9.0359999999999996</v>
      </c>
      <c r="X656" s="8">
        <f t="shared" si="168"/>
        <v>-184.49199999999999</v>
      </c>
      <c r="Y656"/>
      <c r="Z656" t="e">
        <f>IF(D656="M",IF(AC656&lt;78,LMS!$D$5*AC656^3+LMS!$E$5*AC656^2+LMS!$F$5*AC656+LMS!$G$5,IF(AC656&lt;150,LMS!$D$6*AC656^3+LMS!$E$6*AC656^2+LMS!$F$6*AC656+LMS!$G$6,LMS!$D$7*AC656^3+LMS!$E$7*AC656^2+LMS!$F$7*AC656+LMS!$G$7)),IF(AC656&lt;69,LMS!$D$9*AC656^3+LMS!$E$9*AC656^2+LMS!$F$9*AC656+LMS!$G$9,IF(AC656&lt;150,LMS!$D$10*AC656^3+LMS!$E$10*AC656^2+LMS!$F$10*AC656+LMS!$G$10,LMS!$D$11*AC656^3+LMS!$E$11*AC656^2+LMS!$F$11*AC656+LMS!$G$11)))</f>
        <v>#VALUE!</v>
      </c>
      <c r="AA656" t="e">
        <f>IF(D656="M",(IF(AC656&lt;2.5,LMS!$D$21*AC656^3+LMS!$E$21*AC656^2+LMS!$F$21*AC656+LMS!$G$21,IF(AC656&lt;9.5,LMS!$D$22*AC656^3+LMS!$E$22*AC656^2+LMS!$F$22*AC656+LMS!$G$22,IF(AC656&lt;26.75,LMS!$D$23*AC656^3+LMS!$E$23*AC656^2+LMS!$F$23*AC656+LMS!$G$23,IF(AC656&lt;90,LMS!$D$24*AC656^3+LMS!$E$24*AC656^2+LMS!$F$24*AC656+LMS!$G$24,LMS!$D$25*AC656^3+LMS!$E$25*AC656^2+LMS!$F$25*AC656+LMS!$G$25))))),(IF(AC656&lt;2.5,LMS!$D$27*AC656^3+LMS!$E$27*AC656^2+LMS!$F$27*AC656+LMS!$G$27,IF(AC656&lt;9.5,LMS!$D$28*AC656^3+LMS!$E$28*AC656^2+LMS!$F$28*AC656+LMS!$G$28,IF(AC656&lt;26.75,LMS!$D$29*AC656^3+LMS!$E$29*AC656^2+LMS!$F$29*AC656+LMS!$G$29,IF(AC656&lt;90,LMS!$D$30*AC656^3+LMS!$E$30*AC656^2+LMS!$F$30*AC656+LMS!$G$30,IF(AC656&lt;150,LMS!$D$31*AC656^3+LMS!$E$31*AC656^2+LMS!$F$31*AC656+LMS!$G$31,LMS!$D$32*AC656^3+LMS!$E$32*AC656^2+LMS!$F$32*AC656+LMS!$G$32)))))))</f>
        <v>#VALUE!</v>
      </c>
      <c r="AB656" t="e">
        <f>IF(D656="M",(IF(AC656&lt;90,LMS!$D$14*AC656^3+LMS!$E$14*AC656^2+LMS!$F$14*AC656+LMS!$G$14,LMS!$D$15*AC656^3+LMS!$E$15*AC656^2+LMS!$F$15*AC656+LMS!$G$15)),(IF(AC656&lt;90,LMS!$D$17*AC656^3+LMS!$E$17*AC656^2+LMS!$F$17*AC656+LMS!$G$17,LMS!$D$18*AC656^3+LMS!$E$18*AC656^2+LMS!$F$18*AC656+LMS!$G$18)))</f>
        <v>#VALUE!</v>
      </c>
      <c r="AC656" s="7" t="e">
        <f t="shared" si="169"/>
        <v>#VALUE!</v>
      </c>
    </row>
    <row r="657" spans="2:29" s="7" customFormat="1">
      <c r="B657" s="119"/>
      <c r="C657" s="119"/>
      <c r="D657" s="119"/>
      <c r="E657" s="31"/>
      <c r="F657" s="31"/>
      <c r="G657" s="120"/>
      <c r="H657" s="120"/>
      <c r="I657" s="11" t="str">
        <f t="shared" si="156"/>
        <v/>
      </c>
      <c r="J657" s="2" t="str">
        <f t="shared" si="157"/>
        <v/>
      </c>
      <c r="K657" s="2" t="str">
        <f t="shared" si="158"/>
        <v/>
      </c>
      <c r="L657" s="2" t="str">
        <f t="shared" si="159"/>
        <v/>
      </c>
      <c r="M657" s="2" t="str">
        <f t="shared" si="160"/>
        <v/>
      </c>
      <c r="N657" s="2" t="str">
        <f t="shared" si="161"/>
        <v/>
      </c>
      <c r="O657" s="11" t="str">
        <f t="shared" si="162"/>
        <v/>
      </c>
      <c r="P657" s="11" t="str">
        <f t="shared" si="163"/>
        <v/>
      </c>
      <c r="Q657" s="11" t="str">
        <f t="shared" si="164"/>
        <v/>
      </c>
      <c r="R657" s="137"/>
      <c r="S657" s="137"/>
      <c r="T657" s="12" t="e">
        <f t="shared" si="165"/>
        <v>#VALUE!</v>
      </c>
      <c r="U657" s="13" t="e">
        <f t="shared" si="166"/>
        <v>#VALUE!</v>
      </c>
      <c r="V657" s="13"/>
      <c r="W657" s="8">
        <f t="shared" si="167"/>
        <v>9.0359999999999996</v>
      </c>
      <c r="X657" s="8">
        <f t="shared" si="168"/>
        <v>-184.49199999999999</v>
      </c>
      <c r="Y657"/>
      <c r="Z657" t="e">
        <f>IF(D657="M",IF(AC657&lt;78,LMS!$D$5*AC657^3+LMS!$E$5*AC657^2+LMS!$F$5*AC657+LMS!$G$5,IF(AC657&lt;150,LMS!$D$6*AC657^3+LMS!$E$6*AC657^2+LMS!$F$6*AC657+LMS!$G$6,LMS!$D$7*AC657^3+LMS!$E$7*AC657^2+LMS!$F$7*AC657+LMS!$G$7)),IF(AC657&lt;69,LMS!$D$9*AC657^3+LMS!$E$9*AC657^2+LMS!$F$9*AC657+LMS!$G$9,IF(AC657&lt;150,LMS!$D$10*AC657^3+LMS!$E$10*AC657^2+LMS!$F$10*AC657+LMS!$G$10,LMS!$D$11*AC657^3+LMS!$E$11*AC657^2+LMS!$F$11*AC657+LMS!$G$11)))</f>
        <v>#VALUE!</v>
      </c>
      <c r="AA657" t="e">
        <f>IF(D657="M",(IF(AC657&lt;2.5,LMS!$D$21*AC657^3+LMS!$E$21*AC657^2+LMS!$F$21*AC657+LMS!$G$21,IF(AC657&lt;9.5,LMS!$D$22*AC657^3+LMS!$E$22*AC657^2+LMS!$F$22*AC657+LMS!$G$22,IF(AC657&lt;26.75,LMS!$D$23*AC657^3+LMS!$E$23*AC657^2+LMS!$F$23*AC657+LMS!$G$23,IF(AC657&lt;90,LMS!$D$24*AC657^3+LMS!$E$24*AC657^2+LMS!$F$24*AC657+LMS!$G$24,LMS!$D$25*AC657^3+LMS!$E$25*AC657^2+LMS!$F$25*AC657+LMS!$G$25))))),(IF(AC657&lt;2.5,LMS!$D$27*AC657^3+LMS!$E$27*AC657^2+LMS!$F$27*AC657+LMS!$G$27,IF(AC657&lt;9.5,LMS!$D$28*AC657^3+LMS!$E$28*AC657^2+LMS!$F$28*AC657+LMS!$G$28,IF(AC657&lt;26.75,LMS!$D$29*AC657^3+LMS!$E$29*AC657^2+LMS!$F$29*AC657+LMS!$G$29,IF(AC657&lt;90,LMS!$D$30*AC657^3+LMS!$E$30*AC657^2+LMS!$F$30*AC657+LMS!$G$30,IF(AC657&lt;150,LMS!$D$31*AC657^3+LMS!$E$31*AC657^2+LMS!$F$31*AC657+LMS!$G$31,LMS!$D$32*AC657^3+LMS!$E$32*AC657^2+LMS!$F$32*AC657+LMS!$G$32)))))))</f>
        <v>#VALUE!</v>
      </c>
      <c r="AB657" t="e">
        <f>IF(D657="M",(IF(AC657&lt;90,LMS!$D$14*AC657^3+LMS!$E$14*AC657^2+LMS!$F$14*AC657+LMS!$G$14,LMS!$D$15*AC657^3+LMS!$E$15*AC657^2+LMS!$F$15*AC657+LMS!$G$15)),(IF(AC657&lt;90,LMS!$D$17*AC657^3+LMS!$E$17*AC657^2+LMS!$F$17*AC657+LMS!$G$17,LMS!$D$18*AC657^3+LMS!$E$18*AC657^2+LMS!$F$18*AC657+LMS!$G$18)))</f>
        <v>#VALUE!</v>
      </c>
      <c r="AC657" s="7" t="e">
        <f t="shared" si="169"/>
        <v>#VALUE!</v>
      </c>
    </row>
    <row r="658" spans="2:29" s="7" customFormat="1">
      <c r="B658" s="119"/>
      <c r="C658" s="119"/>
      <c r="D658" s="119"/>
      <c r="E658" s="31"/>
      <c r="F658" s="31"/>
      <c r="G658" s="120"/>
      <c r="H658" s="120"/>
      <c r="I658" s="11" t="str">
        <f t="shared" si="156"/>
        <v/>
      </c>
      <c r="J658" s="2" t="str">
        <f t="shared" si="157"/>
        <v/>
      </c>
      <c r="K658" s="2" t="str">
        <f t="shared" si="158"/>
        <v/>
      </c>
      <c r="L658" s="2" t="str">
        <f t="shared" si="159"/>
        <v/>
      </c>
      <c r="M658" s="2" t="str">
        <f t="shared" si="160"/>
        <v/>
      </c>
      <c r="N658" s="2" t="str">
        <f t="shared" si="161"/>
        <v/>
      </c>
      <c r="O658" s="11" t="str">
        <f t="shared" si="162"/>
        <v/>
      </c>
      <c r="P658" s="11" t="str">
        <f t="shared" si="163"/>
        <v/>
      </c>
      <c r="Q658" s="11" t="str">
        <f t="shared" si="164"/>
        <v/>
      </c>
      <c r="R658" s="137"/>
      <c r="S658" s="137"/>
      <c r="T658" s="12" t="e">
        <f t="shared" si="165"/>
        <v>#VALUE!</v>
      </c>
      <c r="U658" s="13" t="e">
        <f t="shared" si="166"/>
        <v>#VALUE!</v>
      </c>
      <c r="V658" s="13"/>
      <c r="W658" s="8">
        <f t="shared" si="167"/>
        <v>9.0359999999999996</v>
      </c>
      <c r="X658" s="8">
        <f t="shared" si="168"/>
        <v>-184.49199999999999</v>
      </c>
      <c r="Y658"/>
      <c r="Z658" t="e">
        <f>IF(D658="M",IF(AC658&lt;78,LMS!$D$5*AC658^3+LMS!$E$5*AC658^2+LMS!$F$5*AC658+LMS!$G$5,IF(AC658&lt;150,LMS!$D$6*AC658^3+LMS!$E$6*AC658^2+LMS!$F$6*AC658+LMS!$G$6,LMS!$D$7*AC658^3+LMS!$E$7*AC658^2+LMS!$F$7*AC658+LMS!$G$7)),IF(AC658&lt;69,LMS!$D$9*AC658^3+LMS!$E$9*AC658^2+LMS!$F$9*AC658+LMS!$G$9,IF(AC658&lt;150,LMS!$D$10*AC658^3+LMS!$E$10*AC658^2+LMS!$F$10*AC658+LMS!$G$10,LMS!$D$11*AC658^3+LMS!$E$11*AC658^2+LMS!$F$11*AC658+LMS!$G$11)))</f>
        <v>#VALUE!</v>
      </c>
      <c r="AA658" t="e">
        <f>IF(D658="M",(IF(AC658&lt;2.5,LMS!$D$21*AC658^3+LMS!$E$21*AC658^2+LMS!$F$21*AC658+LMS!$G$21,IF(AC658&lt;9.5,LMS!$D$22*AC658^3+LMS!$E$22*AC658^2+LMS!$F$22*AC658+LMS!$G$22,IF(AC658&lt;26.75,LMS!$D$23*AC658^3+LMS!$E$23*AC658^2+LMS!$F$23*AC658+LMS!$G$23,IF(AC658&lt;90,LMS!$D$24*AC658^3+LMS!$E$24*AC658^2+LMS!$F$24*AC658+LMS!$G$24,LMS!$D$25*AC658^3+LMS!$E$25*AC658^2+LMS!$F$25*AC658+LMS!$G$25))))),(IF(AC658&lt;2.5,LMS!$D$27*AC658^3+LMS!$E$27*AC658^2+LMS!$F$27*AC658+LMS!$G$27,IF(AC658&lt;9.5,LMS!$D$28*AC658^3+LMS!$E$28*AC658^2+LMS!$F$28*AC658+LMS!$G$28,IF(AC658&lt;26.75,LMS!$D$29*AC658^3+LMS!$E$29*AC658^2+LMS!$F$29*AC658+LMS!$G$29,IF(AC658&lt;90,LMS!$D$30*AC658^3+LMS!$E$30*AC658^2+LMS!$F$30*AC658+LMS!$G$30,IF(AC658&lt;150,LMS!$D$31*AC658^3+LMS!$E$31*AC658^2+LMS!$F$31*AC658+LMS!$G$31,LMS!$D$32*AC658^3+LMS!$E$32*AC658^2+LMS!$F$32*AC658+LMS!$G$32)))))))</f>
        <v>#VALUE!</v>
      </c>
      <c r="AB658" t="e">
        <f>IF(D658="M",(IF(AC658&lt;90,LMS!$D$14*AC658^3+LMS!$E$14*AC658^2+LMS!$F$14*AC658+LMS!$G$14,LMS!$D$15*AC658^3+LMS!$E$15*AC658^2+LMS!$F$15*AC658+LMS!$G$15)),(IF(AC658&lt;90,LMS!$D$17*AC658^3+LMS!$E$17*AC658^2+LMS!$F$17*AC658+LMS!$G$17,LMS!$D$18*AC658^3+LMS!$E$18*AC658^2+LMS!$F$18*AC658+LMS!$G$18)))</f>
        <v>#VALUE!</v>
      </c>
      <c r="AC658" s="7" t="e">
        <f t="shared" si="169"/>
        <v>#VALUE!</v>
      </c>
    </row>
    <row r="659" spans="2:29" s="7" customFormat="1">
      <c r="B659" s="119"/>
      <c r="C659" s="119"/>
      <c r="D659" s="119"/>
      <c r="E659" s="31"/>
      <c r="F659" s="31"/>
      <c r="G659" s="120"/>
      <c r="H659" s="120"/>
      <c r="I659" s="11" t="str">
        <f t="shared" si="156"/>
        <v/>
      </c>
      <c r="J659" s="2" t="str">
        <f t="shared" si="157"/>
        <v/>
      </c>
      <c r="K659" s="2" t="str">
        <f t="shared" si="158"/>
        <v/>
      </c>
      <c r="L659" s="2" t="str">
        <f t="shared" si="159"/>
        <v/>
      </c>
      <c r="M659" s="2" t="str">
        <f t="shared" si="160"/>
        <v/>
      </c>
      <c r="N659" s="2" t="str">
        <f t="shared" si="161"/>
        <v/>
      </c>
      <c r="O659" s="11" t="str">
        <f t="shared" si="162"/>
        <v/>
      </c>
      <c r="P659" s="11" t="str">
        <f t="shared" si="163"/>
        <v/>
      </c>
      <c r="Q659" s="11" t="str">
        <f t="shared" si="164"/>
        <v/>
      </c>
      <c r="R659" s="137"/>
      <c r="S659" s="137"/>
      <c r="T659" s="12" t="e">
        <f t="shared" si="165"/>
        <v>#VALUE!</v>
      </c>
      <c r="U659" s="13" t="e">
        <f t="shared" si="166"/>
        <v>#VALUE!</v>
      </c>
      <c r="V659" s="13"/>
      <c r="W659" s="8">
        <f t="shared" si="167"/>
        <v>9.0359999999999996</v>
      </c>
      <c r="X659" s="8">
        <f t="shared" si="168"/>
        <v>-184.49199999999999</v>
      </c>
      <c r="Y659"/>
      <c r="Z659" t="e">
        <f>IF(D659="M",IF(AC659&lt;78,LMS!$D$5*AC659^3+LMS!$E$5*AC659^2+LMS!$F$5*AC659+LMS!$G$5,IF(AC659&lt;150,LMS!$D$6*AC659^3+LMS!$E$6*AC659^2+LMS!$F$6*AC659+LMS!$G$6,LMS!$D$7*AC659^3+LMS!$E$7*AC659^2+LMS!$F$7*AC659+LMS!$G$7)),IF(AC659&lt;69,LMS!$D$9*AC659^3+LMS!$E$9*AC659^2+LMS!$F$9*AC659+LMS!$G$9,IF(AC659&lt;150,LMS!$D$10*AC659^3+LMS!$E$10*AC659^2+LMS!$F$10*AC659+LMS!$G$10,LMS!$D$11*AC659^3+LMS!$E$11*AC659^2+LMS!$F$11*AC659+LMS!$G$11)))</f>
        <v>#VALUE!</v>
      </c>
      <c r="AA659" t="e">
        <f>IF(D659="M",(IF(AC659&lt;2.5,LMS!$D$21*AC659^3+LMS!$E$21*AC659^2+LMS!$F$21*AC659+LMS!$G$21,IF(AC659&lt;9.5,LMS!$D$22*AC659^3+LMS!$E$22*AC659^2+LMS!$F$22*AC659+LMS!$G$22,IF(AC659&lt;26.75,LMS!$D$23*AC659^3+LMS!$E$23*AC659^2+LMS!$F$23*AC659+LMS!$G$23,IF(AC659&lt;90,LMS!$D$24*AC659^3+LMS!$E$24*AC659^2+LMS!$F$24*AC659+LMS!$G$24,LMS!$D$25*AC659^3+LMS!$E$25*AC659^2+LMS!$F$25*AC659+LMS!$G$25))))),(IF(AC659&lt;2.5,LMS!$D$27*AC659^3+LMS!$E$27*AC659^2+LMS!$F$27*AC659+LMS!$G$27,IF(AC659&lt;9.5,LMS!$D$28*AC659^3+LMS!$E$28*AC659^2+LMS!$F$28*AC659+LMS!$G$28,IF(AC659&lt;26.75,LMS!$D$29*AC659^3+LMS!$E$29*AC659^2+LMS!$F$29*AC659+LMS!$G$29,IF(AC659&lt;90,LMS!$D$30*AC659^3+LMS!$E$30*AC659^2+LMS!$F$30*AC659+LMS!$G$30,IF(AC659&lt;150,LMS!$D$31*AC659^3+LMS!$E$31*AC659^2+LMS!$F$31*AC659+LMS!$G$31,LMS!$D$32*AC659^3+LMS!$E$32*AC659^2+LMS!$F$32*AC659+LMS!$G$32)))))))</f>
        <v>#VALUE!</v>
      </c>
      <c r="AB659" t="e">
        <f>IF(D659="M",(IF(AC659&lt;90,LMS!$D$14*AC659^3+LMS!$E$14*AC659^2+LMS!$F$14*AC659+LMS!$G$14,LMS!$D$15*AC659^3+LMS!$E$15*AC659^2+LMS!$F$15*AC659+LMS!$G$15)),(IF(AC659&lt;90,LMS!$D$17*AC659^3+LMS!$E$17*AC659^2+LMS!$F$17*AC659+LMS!$G$17,LMS!$D$18*AC659^3+LMS!$E$18*AC659^2+LMS!$F$18*AC659+LMS!$G$18)))</f>
        <v>#VALUE!</v>
      </c>
      <c r="AC659" s="7" t="e">
        <f t="shared" si="169"/>
        <v>#VALUE!</v>
      </c>
    </row>
    <row r="660" spans="2:29" s="7" customFormat="1">
      <c r="B660" s="119"/>
      <c r="C660" s="119"/>
      <c r="D660" s="119"/>
      <c r="E660" s="31"/>
      <c r="F660" s="31"/>
      <c r="G660" s="120"/>
      <c r="H660" s="120"/>
      <c r="I660" s="11" t="str">
        <f t="shared" si="156"/>
        <v/>
      </c>
      <c r="J660" s="2" t="str">
        <f t="shared" si="157"/>
        <v/>
      </c>
      <c r="K660" s="2" t="str">
        <f t="shared" si="158"/>
        <v/>
      </c>
      <c r="L660" s="2" t="str">
        <f t="shared" si="159"/>
        <v/>
      </c>
      <c r="M660" s="2" t="str">
        <f t="shared" si="160"/>
        <v/>
      </c>
      <c r="N660" s="2" t="str">
        <f t="shared" si="161"/>
        <v/>
      </c>
      <c r="O660" s="11" t="str">
        <f t="shared" si="162"/>
        <v/>
      </c>
      <c r="P660" s="11" t="str">
        <f t="shared" si="163"/>
        <v/>
      </c>
      <c r="Q660" s="11" t="str">
        <f t="shared" si="164"/>
        <v/>
      </c>
      <c r="R660" s="137"/>
      <c r="S660" s="137"/>
      <c r="T660" s="12" t="e">
        <f t="shared" si="165"/>
        <v>#VALUE!</v>
      </c>
      <c r="U660" s="13" t="e">
        <f t="shared" si="166"/>
        <v>#VALUE!</v>
      </c>
      <c r="V660" s="13"/>
      <c r="W660" s="8">
        <f t="shared" si="167"/>
        <v>9.0359999999999996</v>
      </c>
      <c r="X660" s="8">
        <f t="shared" si="168"/>
        <v>-184.49199999999999</v>
      </c>
      <c r="Y660"/>
      <c r="Z660" t="e">
        <f>IF(D660="M",IF(AC660&lt;78,LMS!$D$5*AC660^3+LMS!$E$5*AC660^2+LMS!$F$5*AC660+LMS!$G$5,IF(AC660&lt;150,LMS!$D$6*AC660^3+LMS!$E$6*AC660^2+LMS!$F$6*AC660+LMS!$G$6,LMS!$D$7*AC660^3+LMS!$E$7*AC660^2+LMS!$F$7*AC660+LMS!$G$7)),IF(AC660&lt;69,LMS!$D$9*AC660^3+LMS!$E$9*AC660^2+LMS!$F$9*AC660+LMS!$G$9,IF(AC660&lt;150,LMS!$D$10*AC660^3+LMS!$E$10*AC660^2+LMS!$F$10*AC660+LMS!$G$10,LMS!$D$11*AC660^3+LMS!$E$11*AC660^2+LMS!$F$11*AC660+LMS!$G$11)))</f>
        <v>#VALUE!</v>
      </c>
      <c r="AA660" t="e">
        <f>IF(D660="M",(IF(AC660&lt;2.5,LMS!$D$21*AC660^3+LMS!$E$21*AC660^2+LMS!$F$21*AC660+LMS!$G$21,IF(AC660&lt;9.5,LMS!$D$22*AC660^3+LMS!$E$22*AC660^2+LMS!$F$22*AC660+LMS!$G$22,IF(AC660&lt;26.75,LMS!$D$23*AC660^3+LMS!$E$23*AC660^2+LMS!$F$23*AC660+LMS!$G$23,IF(AC660&lt;90,LMS!$D$24*AC660^3+LMS!$E$24*AC660^2+LMS!$F$24*AC660+LMS!$G$24,LMS!$D$25*AC660^3+LMS!$E$25*AC660^2+LMS!$F$25*AC660+LMS!$G$25))))),(IF(AC660&lt;2.5,LMS!$D$27*AC660^3+LMS!$E$27*AC660^2+LMS!$F$27*AC660+LMS!$G$27,IF(AC660&lt;9.5,LMS!$D$28*AC660^3+LMS!$E$28*AC660^2+LMS!$F$28*AC660+LMS!$G$28,IF(AC660&lt;26.75,LMS!$D$29*AC660^3+LMS!$E$29*AC660^2+LMS!$F$29*AC660+LMS!$G$29,IF(AC660&lt;90,LMS!$D$30*AC660^3+LMS!$E$30*AC660^2+LMS!$F$30*AC660+LMS!$G$30,IF(AC660&lt;150,LMS!$D$31*AC660^3+LMS!$E$31*AC660^2+LMS!$F$31*AC660+LMS!$G$31,LMS!$D$32*AC660^3+LMS!$E$32*AC660^2+LMS!$F$32*AC660+LMS!$G$32)))))))</f>
        <v>#VALUE!</v>
      </c>
      <c r="AB660" t="e">
        <f>IF(D660="M",(IF(AC660&lt;90,LMS!$D$14*AC660^3+LMS!$E$14*AC660^2+LMS!$F$14*AC660+LMS!$G$14,LMS!$D$15*AC660^3+LMS!$E$15*AC660^2+LMS!$F$15*AC660+LMS!$G$15)),(IF(AC660&lt;90,LMS!$D$17*AC660^3+LMS!$E$17*AC660^2+LMS!$F$17*AC660+LMS!$G$17,LMS!$D$18*AC660^3+LMS!$E$18*AC660^2+LMS!$F$18*AC660+LMS!$G$18)))</f>
        <v>#VALUE!</v>
      </c>
      <c r="AC660" s="7" t="e">
        <f t="shared" si="169"/>
        <v>#VALUE!</v>
      </c>
    </row>
    <row r="661" spans="2:29" s="7" customFormat="1">
      <c r="B661" s="119"/>
      <c r="C661" s="119"/>
      <c r="D661" s="119"/>
      <c r="E661" s="31"/>
      <c r="F661" s="31"/>
      <c r="G661" s="120"/>
      <c r="H661" s="120"/>
      <c r="I661" s="11" t="str">
        <f t="shared" si="156"/>
        <v/>
      </c>
      <c r="J661" s="2" t="str">
        <f t="shared" si="157"/>
        <v/>
      </c>
      <c r="K661" s="2" t="str">
        <f t="shared" si="158"/>
        <v/>
      </c>
      <c r="L661" s="2" t="str">
        <f t="shared" si="159"/>
        <v/>
      </c>
      <c r="M661" s="2" t="str">
        <f t="shared" si="160"/>
        <v/>
      </c>
      <c r="N661" s="2" t="str">
        <f t="shared" si="161"/>
        <v/>
      </c>
      <c r="O661" s="11" t="str">
        <f t="shared" si="162"/>
        <v/>
      </c>
      <c r="P661" s="11" t="str">
        <f t="shared" si="163"/>
        <v/>
      </c>
      <c r="Q661" s="11" t="str">
        <f t="shared" si="164"/>
        <v/>
      </c>
      <c r="R661" s="137"/>
      <c r="S661" s="137"/>
      <c r="T661" s="12" t="e">
        <f t="shared" si="165"/>
        <v>#VALUE!</v>
      </c>
      <c r="U661" s="13" t="e">
        <f t="shared" si="166"/>
        <v>#VALUE!</v>
      </c>
      <c r="V661" s="13"/>
      <c r="W661" s="8">
        <f t="shared" si="167"/>
        <v>9.0359999999999996</v>
      </c>
      <c r="X661" s="8">
        <f t="shared" si="168"/>
        <v>-184.49199999999999</v>
      </c>
      <c r="Y661"/>
      <c r="Z661" t="e">
        <f>IF(D661="M",IF(AC661&lt;78,LMS!$D$5*AC661^3+LMS!$E$5*AC661^2+LMS!$F$5*AC661+LMS!$G$5,IF(AC661&lt;150,LMS!$D$6*AC661^3+LMS!$E$6*AC661^2+LMS!$F$6*AC661+LMS!$G$6,LMS!$D$7*AC661^3+LMS!$E$7*AC661^2+LMS!$F$7*AC661+LMS!$G$7)),IF(AC661&lt;69,LMS!$D$9*AC661^3+LMS!$E$9*AC661^2+LMS!$F$9*AC661+LMS!$G$9,IF(AC661&lt;150,LMS!$D$10*AC661^3+LMS!$E$10*AC661^2+LMS!$F$10*AC661+LMS!$G$10,LMS!$D$11*AC661^3+LMS!$E$11*AC661^2+LMS!$F$11*AC661+LMS!$G$11)))</f>
        <v>#VALUE!</v>
      </c>
      <c r="AA661" t="e">
        <f>IF(D661="M",(IF(AC661&lt;2.5,LMS!$D$21*AC661^3+LMS!$E$21*AC661^2+LMS!$F$21*AC661+LMS!$G$21,IF(AC661&lt;9.5,LMS!$D$22*AC661^3+LMS!$E$22*AC661^2+LMS!$F$22*AC661+LMS!$G$22,IF(AC661&lt;26.75,LMS!$D$23*AC661^3+LMS!$E$23*AC661^2+LMS!$F$23*AC661+LMS!$G$23,IF(AC661&lt;90,LMS!$D$24*AC661^3+LMS!$E$24*AC661^2+LMS!$F$24*AC661+LMS!$G$24,LMS!$D$25*AC661^3+LMS!$E$25*AC661^2+LMS!$F$25*AC661+LMS!$G$25))))),(IF(AC661&lt;2.5,LMS!$D$27*AC661^3+LMS!$E$27*AC661^2+LMS!$F$27*AC661+LMS!$G$27,IF(AC661&lt;9.5,LMS!$D$28*AC661^3+LMS!$E$28*AC661^2+LMS!$F$28*AC661+LMS!$G$28,IF(AC661&lt;26.75,LMS!$D$29*AC661^3+LMS!$E$29*AC661^2+LMS!$F$29*AC661+LMS!$G$29,IF(AC661&lt;90,LMS!$D$30*AC661^3+LMS!$E$30*AC661^2+LMS!$F$30*AC661+LMS!$G$30,IF(AC661&lt;150,LMS!$D$31*AC661^3+LMS!$E$31*AC661^2+LMS!$F$31*AC661+LMS!$G$31,LMS!$D$32*AC661^3+LMS!$E$32*AC661^2+LMS!$F$32*AC661+LMS!$G$32)))))))</f>
        <v>#VALUE!</v>
      </c>
      <c r="AB661" t="e">
        <f>IF(D661="M",(IF(AC661&lt;90,LMS!$D$14*AC661^3+LMS!$E$14*AC661^2+LMS!$F$14*AC661+LMS!$G$14,LMS!$D$15*AC661^3+LMS!$E$15*AC661^2+LMS!$F$15*AC661+LMS!$G$15)),(IF(AC661&lt;90,LMS!$D$17*AC661^3+LMS!$E$17*AC661^2+LMS!$F$17*AC661+LMS!$G$17,LMS!$D$18*AC661^3+LMS!$E$18*AC661^2+LMS!$F$18*AC661+LMS!$G$18)))</f>
        <v>#VALUE!</v>
      </c>
      <c r="AC661" s="7" t="e">
        <f t="shared" si="169"/>
        <v>#VALUE!</v>
      </c>
    </row>
    <row r="662" spans="2:29" s="7" customFormat="1">
      <c r="B662" s="119"/>
      <c r="C662" s="119"/>
      <c r="D662" s="119"/>
      <c r="E662" s="31"/>
      <c r="F662" s="31"/>
      <c r="G662" s="120"/>
      <c r="H662" s="120"/>
      <c r="I662" s="11" t="str">
        <f t="shared" si="156"/>
        <v/>
      </c>
      <c r="J662" s="2" t="str">
        <f t="shared" si="157"/>
        <v/>
      </c>
      <c r="K662" s="2" t="str">
        <f t="shared" si="158"/>
        <v/>
      </c>
      <c r="L662" s="2" t="str">
        <f t="shared" si="159"/>
        <v/>
      </c>
      <c r="M662" s="2" t="str">
        <f t="shared" si="160"/>
        <v/>
      </c>
      <c r="N662" s="2" t="str">
        <f t="shared" si="161"/>
        <v/>
      </c>
      <c r="O662" s="11" t="str">
        <f t="shared" si="162"/>
        <v/>
      </c>
      <c r="P662" s="11" t="str">
        <f t="shared" si="163"/>
        <v/>
      </c>
      <c r="Q662" s="11" t="str">
        <f t="shared" si="164"/>
        <v/>
      </c>
      <c r="R662" s="137"/>
      <c r="S662" s="137"/>
      <c r="T662" s="12" t="e">
        <f t="shared" si="165"/>
        <v>#VALUE!</v>
      </c>
      <c r="U662" s="13" t="e">
        <f t="shared" si="166"/>
        <v>#VALUE!</v>
      </c>
      <c r="V662" s="13"/>
      <c r="W662" s="8">
        <f t="shared" si="167"/>
        <v>9.0359999999999996</v>
      </c>
      <c r="X662" s="8">
        <f t="shared" si="168"/>
        <v>-184.49199999999999</v>
      </c>
      <c r="Y662"/>
      <c r="Z662" t="e">
        <f>IF(D662="M",IF(AC662&lt;78,LMS!$D$5*AC662^3+LMS!$E$5*AC662^2+LMS!$F$5*AC662+LMS!$G$5,IF(AC662&lt;150,LMS!$D$6*AC662^3+LMS!$E$6*AC662^2+LMS!$F$6*AC662+LMS!$G$6,LMS!$D$7*AC662^3+LMS!$E$7*AC662^2+LMS!$F$7*AC662+LMS!$G$7)),IF(AC662&lt;69,LMS!$D$9*AC662^3+LMS!$E$9*AC662^2+LMS!$F$9*AC662+LMS!$G$9,IF(AC662&lt;150,LMS!$D$10*AC662^3+LMS!$E$10*AC662^2+LMS!$F$10*AC662+LMS!$G$10,LMS!$D$11*AC662^3+LMS!$E$11*AC662^2+LMS!$F$11*AC662+LMS!$G$11)))</f>
        <v>#VALUE!</v>
      </c>
      <c r="AA662" t="e">
        <f>IF(D662="M",(IF(AC662&lt;2.5,LMS!$D$21*AC662^3+LMS!$E$21*AC662^2+LMS!$F$21*AC662+LMS!$G$21,IF(AC662&lt;9.5,LMS!$D$22*AC662^3+LMS!$E$22*AC662^2+LMS!$F$22*AC662+LMS!$G$22,IF(AC662&lt;26.75,LMS!$D$23*AC662^3+LMS!$E$23*AC662^2+LMS!$F$23*AC662+LMS!$G$23,IF(AC662&lt;90,LMS!$D$24*AC662^3+LMS!$E$24*AC662^2+LMS!$F$24*AC662+LMS!$G$24,LMS!$D$25*AC662^3+LMS!$E$25*AC662^2+LMS!$F$25*AC662+LMS!$G$25))))),(IF(AC662&lt;2.5,LMS!$D$27*AC662^3+LMS!$E$27*AC662^2+LMS!$F$27*AC662+LMS!$G$27,IF(AC662&lt;9.5,LMS!$D$28*AC662^3+LMS!$E$28*AC662^2+LMS!$F$28*AC662+LMS!$G$28,IF(AC662&lt;26.75,LMS!$D$29*AC662^3+LMS!$E$29*AC662^2+LMS!$F$29*AC662+LMS!$G$29,IF(AC662&lt;90,LMS!$D$30*AC662^3+LMS!$E$30*AC662^2+LMS!$F$30*AC662+LMS!$G$30,IF(AC662&lt;150,LMS!$D$31*AC662^3+LMS!$E$31*AC662^2+LMS!$F$31*AC662+LMS!$G$31,LMS!$D$32*AC662^3+LMS!$E$32*AC662^2+LMS!$F$32*AC662+LMS!$G$32)))))))</f>
        <v>#VALUE!</v>
      </c>
      <c r="AB662" t="e">
        <f>IF(D662="M",(IF(AC662&lt;90,LMS!$D$14*AC662^3+LMS!$E$14*AC662^2+LMS!$F$14*AC662+LMS!$G$14,LMS!$D$15*AC662^3+LMS!$E$15*AC662^2+LMS!$F$15*AC662+LMS!$G$15)),(IF(AC662&lt;90,LMS!$D$17*AC662^3+LMS!$E$17*AC662^2+LMS!$F$17*AC662+LMS!$G$17,LMS!$D$18*AC662^3+LMS!$E$18*AC662^2+LMS!$F$18*AC662+LMS!$G$18)))</f>
        <v>#VALUE!</v>
      </c>
      <c r="AC662" s="7" t="e">
        <f t="shared" si="169"/>
        <v>#VALUE!</v>
      </c>
    </row>
    <row r="663" spans="2:29" s="7" customFormat="1">
      <c r="B663" s="119"/>
      <c r="C663" s="119"/>
      <c r="D663" s="119"/>
      <c r="E663" s="31"/>
      <c r="F663" s="31"/>
      <c r="G663" s="120"/>
      <c r="H663" s="120"/>
      <c r="I663" s="11" t="str">
        <f t="shared" si="156"/>
        <v/>
      </c>
      <c r="J663" s="2" t="str">
        <f t="shared" si="157"/>
        <v/>
      </c>
      <c r="K663" s="2" t="str">
        <f t="shared" si="158"/>
        <v/>
      </c>
      <c r="L663" s="2" t="str">
        <f t="shared" si="159"/>
        <v/>
      </c>
      <c r="M663" s="2" t="str">
        <f t="shared" si="160"/>
        <v/>
      </c>
      <c r="N663" s="2" t="str">
        <f t="shared" si="161"/>
        <v/>
      </c>
      <c r="O663" s="11" t="str">
        <f t="shared" si="162"/>
        <v/>
      </c>
      <c r="P663" s="11" t="str">
        <f t="shared" si="163"/>
        <v/>
      </c>
      <c r="Q663" s="11" t="str">
        <f t="shared" si="164"/>
        <v/>
      </c>
      <c r="R663" s="137"/>
      <c r="S663" s="137"/>
      <c r="T663" s="12" t="e">
        <f t="shared" si="165"/>
        <v>#VALUE!</v>
      </c>
      <c r="U663" s="13" t="e">
        <f t="shared" si="166"/>
        <v>#VALUE!</v>
      </c>
      <c r="V663" s="13"/>
      <c r="W663" s="8">
        <f t="shared" si="167"/>
        <v>9.0359999999999996</v>
      </c>
      <c r="X663" s="8">
        <f t="shared" si="168"/>
        <v>-184.49199999999999</v>
      </c>
      <c r="Y663"/>
      <c r="Z663" t="e">
        <f>IF(D663="M",IF(AC663&lt;78,LMS!$D$5*AC663^3+LMS!$E$5*AC663^2+LMS!$F$5*AC663+LMS!$G$5,IF(AC663&lt;150,LMS!$D$6*AC663^3+LMS!$E$6*AC663^2+LMS!$F$6*AC663+LMS!$G$6,LMS!$D$7*AC663^3+LMS!$E$7*AC663^2+LMS!$F$7*AC663+LMS!$G$7)),IF(AC663&lt;69,LMS!$D$9*AC663^3+LMS!$E$9*AC663^2+LMS!$F$9*AC663+LMS!$G$9,IF(AC663&lt;150,LMS!$D$10*AC663^3+LMS!$E$10*AC663^2+LMS!$F$10*AC663+LMS!$G$10,LMS!$D$11*AC663^3+LMS!$E$11*AC663^2+LMS!$F$11*AC663+LMS!$G$11)))</f>
        <v>#VALUE!</v>
      </c>
      <c r="AA663" t="e">
        <f>IF(D663="M",(IF(AC663&lt;2.5,LMS!$D$21*AC663^3+LMS!$E$21*AC663^2+LMS!$F$21*AC663+LMS!$G$21,IF(AC663&lt;9.5,LMS!$D$22*AC663^3+LMS!$E$22*AC663^2+LMS!$F$22*AC663+LMS!$G$22,IF(AC663&lt;26.75,LMS!$D$23*AC663^3+LMS!$E$23*AC663^2+LMS!$F$23*AC663+LMS!$G$23,IF(AC663&lt;90,LMS!$D$24*AC663^3+LMS!$E$24*AC663^2+LMS!$F$24*AC663+LMS!$G$24,LMS!$D$25*AC663^3+LMS!$E$25*AC663^2+LMS!$F$25*AC663+LMS!$G$25))))),(IF(AC663&lt;2.5,LMS!$D$27*AC663^3+LMS!$E$27*AC663^2+LMS!$F$27*AC663+LMS!$G$27,IF(AC663&lt;9.5,LMS!$D$28*AC663^3+LMS!$E$28*AC663^2+LMS!$F$28*AC663+LMS!$G$28,IF(AC663&lt;26.75,LMS!$D$29*AC663^3+LMS!$E$29*AC663^2+LMS!$F$29*AC663+LMS!$G$29,IF(AC663&lt;90,LMS!$D$30*AC663^3+LMS!$E$30*AC663^2+LMS!$F$30*AC663+LMS!$G$30,IF(AC663&lt;150,LMS!$D$31*AC663^3+LMS!$E$31*AC663^2+LMS!$F$31*AC663+LMS!$G$31,LMS!$D$32*AC663^3+LMS!$E$32*AC663^2+LMS!$F$32*AC663+LMS!$G$32)))))))</f>
        <v>#VALUE!</v>
      </c>
      <c r="AB663" t="e">
        <f>IF(D663="M",(IF(AC663&lt;90,LMS!$D$14*AC663^3+LMS!$E$14*AC663^2+LMS!$F$14*AC663+LMS!$G$14,LMS!$D$15*AC663^3+LMS!$E$15*AC663^2+LMS!$F$15*AC663+LMS!$G$15)),(IF(AC663&lt;90,LMS!$D$17*AC663^3+LMS!$E$17*AC663^2+LMS!$F$17*AC663+LMS!$G$17,LMS!$D$18*AC663^3+LMS!$E$18*AC663^2+LMS!$F$18*AC663+LMS!$G$18)))</f>
        <v>#VALUE!</v>
      </c>
      <c r="AC663" s="7" t="e">
        <f t="shared" si="169"/>
        <v>#VALUE!</v>
      </c>
    </row>
    <row r="664" spans="2:29" s="7" customFormat="1">
      <c r="B664" s="119"/>
      <c r="C664" s="119"/>
      <c r="D664" s="119"/>
      <c r="E664" s="31"/>
      <c r="F664" s="31"/>
      <c r="G664" s="120"/>
      <c r="H664" s="120"/>
      <c r="I664" s="11" t="str">
        <f t="shared" si="156"/>
        <v/>
      </c>
      <c r="J664" s="2" t="str">
        <f t="shared" si="157"/>
        <v/>
      </c>
      <c r="K664" s="2" t="str">
        <f t="shared" si="158"/>
        <v/>
      </c>
      <c r="L664" s="2" t="str">
        <f t="shared" si="159"/>
        <v/>
      </c>
      <c r="M664" s="2" t="str">
        <f t="shared" si="160"/>
        <v/>
      </c>
      <c r="N664" s="2" t="str">
        <f t="shared" si="161"/>
        <v/>
      </c>
      <c r="O664" s="11" t="str">
        <f t="shared" si="162"/>
        <v/>
      </c>
      <c r="P664" s="11" t="str">
        <f t="shared" si="163"/>
        <v/>
      </c>
      <c r="Q664" s="11" t="str">
        <f t="shared" si="164"/>
        <v/>
      </c>
      <c r="R664" s="137"/>
      <c r="S664" s="137"/>
      <c r="T664" s="12" t="e">
        <f t="shared" si="165"/>
        <v>#VALUE!</v>
      </c>
      <c r="U664" s="13" t="e">
        <f t="shared" si="166"/>
        <v>#VALUE!</v>
      </c>
      <c r="V664" s="13"/>
      <c r="W664" s="8">
        <f t="shared" si="167"/>
        <v>9.0359999999999996</v>
      </c>
      <c r="X664" s="8">
        <f t="shared" si="168"/>
        <v>-184.49199999999999</v>
      </c>
      <c r="Y664"/>
      <c r="Z664" t="e">
        <f>IF(D664="M",IF(AC664&lt;78,LMS!$D$5*AC664^3+LMS!$E$5*AC664^2+LMS!$F$5*AC664+LMS!$G$5,IF(AC664&lt;150,LMS!$D$6*AC664^3+LMS!$E$6*AC664^2+LMS!$F$6*AC664+LMS!$G$6,LMS!$D$7*AC664^3+LMS!$E$7*AC664^2+LMS!$F$7*AC664+LMS!$G$7)),IF(AC664&lt;69,LMS!$D$9*AC664^3+LMS!$E$9*AC664^2+LMS!$F$9*AC664+LMS!$G$9,IF(AC664&lt;150,LMS!$D$10*AC664^3+LMS!$E$10*AC664^2+LMS!$F$10*AC664+LMS!$G$10,LMS!$D$11*AC664^3+LMS!$E$11*AC664^2+LMS!$F$11*AC664+LMS!$G$11)))</f>
        <v>#VALUE!</v>
      </c>
      <c r="AA664" t="e">
        <f>IF(D664="M",(IF(AC664&lt;2.5,LMS!$D$21*AC664^3+LMS!$E$21*AC664^2+LMS!$F$21*AC664+LMS!$G$21,IF(AC664&lt;9.5,LMS!$D$22*AC664^3+LMS!$E$22*AC664^2+LMS!$F$22*AC664+LMS!$G$22,IF(AC664&lt;26.75,LMS!$D$23*AC664^3+LMS!$E$23*AC664^2+LMS!$F$23*AC664+LMS!$G$23,IF(AC664&lt;90,LMS!$D$24*AC664^3+LMS!$E$24*AC664^2+LMS!$F$24*AC664+LMS!$G$24,LMS!$D$25*AC664^3+LMS!$E$25*AC664^2+LMS!$F$25*AC664+LMS!$G$25))))),(IF(AC664&lt;2.5,LMS!$D$27*AC664^3+LMS!$E$27*AC664^2+LMS!$F$27*AC664+LMS!$G$27,IF(AC664&lt;9.5,LMS!$D$28*AC664^3+LMS!$E$28*AC664^2+LMS!$F$28*AC664+LMS!$G$28,IF(AC664&lt;26.75,LMS!$D$29*AC664^3+LMS!$E$29*AC664^2+LMS!$F$29*AC664+LMS!$G$29,IF(AC664&lt;90,LMS!$D$30*AC664^3+LMS!$E$30*AC664^2+LMS!$F$30*AC664+LMS!$G$30,IF(AC664&lt;150,LMS!$D$31*AC664^3+LMS!$E$31*AC664^2+LMS!$F$31*AC664+LMS!$G$31,LMS!$D$32*AC664^3+LMS!$E$32*AC664^2+LMS!$F$32*AC664+LMS!$G$32)))))))</f>
        <v>#VALUE!</v>
      </c>
      <c r="AB664" t="e">
        <f>IF(D664="M",(IF(AC664&lt;90,LMS!$D$14*AC664^3+LMS!$E$14*AC664^2+LMS!$F$14*AC664+LMS!$G$14,LMS!$D$15*AC664^3+LMS!$E$15*AC664^2+LMS!$F$15*AC664+LMS!$G$15)),(IF(AC664&lt;90,LMS!$D$17*AC664^3+LMS!$E$17*AC664^2+LMS!$F$17*AC664+LMS!$G$17,LMS!$D$18*AC664^3+LMS!$E$18*AC664^2+LMS!$F$18*AC664+LMS!$G$18)))</f>
        <v>#VALUE!</v>
      </c>
      <c r="AC664" s="7" t="e">
        <f t="shared" si="169"/>
        <v>#VALUE!</v>
      </c>
    </row>
    <row r="665" spans="2:29" s="7" customFormat="1">
      <c r="B665" s="119"/>
      <c r="C665" s="119"/>
      <c r="D665" s="119"/>
      <c r="E665" s="31"/>
      <c r="F665" s="31"/>
      <c r="G665" s="120"/>
      <c r="H665" s="120"/>
      <c r="I665" s="11" t="str">
        <f t="shared" si="156"/>
        <v/>
      </c>
      <c r="J665" s="2" t="str">
        <f t="shared" si="157"/>
        <v/>
      </c>
      <c r="K665" s="2" t="str">
        <f t="shared" si="158"/>
        <v/>
      </c>
      <c r="L665" s="2" t="str">
        <f t="shared" si="159"/>
        <v/>
      </c>
      <c r="M665" s="2" t="str">
        <f t="shared" si="160"/>
        <v/>
      </c>
      <c r="N665" s="2" t="str">
        <f t="shared" si="161"/>
        <v/>
      </c>
      <c r="O665" s="11" t="str">
        <f t="shared" si="162"/>
        <v/>
      </c>
      <c r="P665" s="11" t="str">
        <f t="shared" si="163"/>
        <v/>
      </c>
      <c r="Q665" s="11" t="str">
        <f t="shared" si="164"/>
        <v/>
      </c>
      <c r="R665" s="137"/>
      <c r="S665" s="137"/>
      <c r="T665" s="12" t="e">
        <f t="shared" si="165"/>
        <v>#VALUE!</v>
      </c>
      <c r="U665" s="13" t="e">
        <f t="shared" si="166"/>
        <v>#VALUE!</v>
      </c>
      <c r="V665" s="13"/>
      <c r="W665" s="8">
        <f t="shared" si="167"/>
        <v>9.0359999999999996</v>
      </c>
      <c r="X665" s="8">
        <f t="shared" si="168"/>
        <v>-184.49199999999999</v>
      </c>
      <c r="Y665"/>
      <c r="Z665" t="e">
        <f>IF(D665="M",IF(AC665&lt;78,LMS!$D$5*AC665^3+LMS!$E$5*AC665^2+LMS!$F$5*AC665+LMS!$G$5,IF(AC665&lt;150,LMS!$D$6*AC665^3+LMS!$E$6*AC665^2+LMS!$F$6*AC665+LMS!$G$6,LMS!$D$7*AC665^3+LMS!$E$7*AC665^2+LMS!$F$7*AC665+LMS!$G$7)),IF(AC665&lt;69,LMS!$D$9*AC665^3+LMS!$E$9*AC665^2+LMS!$F$9*AC665+LMS!$G$9,IF(AC665&lt;150,LMS!$D$10*AC665^3+LMS!$E$10*AC665^2+LMS!$F$10*AC665+LMS!$G$10,LMS!$D$11*AC665^3+LMS!$E$11*AC665^2+LMS!$F$11*AC665+LMS!$G$11)))</f>
        <v>#VALUE!</v>
      </c>
      <c r="AA665" t="e">
        <f>IF(D665="M",(IF(AC665&lt;2.5,LMS!$D$21*AC665^3+LMS!$E$21*AC665^2+LMS!$F$21*AC665+LMS!$G$21,IF(AC665&lt;9.5,LMS!$D$22*AC665^3+LMS!$E$22*AC665^2+LMS!$F$22*AC665+LMS!$G$22,IF(AC665&lt;26.75,LMS!$D$23*AC665^3+LMS!$E$23*AC665^2+LMS!$F$23*AC665+LMS!$G$23,IF(AC665&lt;90,LMS!$D$24*AC665^3+LMS!$E$24*AC665^2+LMS!$F$24*AC665+LMS!$G$24,LMS!$D$25*AC665^3+LMS!$E$25*AC665^2+LMS!$F$25*AC665+LMS!$G$25))))),(IF(AC665&lt;2.5,LMS!$D$27*AC665^3+LMS!$E$27*AC665^2+LMS!$F$27*AC665+LMS!$G$27,IF(AC665&lt;9.5,LMS!$D$28*AC665^3+LMS!$E$28*AC665^2+LMS!$F$28*AC665+LMS!$G$28,IF(AC665&lt;26.75,LMS!$D$29*AC665^3+LMS!$E$29*AC665^2+LMS!$F$29*AC665+LMS!$G$29,IF(AC665&lt;90,LMS!$D$30*AC665^3+LMS!$E$30*AC665^2+LMS!$F$30*AC665+LMS!$G$30,IF(AC665&lt;150,LMS!$D$31*AC665^3+LMS!$E$31*AC665^2+LMS!$F$31*AC665+LMS!$G$31,LMS!$D$32*AC665^3+LMS!$E$32*AC665^2+LMS!$F$32*AC665+LMS!$G$32)))))))</f>
        <v>#VALUE!</v>
      </c>
      <c r="AB665" t="e">
        <f>IF(D665="M",(IF(AC665&lt;90,LMS!$D$14*AC665^3+LMS!$E$14*AC665^2+LMS!$F$14*AC665+LMS!$G$14,LMS!$D$15*AC665^3+LMS!$E$15*AC665^2+LMS!$F$15*AC665+LMS!$G$15)),(IF(AC665&lt;90,LMS!$D$17*AC665^3+LMS!$E$17*AC665^2+LMS!$F$17*AC665+LMS!$G$17,LMS!$D$18*AC665^3+LMS!$E$18*AC665^2+LMS!$F$18*AC665+LMS!$G$18)))</f>
        <v>#VALUE!</v>
      </c>
      <c r="AC665" s="7" t="e">
        <f t="shared" si="169"/>
        <v>#VALUE!</v>
      </c>
    </row>
    <row r="666" spans="2:29" s="7" customFormat="1">
      <c r="B666" s="119"/>
      <c r="C666" s="119"/>
      <c r="D666" s="119"/>
      <c r="E666" s="31"/>
      <c r="F666" s="31"/>
      <c r="G666" s="120"/>
      <c r="H666" s="120"/>
      <c r="I666" s="11" t="str">
        <f t="shared" si="156"/>
        <v/>
      </c>
      <c r="J666" s="2" t="str">
        <f t="shared" si="157"/>
        <v/>
      </c>
      <c r="K666" s="2" t="str">
        <f t="shared" si="158"/>
        <v/>
      </c>
      <c r="L666" s="2" t="str">
        <f t="shared" si="159"/>
        <v/>
      </c>
      <c r="M666" s="2" t="str">
        <f t="shared" si="160"/>
        <v/>
      </c>
      <c r="N666" s="2" t="str">
        <f t="shared" si="161"/>
        <v/>
      </c>
      <c r="O666" s="11" t="str">
        <f t="shared" si="162"/>
        <v/>
      </c>
      <c r="P666" s="11" t="str">
        <f t="shared" si="163"/>
        <v/>
      </c>
      <c r="Q666" s="11" t="str">
        <f t="shared" si="164"/>
        <v/>
      </c>
      <c r="R666" s="137"/>
      <c r="S666" s="137"/>
      <c r="T666" s="12" t="e">
        <f t="shared" si="165"/>
        <v>#VALUE!</v>
      </c>
      <c r="U666" s="13" t="e">
        <f t="shared" si="166"/>
        <v>#VALUE!</v>
      </c>
      <c r="V666" s="13"/>
      <c r="W666" s="8">
        <f t="shared" si="167"/>
        <v>9.0359999999999996</v>
      </c>
      <c r="X666" s="8">
        <f t="shared" si="168"/>
        <v>-184.49199999999999</v>
      </c>
      <c r="Y666"/>
      <c r="Z666" t="e">
        <f>IF(D666="M",IF(AC666&lt;78,LMS!$D$5*AC666^3+LMS!$E$5*AC666^2+LMS!$F$5*AC666+LMS!$G$5,IF(AC666&lt;150,LMS!$D$6*AC666^3+LMS!$E$6*AC666^2+LMS!$F$6*AC666+LMS!$G$6,LMS!$D$7*AC666^3+LMS!$E$7*AC666^2+LMS!$F$7*AC666+LMS!$G$7)),IF(AC666&lt;69,LMS!$D$9*AC666^3+LMS!$E$9*AC666^2+LMS!$F$9*AC666+LMS!$G$9,IF(AC666&lt;150,LMS!$D$10*AC666^3+LMS!$E$10*AC666^2+LMS!$F$10*AC666+LMS!$G$10,LMS!$D$11*AC666^3+LMS!$E$11*AC666^2+LMS!$F$11*AC666+LMS!$G$11)))</f>
        <v>#VALUE!</v>
      </c>
      <c r="AA666" t="e">
        <f>IF(D666="M",(IF(AC666&lt;2.5,LMS!$D$21*AC666^3+LMS!$E$21*AC666^2+LMS!$F$21*AC666+LMS!$G$21,IF(AC666&lt;9.5,LMS!$D$22*AC666^3+LMS!$E$22*AC666^2+LMS!$F$22*AC666+LMS!$G$22,IF(AC666&lt;26.75,LMS!$D$23*AC666^3+LMS!$E$23*AC666^2+LMS!$F$23*AC666+LMS!$G$23,IF(AC666&lt;90,LMS!$D$24*AC666^3+LMS!$E$24*AC666^2+LMS!$F$24*AC666+LMS!$G$24,LMS!$D$25*AC666^3+LMS!$E$25*AC666^2+LMS!$F$25*AC666+LMS!$G$25))))),(IF(AC666&lt;2.5,LMS!$D$27*AC666^3+LMS!$E$27*AC666^2+LMS!$F$27*AC666+LMS!$G$27,IF(AC666&lt;9.5,LMS!$D$28*AC666^3+LMS!$E$28*AC666^2+LMS!$F$28*AC666+LMS!$G$28,IF(AC666&lt;26.75,LMS!$D$29*AC666^3+LMS!$E$29*AC666^2+LMS!$F$29*AC666+LMS!$G$29,IF(AC666&lt;90,LMS!$D$30*AC666^3+LMS!$E$30*AC666^2+LMS!$F$30*AC666+LMS!$G$30,IF(AC666&lt;150,LMS!$D$31*AC666^3+LMS!$E$31*AC666^2+LMS!$F$31*AC666+LMS!$G$31,LMS!$D$32*AC666^3+LMS!$E$32*AC666^2+LMS!$F$32*AC666+LMS!$G$32)))))))</f>
        <v>#VALUE!</v>
      </c>
      <c r="AB666" t="e">
        <f>IF(D666="M",(IF(AC666&lt;90,LMS!$D$14*AC666^3+LMS!$E$14*AC666^2+LMS!$F$14*AC666+LMS!$G$14,LMS!$D$15*AC666^3+LMS!$E$15*AC666^2+LMS!$F$15*AC666+LMS!$G$15)),(IF(AC666&lt;90,LMS!$D$17*AC666^3+LMS!$E$17*AC666^2+LMS!$F$17*AC666+LMS!$G$17,LMS!$D$18*AC666^3+LMS!$E$18*AC666^2+LMS!$F$18*AC666+LMS!$G$18)))</f>
        <v>#VALUE!</v>
      </c>
      <c r="AC666" s="7" t="e">
        <f t="shared" si="169"/>
        <v>#VALUE!</v>
      </c>
    </row>
    <row r="667" spans="2:29" s="7" customFormat="1">
      <c r="B667" s="119"/>
      <c r="C667" s="119"/>
      <c r="D667" s="119"/>
      <c r="E667" s="31"/>
      <c r="F667" s="31"/>
      <c r="G667" s="120"/>
      <c r="H667" s="120"/>
      <c r="I667" s="11" t="str">
        <f t="shared" si="156"/>
        <v/>
      </c>
      <c r="J667" s="2" t="str">
        <f t="shared" si="157"/>
        <v/>
      </c>
      <c r="K667" s="2" t="str">
        <f t="shared" si="158"/>
        <v/>
      </c>
      <c r="L667" s="2" t="str">
        <f t="shared" si="159"/>
        <v/>
      </c>
      <c r="M667" s="2" t="str">
        <f t="shared" si="160"/>
        <v/>
      </c>
      <c r="N667" s="2" t="str">
        <f t="shared" si="161"/>
        <v/>
      </c>
      <c r="O667" s="11" t="str">
        <f t="shared" si="162"/>
        <v/>
      </c>
      <c r="P667" s="11" t="str">
        <f t="shared" si="163"/>
        <v/>
      </c>
      <c r="Q667" s="11" t="str">
        <f t="shared" si="164"/>
        <v/>
      </c>
      <c r="R667" s="137"/>
      <c r="S667" s="137"/>
      <c r="T667" s="12" t="e">
        <f t="shared" si="165"/>
        <v>#VALUE!</v>
      </c>
      <c r="U667" s="13" t="e">
        <f t="shared" si="166"/>
        <v>#VALUE!</v>
      </c>
      <c r="V667" s="13"/>
      <c r="W667" s="8">
        <f t="shared" si="167"/>
        <v>9.0359999999999996</v>
      </c>
      <c r="X667" s="8">
        <f t="shared" si="168"/>
        <v>-184.49199999999999</v>
      </c>
      <c r="Y667"/>
      <c r="Z667" t="e">
        <f>IF(D667="M",IF(AC667&lt;78,LMS!$D$5*AC667^3+LMS!$E$5*AC667^2+LMS!$F$5*AC667+LMS!$G$5,IF(AC667&lt;150,LMS!$D$6*AC667^3+LMS!$E$6*AC667^2+LMS!$F$6*AC667+LMS!$G$6,LMS!$D$7*AC667^3+LMS!$E$7*AC667^2+LMS!$F$7*AC667+LMS!$G$7)),IF(AC667&lt;69,LMS!$D$9*AC667^3+LMS!$E$9*AC667^2+LMS!$F$9*AC667+LMS!$G$9,IF(AC667&lt;150,LMS!$D$10*AC667^3+LMS!$E$10*AC667^2+LMS!$F$10*AC667+LMS!$G$10,LMS!$D$11*AC667^3+LMS!$E$11*AC667^2+LMS!$F$11*AC667+LMS!$G$11)))</f>
        <v>#VALUE!</v>
      </c>
      <c r="AA667" t="e">
        <f>IF(D667="M",(IF(AC667&lt;2.5,LMS!$D$21*AC667^3+LMS!$E$21*AC667^2+LMS!$F$21*AC667+LMS!$G$21,IF(AC667&lt;9.5,LMS!$D$22*AC667^3+LMS!$E$22*AC667^2+LMS!$F$22*AC667+LMS!$G$22,IF(AC667&lt;26.75,LMS!$D$23*AC667^3+LMS!$E$23*AC667^2+LMS!$F$23*AC667+LMS!$G$23,IF(AC667&lt;90,LMS!$D$24*AC667^3+LMS!$E$24*AC667^2+LMS!$F$24*AC667+LMS!$G$24,LMS!$D$25*AC667^3+LMS!$E$25*AC667^2+LMS!$F$25*AC667+LMS!$G$25))))),(IF(AC667&lt;2.5,LMS!$D$27*AC667^3+LMS!$E$27*AC667^2+LMS!$F$27*AC667+LMS!$G$27,IF(AC667&lt;9.5,LMS!$D$28*AC667^3+LMS!$E$28*AC667^2+LMS!$F$28*AC667+LMS!$G$28,IF(AC667&lt;26.75,LMS!$D$29*AC667^3+LMS!$E$29*AC667^2+LMS!$F$29*AC667+LMS!$G$29,IF(AC667&lt;90,LMS!$D$30*AC667^3+LMS!$E$30*AC667^2+LMS!$F$30*AC667+LMS!$G$30,IF(AC667&lt;150,LMS!$D$31*AC667^3+LMS!$E$31*AC667^2+LMS!$F$31*AC667+LMS!$G$31,LMS!$D$32*AC667^3+LMS!$E$32*AC667^2+LMS!$F$32*AC667+LMS!$G$32)))))))</f>
        <v>#VALUE!</v>
      </c>
      <c r="AB667" t="e">
        <f>IF(D667="M",(IF(AC667&lt;90,LMS!$D$14*AC667^3+LMS!$E$14*AC667^2+LMS!$F$14*AC667+LMS!$G$14,LMS!$D$15*AC667^3+LMS!$E$15*AC667^2+LMS!$F$15*AC667+LMS!$G$15)),(IF(AC667&lt;90,LMS!$D$17*AC667^3+LMS!$E$17*AC667^2+LMS!$F$17*AC667+LMS!$G$17,LMS!$D$18*AC667^3+LMS!$E$18*AC667^2+LMS!$F$18*AC667+LMS!$G$18)))</f>
        <v>#VALUE!</v>
      </c>
      <c r="AC667" s="7" t="e">
        <f t="shared" si="169"/>
        <v>#VALUE!</v>
      </c>
    </row>
    <row r="668" spans="2:29" s="7" customFormat="1">
      <c r="B668" s="119"/>
      <c r="C668" s="119"/>
      <c r="D668" s="119"/>
      <c r="E668" s="31"/>
      <c r="F668" s="31"/>
      <c r="G668" s="120"/>
      <c r="H668" s="120"/>
      <c r="I668" s="11" t="str">
        <f t="shared" si="156"/>
        <v/>
      </c>
      <c r="J668" s="2" t="str">
        <f t="shared" si="157"/>
        <v/>
      </c>
      <c r="K668" s="2" t="str">
        <f t="shared" si="158"/>
        <v/>
      </c>
      <c r="L668" s="2" t="str">
        <f t="shared" si="159"/>
        <v/>
      </c>
      <c r="M668" s="2" t="str">
        <f t="shared" si="160"/>
        <v/>
      </c>
      <c r="N668" s="2" t="str">
        <f t="shared" si="161"/>
        <v/>
      </c>
      <c r="O668" s="11" t="str">
        <f t="shared" si="162"/>
        <v/>
      </c>
      <c r="P668" s="11" t="str">
        <f t="shared" si="163"/>
        <v/>
      </c>
      <c r="Q668" s="11" t="str">
        <f t="shared" si="164"/>
        <v/>
      </c>
      <c r="R668" s="137"/>
      <c r="S668" s="137"/>
      <c r="T668" s="12" t="e">
        <f t="shared" si="165"/>
        <v>#VALUE!</v>
      </c>
      <c r="U668" s="13" t="e">
        <f t="shared" si="166"/>
        <v>#VALUE!</v>
      </c>
      <c r="V668" s="13"/>
      <c r="W668" s="8">
        <f t="shared" si="167"/>
        <v>9.0359999999999996</v>
      </c>
      <c r="X668" s="8">
        <f t="shared" si="168"/>
        <v>-184.49199999999999</v>
      </c>
      <c r="Y668"/>
      <c r="Z668" t="e">
        <f>IF(D668="M",IF(AC668&lt;78,LMS!$D$5*AC668^3+LMS!$E$5*AC668^2+LMS!$F$5*AC668+LMS!$G$5,IF(AC668&lt;150,LMS!$D$6*AC668^3+LMS!$E$6*AC668^2+LMS!$F$6*AC668+LMS!$G$6,LMS!$D$7*AC668^3+LMS!$E$7*AC668^2+LMS!$F$7*AC668+LMS!$G$7)),IF(AC668&lt;69,LMS!$D$9*AC668^3+LMS!$E$9*AC668^2+LMS!$F$9*AC668+LMS!$G$9,IF(AC668&lt;150,LMS!$D$10*AC668^3+LMS!$E$10*AC668^2+LMS!$F$10*AC668+LMS!$G$10,LMS!$D$11*AC668^3+LMS!$E$11*AC668^2+LMS!$F$11*AC668+LMS!$G$11)))</f>
        <v>#VALUE!</v>
      </c>
      <c r="AA668" t="e">
        <f>IF(D668="M",(IF(AC668&lt;2.5,LMS!$D$21*AC668^3+LMS!$E$21*AC668^2+LMS!$F$21*AC668+LMS!$G$21,IF(AC668&lt;9.5,LMS!$D$22*AC668^3+LMS!$E$22*AC668^2+LMS!$F$22*AC668+LMS!$G$22,IF(AC668&lt;26.75,LMS!$D$23*AC668^3+LMS!$E$23*AC668^2+LMS!$F$23*AC668+LMS!$G$23,IF(AC668&lt;90,LMS!$D$24*AC668^3+LMS!$E$24*AC668^2+LMS!$F$24*AC668+LMS!$G$24,LMS!$D$25*AC668^3+LMS!$E$25*AC668^2+LMS!$F$25*AC668+LMS!$G$25))))),(IF(AC668&lt;2.5,LMS!$D$27*AC668^3+LMS!$E$27*AC668^2+LMS!$F$27*AC668+LMS!$G$27,IF(AC668&lt;9.5,LMS!$D$28*AC668^3+LMS!$E$28*AC668^2+LMS!$F$28*AC668+LMS!$G$28,IF(AC668&lt;26.75,LMS!$D$29*AC668^3+LMS!$E$29*AC668^2+LMS!$F$29*AC668+LMS!$G$29,IF(AC668&lt;90,LMS!$D$30*AC668^3+LMS!$E$30*AC668^2+LMS!$F$30*AC668+LMS!$G$30,IF(AC668&lt;150,LMS!$D$31*AC668^3+LMS!$E$31*AC668^2+LMS!$F$31*AC668+LMS!$G$31,LMS!$D$32*AC668^3+LMS!$E$32*AC668^2+LMS!$F$32*AC668+LMS!$G$32)))))))</f>
        <v>#VALUE!</v>
      </c>
      <c r="AB668" t="e">
        <f>IF(D668="M",(IF(AC668&lt;90,LMS!$D$14*AC668^3+LMS!$E$14*AC668^2+LMS!$F$14*AC668+LMS!$G$14,LMS!$D$15*AC668^3+LMS!$E$15*AC668^2+LMS!$F$15*AC668+LMS!$G$15)),(IF(AC668&lt;90,LMS!$D$17*AC668^3+LMS!$E$17*AC668^2+LMS!$F$17*AC668+LMS!$G$17,LMS!$D$18*AC668^3+LMS!$E$18*AC668^2+LMS!$F$18*AC668+LMS!$G$18)))</f>
        <v>#VALUE!</v>
      </c>
      <c r="AC668" s="7" t="e">
        <f t="shared" si="169"/>
        <v>#VALUE!</v>
      </c>
    </row>
    <row r="669" spans="2:29" s="7" customFormat="1">
      <c r="B669" s="119"/>
      <c r="C669" s="119"/>
      <c r="D669" s="119"/>
      <c r="E669" s="31"/>
      <c r="F669" s="31"/>
      <c r="G669" s="120"/>
      <c r="H669" s="120"/>
      <c r="I669" s="11" t="str">
        <f t="shared" si="156"/>
        <v/>
      </c>
      <c r="J669" s="2" t="str">
        <f t="shared" si="157"/>
        <v/>
      </c>
      <c r="K669" s="2" t="str">
        <f t="shared" si="158"/>
        <v/>
      </c>
      <c r="L669" s="2" t="str">
        <f t="shared" si="159"/>
        <v/>
      </c>
      <c r="M669" s="2" t="str">
        <f t="shared" si="160"/>
        <v/>
      </c>
      <c r="N669" s="2" t="str">
        <f t="shared" si="161"/>
        <v/>
      </c>
      <c r="O669" s="11" t="str">
        <f t="shared" si="162"/>
        <v/>
      </c>
      <c r="P669" s="11" t="str">
        <f t="shared" si="163"/>
        <v/>
      </c>
      <c r="Q669" s="11" t="str">
        <f t="shared" si="164"/>
        <v/>
      </c>
      <c r="R669" s="137"/>
      <c r="S669" s="137"/>
      <c r="T669" s="12" t="e">
        <f t="shared" si="165"/>
        <v>#VALUE!</v>
      </c>
      <c r="U669" s="13" t="e">
        <f t="shared" si="166"/>
        <v>#VALUE!</v>
      </c>
      <c r="V669" s="13"/>
      <c r="W669" s="8">
        <f t="shared" si="167"/>
        <v>9.0359999999999996</v>
      </c>
      <c r="X669" s="8">
        <f t="shared" si="168"/>
        <v>-184.49199999999999</v>
      </c>
      <c r="Y669"/>
      <c r="Z669" t="e">
        <f>IF(D669="M",IF(AC669&lt;78,LMS!$D$5*AC669^3+LMS!$E$5*AC669^2+LMS!$F$5*AC669+LMS!$G$5,IF(AC669&lt;150,LMS!$D$6*AC669^3+LMS!$E$6*AC669^2+LMS!$F$6*AC669+LMS!$G$6,LMS!$D$7*AC669^3+LMS!$E$7*AC669^2+LMS!$F$7*AC669+LMS!$G$7)),IF(AC669&lt;69,LMS!$D$9*AC669^3+LMS!$E$9*AC669^2+LMS!$F$9*AC669+LMS!$G$9,IF(AC669&lt;150,LMS!$D$10*AC669^3+LMS!$E$10*AC669^2+LMS!$F$10*AC669+LMS!$G$10,LMS!$D$11*AC669^3+LMS!$E$11*AC669^2+LMS!$F$11*AC669+LMS!$G$11)))</f>
        <v>#VALUE!</v>
      </c>
      <c r="AA669" t="e">
        <f>IF(D669="M",(IF(AC669&lt;2.5,LMS!$D$21*AC669^3+LMS!$E$21*AC669^2+LMS!$F$21*AC669+LMS!$G$21,IF(AC669&lt;9.5,LMS!$D$22*AC669^3+LMS!$E$22*AC669^2+LMS!$F$22*AC669+LMS!$G$22,IF(AC669&lt;26.75,LMS!$D$23*AC669^3+LMS!$E$23*AC669^2+LMS!$F$23*AC669+LMS!$G$23,IF(AC669&lt;90,LMS!$D$24*AC669^3+LMS!$E$24*AC669^2+LMS!$F$24*AC669+LMS!$G$24,LMS!$D$25*AC669^3+LMS!$E$25*AC669^2+LMS!$F$25*AC669+LMS!$G$25))))),(IF(AC669&lt;2.5,LMS!$D$27*AC669^3+LMS!$E$27*AC669^2+LMS!$F$27*AC669+LMS!$G$27,IF(AC669&lt;9.5,LMS!$D$28*AC669^3+LMS!$E$28*AC669^2+LMS!$F$28*AC669+LMS!$G$28,IF(AC669&lt;26.75,LMS!$D$29*AC669^3+LMS!$E$29*AC669^2+LMS!$F$29*AC669+LMS!$G$29,IF(AC669&lt;90,LMS!$D$30*AC669^3+LMS!$E$30*AC669^2+LMS!$F$30*AC669+LMS!$G$30,IF(AC669&lt;150,LMS!$D$31*AC669^3+LMS!$E$31*AC669^2+LMS!$F$31*AC669+LMS!$G$31,LMS!$D$32*AC669^3+LMS!$E$32*AC669^2+LMS!$F$32*AC669+LMS!$G$32)))))))</f>
        <v>#VALUE!</v>
      </c>
      <c r="AB669" t="e">
        <f>IF(D669="M",(IF(AC669&lt;90,LMS!$D$14*AC669^3+LMS!$E$14*AC669^2+LMS!$F$14*AC669+LMS!$G$14,LMS!$D$15*AC669^3+LMS!$E$15*AC669^2+LMS!$F$15*AC669+LMS!$G$15)),(IF(AC669&lt;90,LMS!$D$17*AC669^3+LMS!$E$17*AC669^2+LMS!$F$17*AC669+LMS!$G$17,LMS!$D$18*AC669^3+LMS!$E$18*AC669^2+LMS!$F$18*AC669+LMS!$G$18)))</f>
        <v>#VALUE!</v>
      </c>
      <c r="AC669" s="7" t="e">
        <f t="shared" si="169"/>
        <v>#VALUE!</v>
      </c>
    </row>
    <row r="670" spans="2:29" s="7" customFormat="1">
      <c r="B670" s="119"/>
      <c r="C670" s="119"/>
      <c r="D670" s="119"/>
      <c r="E670" s="31"/>
      <c r="F670" s="31"/>
      <c r="G670" s="120"/>
      <c r="H670" s="120"/>
      <c r="I670" s="11" t="str">
        <f t="shared" si="156"/>
        <v/>
      </c>
      <c r="J670" s="2" t="str">
        <f t="shared" si="157"/>
        <v/>
      </c>
      <c r="K670" s="2" t="str">
        <f t="shared" si="158"/>
        <v/>
      </c>
      <c r="L670" s="2" t="str">
        <f t="shared" si="159"/>
        <v/>
      </c>
      <c r="M670" s="2" t="str">
        <f t="shared" si="160"/>
        <v/>
      </c>
      <c r="N670" s="2" t="str">
        <f t="shared" si="161"/>
        <v/>
      </c>
      <c r="O670" s="11" t="str">
        <f t="shared" si="162"/>
        <v/>
      </c>
      <c r="P670" s="11" t="str">
        <f t="shared" si="163"/>
        <v/>
      </c>
      <c r="Q670" s="11" t="str">
        <f t="shared" si="164"/>
        <v/>
      </c>
      <c r="R670" s="137"/>
      <c r="S670" s="137"/>
      <c r="T670" s="12" t="e">
        <f t="shared" si="165"/>
        <v>#VALUE!</v>
      </c>
      <c r="U670" s="13" t="e">
        <f t="shared" si="166"/>
        <v>#VALUE!</v>
      </c>
      <c r="V670" s="13"/>
      <c r="W670" s="8">
        <f t="shared" si="167"/>
        <v>9.0359999999999996</v>
      </c>
      <c r="X670" s="8">
        <f t="shared" si="168"/>
        <v>-184.49199999999999</v>
      </c>
      <c r="Y670"/>
      <c r="Z670" t="e">
        <f>IF(D670="M",IF(AC670&lt;78,LMS!$D$5*AC670^3+LMS!$E$5*AC670^2+LMS!$F$5*AC670+LMS!$G$5,IF(AC670&lt;150,LMS!$D$6*AC670^3+LMS!$E$6*AC670^2+LMS!$F$6*AC670+LMS!$G$6,LMS!$D$7*AC670^3+LMS!$E$7*AC670^2+LMS!$F$7*AC670+LMS!$G$7)),IF(AC670&lt;69,LMS!$D$9*AC670^3+LMS!$E$9*AC670^2+LMS!$F$9*AC670+LMS!$G$9,IF(AC670&lt;150,LMS!$D$10*AC670^3+LMS!$E$10*AC670^2+LMS!$F$10*AC670+LMS!$G$10,LMS!$D$11*AC670^3+LMS!$E$11*AC670^2+LMS!$F$11*AC670+LMS!$G$11)))</f>
        <v>#VALUE!</v>
      </c>
      <c r="AA670" t="e">
        <f>IF(D670="M",(IF(AC670&lt;2.5,LMS!$D$21*AC670^3+LMS!$E$21*AC670^2+LMS!$F$21*AC670+LMS!$G$21,IF(AC670&lt;9.5,LMS!$D$22*AC670^3+LMS!$E$22*AC670^2+LMS!$F$22*AC670+LMS!$G$22,IF(AC670&lt;26.75,LMS!$D$23*AC670^3+LMS!$E$23*AC670^2+LMS!$F$23*AC670+LMS!$G$23,IF(AC670&lt;90,LMS!$D$24*AC670^3+LMS!$E$24*AC670^2+LMS!$F$24*AC670+LMS!$G$24,LMS!$D$25*AC670^3+LMS!$E$25*AC670^2+LMS!$F$25*AC670+LMS!$G$25))))),(IF(AC670&lt;2.5,LMS!$D$27*AC670^3+LMS!$E$27*AC670^2+LMS!$F$27*AC670+LMS!$G$27,IF(AC670&lt;9.5,LMS!$D$28*AC670^3+LMS!$E$28*AC670^2+LMS!$F$28*AC670+LMS!$G$28,IF(AC670&lt;26.75,LMS!$D$29*AC670^3+LMS!$E$29*AC670^2+LMS!$F$29*AC670+LMS!$G$29,IF(AC670&lt;90,LMS!$D$30*AC670^3+LMS!$E$30*AC670^2+LMS!$F$30*AC670+LMS!$G$30,IF(AC670&lt;150,LMS!$D$31*AC670^3+LMS!$E$31*AC670^2+LMS!$F$31*AC670+LMS!$G$31,LMS!$D$32*AC670^3+LMS!$E$32*AC670^2+LMS!$F$32*AC670+LMS!$G$32)))))))</f>
        <v>#VALUE!</v>
      </c>
      <c r="AB670" t="e">
        <f>IF(D670="M",(IF(AC670&lt;90,LMS!$D$14*AC670^3+LMS!$E$14*AC670^2+LMS!$F$14*AC670+LMS!$G$14,LMS!$D$15*AC670^3+LMS!$E$15*AC670^2+LMS!$F$15*AC670+LMS!$G$15)),(IF(AC670&lt;90,LMS!$D$17*AC670^3+LMS!$E$17*AC670^2+LMS!$F$17*AC670+LMS!$G$17,LMS!$D$18*AC670^3+LMS!$E$18*AC670^2+LMS!$F$18*AC670+LMS!$G$18)))</f>
        <v>#VALUE!</v>
      </c>
      <c r="AC670" s="7" t="e">
        <f t="shared" si="169"/>
        <v>#VALUE!</v>
      </c>
    </row>
    <row r="671" spans="2:29" s="7" customFormat="1">
      <c r="B671" s="119"/>
      <c r="C671" s="119"/>
      <c r="D671" s="119"/>
      <c r="E671" s="31"/>
      <c r="F671" s="31"/>
      <c r="G671" s="120"/>
      <c r="H671" s="120"/>
      <c r="I671" s="11" t="str">
        <f t="shared" si="156"/>
        <v/>
      </c>
      <c r="J671" s="2" t="str">
        <f t="shared" si="157"/>
        <v/>
      </c>
      <c r="K671" s="2" t="str">
        <f t="shared" si="158"/>
        <v/>
      </c>
      <c r="L671" s="2" t="str">
        <f t="shared" si="159"/>
        <v/>
      </c>
      <c r="M671" s="2" t="str">
        <f t="shared" si="160"/>
        <v/>
      </c>
      <c r="N671" s="2" t="str">
        <f t="shared" si="161"/>
        <v/>
      </c>
      <c r="O671" s="11" t="str">
        <f t="shared" si="162"/>
        <v/>
      </c>
      <c r="P671" s="11" t="str">
        <f t="shared" si="163"/>
        <v/>
      </c>
      <c r="Q671" s="11" t="str">
        <f t="shared" si="164"/>
        <v/>
      </c>
      <c r="R671" s="137"/>
      <c r="S671" s="137"/>
      <c r="T671" s="12" t="e">
        <f t="shared" si="165"/>
        <v>#VALUE!</v>
      </c>
      <c r="U671" s="13" t="e">
        <f t="shared" si="166"/>
        <v>#VALUE!</v>
      </c>
      <c r="V671" s="13"/>
      <c r="W671" s="8">
        <f t="shared" si="167"/>
        <v>9.0359999999999996</v>
      </c>
      <c r="X671" s="8">
        <f t="shared" si="168"/>
        <v>-184.49199999999999</v>
      </c>
      <c r="Y671"/>
      <c r="Z671" t="e">
        <f>IF(D671="M",IF(AC671&lt;78,LMS!$D$5*AC671^3+LMS!$E$5*AC671^2+LMS!$F$5*AC671+LMS!$G$5,IF(AC671&lt;150,LMS!$D$6*AC671^3+LMS!$E$6*AC671^2+LMS!$F$6*AC671+LMS!$G$6,LMS!$D$7*AC671^3+LMS!$E$7*AC671^2+LMS!$F$7*AC671+LMS!$G$7)),IF(AC671&lt;69,LMS!$D$9*AC671^3+LMS!$E$9*AC671^2+LMS!$F$9*AC671+LMS!$G$9,IF(AC671&lt;150,LMS!$D$10*AC671^3+LMS!$E$10*AC671^2+LMS!$F$10*AC671+LMS!$G$10,LMS!$D$11*AC671^3+LMS!$E$11*AC671^2+LMS!$F$11*AC671+LMS!$G$11)))</f>
        <v>#VALUE!</v>
      </c>
      <c r="AA671" t="e">
        <f>IF(D671="M",(IF(AC671&lt;2.5,LMS!$D$21*AC671^3+LMS!$E$21*AC671^2+LMS!$F$21*AC671+LMS!$G$21,IF(AC671&lt;9.5,LMS!$D$22*AC671^3+LMS!$E$22*AC671^2+LMS!$F$22*AC671+LMS!$G$22,IF(AC671&lt;26.75,LMS!$D$23*AC671^3+LMS!$E$23*AC671^2+LMS!$F$23*AC671+LMS!$G$23,IF(AC671&lt;90,LMS!$D$24*AC671^3+LMS!$E$24*AC671^2+LMS!$F$24*AC671+LMS!$G$24,LMS!$D$25*AC671^3+LMS!$E$25*AC671^2+LMS!$F$25*AC671+LMS!$G$25))))),(IF(AC671&lt;2.5,LMS!$D$27*AC671^3+LMS!$E$27*AC671^2+LMS!$F$27*AC671+LMS!$G$27,IF(AC671&lt;9.5,LMS!$D$28*AC671^3+LMS!$E$28*AC671^2+LMS!$F$28*AC671+LMS!$G$28,IF(AC671&lt;26.75,LMS!$D$29*AC671^3+LMS!$E$29*AC671^2+LMS!$F$29*AC671+LMS!$G$29,IF(AC671&lt;90,LMS!$D$30*AC671^3+LMS!$E$30*AC671^2+LMS!$F$30*AC671+LMS!$G$30,IF(AC671&lt;150,LMS!$D$31*AC671^3+LMS!$E$31*AC671^2+LMS!$F$31*AC671+LMS!$G$31,LMS!$D$32*AC671^3+LMS!$E$32*AC671^2+LMS!$F$32*AC671+LMS!$G$32)))))))</f>
        <v>#VALUE!</v>
      </c>
      <c r="AB671" t="e">
        <f>IF(D671="M",(IF(AC671&lt;90,LMS!$D$14*AC671^3+LMS!$E$14*AC671^2+LMS!$F$14*AC671+LMS!$G$14,LMS!$D$15*AC671^3+LMS!$E$15*AC671^2+LMS!$F$15*AC671+LMS!$G$15)),(IF(AC671&lt;90,LMS!$D$17*AC671^3+LMS!$E$17*AC671^2+LMS!$F$17*AC671+LMS!$G$17,LMS!$D$18*AC671^3+LMS!$E$18*AC671^2+LMS!$F$18*AC671+LMS!$G$18)))</f>
        <v>#VALUE!</v>
      </c>
      <c r="AC671" s="7" t="e">
        <f t="shared" si="169"/>
        <v>#VALUE!</v>
      </c>
    </row>
    <row r="672" spans="2:29" s="7" customFormat="1">
      <c r="B672" s="119"/>
      <c r="C672" s="119"/>
      <c r="D672" s="119"/>
      <c r="E672" s="31"/>
      <c r="F672" s="31"/>
      <c r="G672" s="120"/>
      <c r="H672" s="120"/>
      <c r="I672" s="11" t="str">
        <f t="shared" si="156"/>
        <v/>
      </c>
      <c r="J672" s="2" t="str">
        <f t="shared" si="157"/>
        <v/>
      </c>
      <c r="K672" s="2" t="str">
        <f t="shared" si="158"/>
        <v/>
      </c>
      <c r="L672" s="2" t="str">
        <f t="shared" si="159"/>
        <v/>
      </c>
      <c r="M672" s="2" t="str">
        <f t="shared" si="160"/>
        <v/>
      </c>
      <c r="N672" s="2" t="str">
        <f t="shared" si="161"/>
        <v/>
      </c>
      <c r="O672" s="11" t="str">
        <f t="shared" si="162"/>
        <v/>
      </c>
      <c r="P672" s="11" t="str">
        <f t="shared" si="163"/>
        <v/>
      </c>
      <c r="Q672" s="11" t="str">
        <f t="shared" si="164"/>
        <v/>
      </c>
      <c r="R672" s="137"/>
      <c r="S672" s="137"/>
      <c r="T672" s="12" t="e">
        <f t="shared" si="165"/>
        <v>#VALUE!</v>
      </c>
      <c r="U672" s="13" t="e">
        <f t="shared" si="166"/>
        <v>#VALUE!</v>
      </c>
      <c r="V672" s="13"/>
      <c r="W672" s="8">
        <f t="shared" si="167"/>
        <v>9.0359999999999996</v>
      </c>
      <c r="X672" s="8">
        <f t="shared" si="168"/>
        <v>-184.49199999999999</v>
      </c>
      <c r="Y672"/>
      <c r="Z672" t="e">
        <f>IF(D672="M",IF(AC672&lt;78,LMS!$D$5*AC672^3+LMS!$E$5*AC672^2+LMS!$F$5*AC672+LMS!$G$5,IF(AC672&lt;150,LMS!$D$6*AC672^3+LMS!$E$6*AC672^2+LMS!$F$6*AC672+LMS!$G$6,LMS!$D$7*AC672^3+LMS!$E$7*AC672^2+LMS!$F$7*AC672+LMS!$G$7)),IF(AC672&lt;69,LMS!$D$9*AC672^3+LMS!$E$9*AC672^2+LMS!$F$9*AC672+LMS!$G$9,IF(AC672&lt;150,LMS!$D$10*AC672^3+LMS!$E$10*AC672^2+LMS!$F$10*AC672+LMS!$G$10,LMS!$D$11*AC672^3+LMS!$E$11*AC672^2+LMS!$F$11*AC672+LMS!$G$11)))</f>
        <v>#VALUE!</v>
      </c>
      <c r="AA672" t="e">
        <f>IF(D672="M",(IF(AC672&lt;2.5,LMS!$D$21*AC672^3+LMS!$E$21*AC672^2+LMS!$F$21*AC672+LMS!$G$21,IF(AC672&lt;9.5,LMS!$D$22*AC672^3+LMS!$E$22*AC672^2+LMS!$F$22*AC672+LMS!$G$22,IF(AC672&lt;26.75,LMS!$D$23*AC672^3+LMS!$E$23*AC672^2+LMS!$F$23*AC672+LMS!$G$23,IF(AC672&lt;90,LMS!$D$24*AC672^3+LMS!$E$24*AC672^2+LMS!$F$24*AC672+LMS!$G$24,LMS!$D$25*AC672^3+LMS!$E$25*AC672^2+LMS!$F$25*AC672+LMS!$G$25))))),(IF(AC672&lt;2.5,LMS!$D$27*AC672^3+LMS!$E$27*AC672^2+LMS!$F$27*AC672+LMS!$G$27,IF(AC672&lt;9.5,LMS!$D$28*AC672^3+LMS!$E$28*AC672^2+LMS!$F$28*AC672+LMS!$G$28,IF(AC672&lt;26.75,LMS!$D$29*AC672^3+LMS!$E$29*AC672^2+LMS!$F$29*AC672+LMS!$G$29,IF(AC672&lt;90,LMS!$D$30*AC672^3+LMS!$E$30*AC672^2+LMS!$F$30*AC672+LMS!$G$30,IF(AC672&lt;150,LMS!$D$31*AC672^3+LMS!$E$31*AC672^2+LMS!$F$31*AC672+LMS!$G$31,LMS!$D$32*AC672^3+LMS!$E$32*AC672^2+LMS!$F$32*AC672+LMS!$G$32)))))))</f>
        <v>#VALUE!</v>
      </c>
      <c r="AB672" t="e">
        <f>IF(D672="M",(IF(AC672&lt;90,LMS!$D$14*AC672^3+LMS!$E$14*AC672^2+LMS!$F$14*AC672+LMS!$G$14,LMS!$D$15*AC672^3+LMS!$E$15*AC672^2+LMS!$F$15*AC672+LMS!$G$15)),(IF(AC672&lt;90,LMS!$D$17*AC672^3+LMS!$E$17*AC672^2+LMS!$F$17*AC672+LMS!$G$17,LMS!$D$18*AC672^3+LMS!$E$18*AC672^2+LMS!$F$18*AC672+LMS!$G$18)))</f>
        <v>#VALUE!</v>
      </c>
      <c r="AC672" s="7" t="e">
        <f t="shared" si="169"/>
        <v>#VALUE!</v>
      </c>
    </row>
    <row r="673" spans="2:29" s="7" customFormat="1">
      <c r="B673" s="119"/>
      <c r="C673" s="119"/>
      <c r="D673" s="119"/>
      <c r="E673" s="31"/>
      <c r="F673" s="31"/>
      <c r="G673" s="120"/>
      <c r="H673" s="120"/>
      <c r="I673" s="11" t="str">
        <f t="shared" si="156"/>
        <v/>
      </c>
      <c r="J673" s="2" t="str">
        <f t="shared" si="157"/>
        <v/>
      </c>
      <c r="K673" s="2" t="str">
        <f t="shared" si="158"/>
        <v/>
      </c>
      <c r="L673" s="2" t="str">
        <f t="shared" si="159"/>
        <v/>
      </c>
      <c r="M673" s="2" t="str">
        <f t="shared" si="160"/>
        <v/>
      </c>
      <c r="N673" s="2" t="str">
        <f t="shared" si="161"/>
        <v/>
      </c>
      <c r="O673" s="11" t="str">
        <f t="shared" si="162"/>
        <v/>
      </c>
      <c r="P673" s="11" t="str">
        <f t="shared" si="163"/>
        <v/>
      </c>
      <c r="Q673" s="11" t="str">
        <f t="shared" si="164"/>
        <v/>
      </c>
      <c r="R673" s="137"/>
      <c r="S673" s="137"/>
      <c r="T673" s="12" t="e">
        <f t="shared" si="165"/>
        <v>#VALUE!</v>
      </c>
      <c r="U673" s="13" t="e">
        <f t="shared" si="166"/>
        <v>#VALUE!</v>
      </c>
      <c r="V673" s="13"/>
      <c r="W673" s="8">
        <f t="shared" si="167"/>
        <v>9.0359999999999996</v>
      </c>
      <c r="X673" s="8">
        <f t="shared" si="168"/>
        <v>-184.49199999999999</v>
      </c>
      <c r="Y673"/>
      <c r="Z673" t="e">
        <f>IF(D673="M",IF(AC673&lt;78,LMS!$D$5*AC673^3+LMS!$E$5*AC673^2+LMS!$F$5*AC673+LMS!$G$5,IF(AC673&lt;150,LMS!$D$6*AC673^3+LMS!$E$6*AC673^2+LMS!$F$6*AC673+LMS!$G$6,LMS!$D$7*AC673^3+LMS!$E$7*AC673^2+LMS!$F$7*AC673+LMS!$G$7)),IF(AC673&lt;69,LMS!$D$9*AC673^3+LMS!$E$9*AC673^2+LMS!$F$9*AC673+LMS!$G$9,IF(AC673&lt;150,LMS!$D$10*AC673^3+LMS!$E$10*AC673^2+LMS!$F$10*AC673+LMS!$G$10,LMS!$D$11*AC673^3+LMS!$E$11*AC673^2+LMS!$F$11*AC673+LMS!$G$11)))</f>
        <v>#VALUE!</v>
      </c>
      <c r="AA673" t="e">
        <f>IF(D673="M",(IF(AC673&lt;2.5,LMS!$D$21*AC673^3+LMS!$E$21*AC673^2+LMS!$F$21*AC673+LMS!$G$21,IF(AC673&lt;9.5,LMS!$D$22*AC673^3+LMS!$E$22*AC673^2+LMS!$F$22*AC673+LMS!$G$22,IF(AC673&lt;26.75,LMS!$D$23*AC673^3+LMS!$E$23*AC673^2+LMS!$F$23*AC673+LMS!$G$23,IF(AC673&lt;90,LMS!$D$24*AC673^3+LMS!$E$24*AC673^2+LMS!$F$24*AC673+LMS!$G$24,LMS!$D$25*AC673^3+LMS!$E$25*AC673^2+LMS!$F$25*AC673+LMS!$G$25))))),(IF(AC673&lt;2.5,LMS!$D$27*AC673^3+LMS!$E$27*AC673^2+LMS!$F$27*AC673+LMS!$G$27,IF(AC673&lt;9.5,LMS!$D$28*AC673^3+LMS!$E$28*AC673^2+LMS!$F$28*AC673+LMS!$G$28,IF(AC673&lt;26.75,LMS!$D$29*AC673^3+LMS!$E$29*AC673^2+LMS!$F$29*AC673+LMS!$G$29,IF(AC673&lt;90,LMS!$D$30*AC673^3+LMS!$E$30*AC673^2+LMS!$F$30*AC673+LMS!$G$30,IF(AC673&lt;150,LMS!$D$31*AC673^3+LMS!$E$31*AC673^2+LMS!$F$31*AC673+LMS!$G$31,LMS!$D$32*AC673^3+LMS!$E$32*AC673^2+LMS!$F$32*AC673+LMS!$G$32)))))))</f>
        <v>#VALUE!</v>
      </c>
      <c r="AB673" t="e">
        <f>IF(D673="M",(IF(AC673&lt;90,LMS!$D$14*AC673^3+LMS!$E$14*AC673^2+LMS!$F$14*AC673+LMS!$G$14,LMS!$D$15*AC673^3+LMS!$E$15*AC673^2+LMS!$F$15*AC673+LMS!$G$15)),(IF(AC673&lt;90,LMS!$D$17*AC673^3+LMS!$E$17*AC673^2+LMS!$F$17*AC673+LMS!$G$17,LMS!$D$18*AC673^3+LMS!$E$18*AC673^2+LMS!$F$18*AC673+LMS!$G$18)))</f>
        <v>#VALUE!</v>
      </c>
      <c r="AC673" s="7" t="e">
        <f t="shared" si="169"/>
        <v>#VALUE!</v>
      </c>
    </row>
    <row r="674" spans="2:29" s="7" customFormat="1">
      <c r="B674" s="119"/>
      <c r="C674" s="119"/>
      <c r="D674" s="119"/>
      <c r="E674" s="31"/>
      <c r="F674" s="31"/>
      <c r="G674" s="120"/>
      <c r="H674" s="120"/>
      <c r="I674" s="11" t="str">
        <f t="shared" si="156"/>
        <v/>
      </c>
      <c r="J674" s="2" t="str">
        <f t="shared" si="157"/>
        <v/>
      </c>
      <c r="K674" s="2" t="str">
        <f t="shared" si="158"/>
        <v/>
      </c>
      <c r="L674" s="2" t="str">
        <f t="shared" si="159"/>
        <v/>
      </c>
      <c r="M674" s="2" t="str">
        <f t="shared" si="160"/>
        <v/>
      </c>
      <c r="N674" s="2" t="str">
        <f t="shared" si="161"/>
        <v/>
      </c>
      <c r="O674" s="11" t="str">
        <f t="shared" si="162"/>
        <v/>
      </c>
      <c r="P674" s="11" t="str">
        <f t="shared" si="163"/>
        <v/>
      </c>
      <c r="Q674" s="11" t="str">
        <f t="shared" si="164"/>
        <v/>
      </c>
      <c r="R674" s="137"/>
      <c r="S674" s="137"/>
      <c r="T674" s="12" t="e">
        <f t="shared" si="165"/>
        <v>#VALUE!</v>
      </c>
      <c r="U674" s="13" t="e">
        <f t="shared" si="166"/>
        <v>#VALUE!</v>
      </c>
      <c r="V674" s="13"/>
      <c r="W674" s="8">
        <f t="shared" si="167"/>
        <v>9.0359999999999996</v>
      </c>
      <c r="X674" s="8">
        <f t="shared" si="168"/>
        <v>-184.49199999999999</v>
      </c>
      <c r="Y674"/>
      <c r="Z674" t="e">
        <f>IF(D674="M",IF(AC674&lt;78,LMS!$D$5*AC674^3+LMS!$E$5*AC674^2+LMS!$F$5*AC674+LMS!$G$5,IF(AC674&lt;150,LMS!$D$6*AC674^3+LMS!$E$6*AC674^2+LMS!$F$6*AC674+LMS!$G$6,LMS!$D$7*AC674^3+LMS!$E$7*AC674^2+LMS!$F$7*AC674+LMS!$G$7)),IF(AC674&lt;69,LMS!$D$9*AC674^3+LMS!$E$9*AC674^2+LMS!$F$9*AC674+LMS!$G$9,IF(AC674&lt;150,LMS!$D$10*AC674^3+LMS!$E$10*AC674^2+LMS!$F$10*AC674+LMS!$G$10,LMS!$D$11*AC674^3+LMS!$E$11*AC674^2+LMS!$F$11*AC674+LMS!$G$11)))</f>
        <v>#VALUE!</v>
      </c>
      <c r="AA674" t="e">
        <f>IF(D674="M",(IF(AC674&lt;2.5,LMS!$D$21*AC674^3+LMS!$E$21*AC674^2+LMS!$F$21*AC674+LMS!$G$21,IF(AC674&lt;9.5,LMS!$D$22*AC674^3+LMS!$E$22*AC674^2+LMS!$F$22*AC674+LMS!$G$22,IF(AC674&lt;26.75,LMS!$D$23*AC674^3+LMS!$E$23*AC674^2+LMS!$F$23*AC674+LMS!$G$23,IF(AC674&lt;90,LMS!$D$24*AC674^3+LMS!$E$24*AC674^2+LMS!$F$24*AC674+LMS!$G$24,LMS!$D$25*AC674^3+LMS!$E$25*AC674^2+LMS!$F$25*AC674+LMS!$G$25))))),(IF(AC674&lt;2.5,LMS!$D$27*AC674^3+LMS!$E$27*AC674^2+LMS!$F$27*AC674+LMS!$G$27,IF(AC674&lt;9.5,LMS!$D$28*AC674^3+LMS!$E$28*AC674^2+LMS!$F$28*AC674+LMS!$G$28,IF(AC674&lt;26.75,LMS!$D$29*AC674^3+LMS!$E$29*AC674^2+LMS!$F$29*AC674+LMS!$G$29,IF(AC674&lt;90,LMS!$D$30*AC674^3+LMS!$E$30*AC674^2+LMS!$F$30*AC674+LMS!$G$30,IF(AC674&lt;150,LMS!$D$31*AC674^3+LMS!$E$31*AC674^2+LMS!$F$31*AC674+LMS!$G$31,LMS!$D$32*AC674^3+LMS!$E$32*AC674^2+LMS!$F$32*AC674+LMS!$G$32)))))))</f>
        <v>#VALUE!</v>
      </c>
      <c r="AB674" t="e">
        <f>IF(D674="M",(IF(AC674&lt;90,LMS!$D$14*AC674^3+LMS!$E$14*AC674^2+LMS!$F$14*AC674+LMS!$G$14,LMS!$D$15*AC674^3+LMS!$E$15*AC674^2+LMS!$F$15*AC674+LMS!$G$15)),(IF(AC674&lt;90,LMS!$D$17*AC674^3+LMS!$E$17*AC674^2+LMS!$F$17*AC674+LMS!$G$17,LMS!$D$18*AC674^3+LMS!$E$18*AC674^2+LMS!$F$18*AC674+LMS!$G$18)))</f>
        <v>#VALUE!</v>
      </c>
      <c r="AC674" s="7" t="e">
        <f t="shared" si="169"/>
        <v>#VALUE!</v>
      </c>
    </row>
    <row r="675" spans="2:29" s="7" customFormat="1">
      <c r="B675" s="119"/>
      <c r="C675" s="119"/>
      <c r="D675" s="119"/>
      <c r="E675" s="31"/>
      <c r="F675" s="31"/>
      <c r="G675" s="120"/>
      <c r="H675" s="120"/>
      <c r="I675" s="11" t="str">
        <f t="shared" si="156"/>
        <v/>
      </c>
      <c r="J675" s="2" t="str">
        <f t="shared" si="157"/>
        <v/>
      </c>
      <c r="K675" s="2" t="str">
        <f t="shared" si="158"/>
        <v/>
      </c>
      <c r="L675" s="2" t="str">
        <f t="shared" si="159"/>
        <v/>
      </c>
      <c r="M675" s="2" t="str">
        <f t="shared" si="160"/>
        <v/>
      </c>
      <c r="N675" s="2" t="str">
        <f t="shared" si="161"/>
        <v/>
      </c>
      <c r="O675" s="11" t="str">
        <f t="shared" si="162"/>
        <v/>
      </c>
      <c r="P675" s="11" t="str">
        <f t="shared" si="163"/>
        <v/>
      </c>
      <c r="Q675" s="11" t="str">
        <f t="shared" si="164"/>
        <v/>
      </c>
      <c r="R675" s="137"/>
      <c r="S675" s="137"/>
      <c r="T675" s="12" t="e">
        <f t="shared" si="165"/>
        <v>#VALUE!</v>
      </c>
      <c r="U675" s="13" t="e">
        <f t="shared" si="166"/>
        <v>#VALUE!</v>
      </c>
      <c r="V675" s="13"/>
      <c r="W675" s="8">
        <f t="shared" si="167"/>
        <v>9.0359999999999996</v>
      </c>
      <c r="X675" s="8">
        <f t="shared" si="168"/>
        <v>-184.49199999999999</v>
      </c>
      <c r="Y675"/>
      <c r="Z675" t="e">
        <f>IF(D675="M",IF(AC675&lt;78,LMS!$D$5*AC675^3+LMS!$E$5*AC675^2+LMS!$F$5*AC675+LMS!$G$5,IF(AC675&lt;150,LMS!$D$6*AC675^3+LMS!$E$6*AC675^2+LMS!$F$6*AC675+LMS!$G$6,LMS!$D$7*AC675^3+LMS!$E$7*AC675^2+LMS!$F$7*AC675+LMS!$G$7)),IF(AC675&lt;69,LMS!$D$9*AC675^3+LMS!$E$9*AC675^2+LMS!$F$9*AC675+LMS!$G$9,IF(AC675&lt;150,LMS!$D$10*AC675^3+LMS!$E$10*AC675^2+LMS!$F$10*AC675+LMS!$G$10,LMS!$D$11*AC675^3+LMS!$E$11*AC675^2+LMS!$F$11*AC675+LMS!$G$11)))</f>
        <v>#VALUE!</v>
      </c>
      <c r="AA675" t="e">
        <f>IF(D675="M",(IF(AC675&lt;2.5,LMS!$D$21*AC675^3+LMS!$E$21*AC675^2+LMS!$F$21*AC675+LMS!$G$21,IF(AC675&lt;9.5,LMS!$D$22*AC675^3+LMS!$E$22*AC675^2+LMS!$F$22*AC675+LMS!$G$22,IF(AC675&lt;26.75,LMS!$D$23*AC675^3+LMS!$E$23*AC675^2+LMS!$F$23*AC675+LMS!$G$23,IF(AC675&lt;90,LMS!$D$24*AC675^3+LMS!$E$24*AC675^2+LMS!$F$24*AC675+LMS!$G$24,LMS!$D$25*AC675^3+LMS!$E$25*AC675^2+LMS!$F$25*AC675+LMS!$G$25))))),(IF(AC675&lt;2.5,LMS!$D$27*AC675^3+LMS!$E$27*AC675^2+LMS!$F$27*AC675+LMS!$G$27,IF(AC675&lt;9.5,LMS!$D$28*AC675^3+LMS!$E$28*AC675^2+LMS!$F$28*AC675+LMS!$G$28,IF(AC675&lt;26.75,LMS!$D$29*AC675^3+LMS!$E$29*AC675^2+LMS!$F$29*AC675+LMS!$G$29,IF(AC675&lt;90,LMS!$D$30*AC675^3+LMS!$E$30*AC675^2+LMS!$F$30*AC675+LMS!$G$30,IF(AC675&lt;150,LMS!$D$31*AC675^3+LMS!$E$31*AC675^2+LMS!$F$31*AC675+LMS!$G$31,LMS!$D$32*AC675^3+LMS!$E$32*AC675^2+LMS!$F$32*AC675+LMS!$G$32)))))))</f>
        <v>#VALUE!</v>
      </c>
      <c r="AB675" t="e">
        <f>IF(D675="M",(IF(AC675&lt;90,LMS!$D$14*AC675^3+LMS!$E$14*AC675^2+LMS!$F$14*AC675+LMS!$G$14,LMS!$D$15*AC675^3+LMS!$E$15*AC675^2+LMS!$F$15*AC675+LMS!$G$15)),(IF(AC675&lt;90,LMS!$D$17*AC675^3+LMS!$E$17*AC675^2+LMS!$F$17*AC675+LMS!$G$17,LMS!$D$18*AC675^3+LMS!$E$18*AC675^2+LMS!$F$18*AC675+LMS!$G$18)))</f>
        <v>#VALUE!</v>
      </c>
      <c r="AC675" s="7" t="e">
        <f t="shared" si="169"/>
        <v>#VALUE!</v>
      </c>
    </row>
    <row r="676" spans="2:29" s="7" customFormat="1">
      <c r="B676" s="119"/>
      <c r="C676" s="119"/>
      <c r="D676" s="119"/>
      <c r="E676" s="31"/>
      <c r="F676" s="31"/>
      <c r="G676" s="120"/>
      <c r="H676" s="120"/>
      <c r="I676" s="11" t="str">
        <f t="shared" si="156"/>
        <v/>
      </c>
      <c r="J676" s="2" t="str">
        <f t="shared" si="157"/>
        <v/>
      </c>
      <c r="K676" s="2" t="str">
        <f t="shared" si="158"/>
        <v/>
      </c>
      <c r="L676" s="2" t="str">
        <f t="shared" si="159"/>
        <v/>
      </c>
      <c r="M676" s="2" t="str">
        <f t="shared" si="160"/>
        <v/>
      </c>
      <c r="N676" s="2" t="str">
        <f t="shared" si="161"/>
        <v/>
      </c>
      <c r="O676" s="11" t="str">
        <f t="shared" si="162"/>
        <v/>
      </c>
      <c r="P676" s="11" t="str">
        <f t="shared" si="163"/>
        <v/>
      </c>
      <c r="Q676" s="11" t="str">
        <f t="shared" si="164"/>
        <v/>
      </c>
      <c r="R676" s="137"/>
      <c r="S676" s="137"/>
      <c r="T676" s="12" t="e">
        <f t="shared" si="165"/>
        <v>#VALUE!</v>
      </c>
      <c r="U676" s="13" t="e">
        <f t="shared" si="166"/>
        <v>#VALUE!</v>
      </c>
      <c r="V676" s="13"/>
      <c r="W676" s="8">
        <f t="shared" si="167"/>
        <v>9.0359999999999996</v>
      </c>
      <c r="X676" s="8">
        <f t="shared" si="168"/>
        <v>-184.49199999999999</v>
      </c>
      <c r="Y676"/>
      <c r="Z676" t="e">
        <f>IF(D676="M",IF(AC676&lt;78,LMS!$D$5*AC676^3+LMS!$E$5*AC676^2+LMS!$F$5*AC676+LMS!$G$5,IF(AC676&lt;150,LMS!$D$6*AC676^3+LMS!$E$6*AC676^2+LMS!$F$6*AC676+LMS!$G$6,LMS!$D$7*AC676^3+LMS!$E$7*AC676^2+LMS!$F$7*AC676+LMS!$G$7)),IF(AC676&lt;69,LMS!$D$9*AC676^3+LMS!$E$9*AC676^2+LMS!$F$9*AC676+LMS!$G$9,IF(AC676&lt;150,LMS!$D$10*AC676^3+LMS!$E$10*AC676^2+LMS!$F$10*AC676+LMS!$G$10,LMS!$D$11*AC676^3+LMS!$E$11*AC676^2+LMS!$F$11*AC676+LMS!$G$11)))</f>
        <v>#VALUE!</v>
      </c>
      <c r="AA676" t="e">
        <f>IF(D676="M",(IF(AC676&lt;2.5,LMS!$D$21*AC676^3+LMS!$E$21*AC676^2+LMS!$F$21*AC676+LMS!$G$21,IF(AC676&lt;9.5,LMS!$D$22*AC676^3+LMS!$E$22*AC676^2+LMS!$F$22*AC676+LMS!$G$22,IF(AC676&lt;26.75,LMS!$D$23*AC676^3+LMS!$E$23*AC676^2+LMS!$F$23*AC676+LMS!$G$23,IF(AC676&lt;90,LMS!$D$24*AC676^3+LMS!$E$24*AC676^2+LMS!$F$24*AC676+LMS!$G$24,LMS!$D$25*AC676^3+LMS!$E$25*AC676^2+LMS!$F$25*AC676+LMS!$G$25))))),(IF(AC676&lt;2.5,LMS!$D$27*AC676^3+LMS!$E$27*AC676^2+LMS!$F$27*AC676+LMS!$G$27,IF(AC676&lt;9.5,LMS!$D$28*AC676^3+LMS!$E$28*AC676^2+LMS!$F$28*AC676+LMS!$G$28,IF(AC676&lt;26.75,LMS!$D$29*AC676^3+LMS!$E$29*AC676^2+LMS!$F$29*AC676+LMS!$G$29,IF(AC676&lt;90,LMS!$D$30*AC676^3+LMS!$E$30*AC676^2+LMS!$F$30*AC676+LMS!$G$30,IF(AC676&lt;150,LMS!$D$31*AC676^3+LMS!$E$31*AC676^2+LMS!$F$31*AC676+LMS!$G$31,LMS!$D$32*AC676^3+LMS!$E$32*AC676^2+LMS!$F$32*AC676+LMS!$G$32)))))))</f>
        <v>#VALUE!</v>
      </c>
      <c r="AB676" t="e">
        <f>IF(D676="M",(IF(AC676&lt;90,LMS!$D$14*AC676^3+LMS!$E$14*AC676^2+LMS!$F$14*AC676+LMS!$G$14,LMS!$D$15*AC676^3+LMS!$E$15*AC676^2+LMS!$F$15*AC676+LMS!$G$15)),(IF(AC676&lt;90,LMS!$D$17*AC676^3+LMS!$E$17*AC676^2+LMS!$F$17*AC676+LMS!$G$17,LMS!$D$18*AC676^3+LMS!$E$18*AC676^2+LMS!$F$18*AC676+LMS!$G$18)))</f>
        <v>#VALUE!</v>
      </c>
      <c r="AC676" s="7" t="e">
        <f t="shared" si="169"/>
        <v>#VALUE!</v>
      </c>
    </row>
    <row r="677" spans="2:29" s="7" customFormat="1">
      <c r="B677" s="119"/>
      <c r="C677" s="119"/>
      <c r="D677" s="119"/>
      <c r="E677" s="31"/>
      <c r="F677" s="31"/>
      <c r="G677" s="120"/>
      <c r="H677" s="120"/>
      <c r="I677" s="11" t="str">
        <f t="shared" si="156"/>
        <v/>
      </c>
      <c r="J677" s="2" t="str">
        <f t="shared" si="157"/>
        <v/>
      </c>
      <c r="K677" s="2" t="str">
        <f t="shared" si="158"/>
        <v/>
      </c>
      <c r="L677" s="2" t="str">
        <f t="shared" si="159"/>
        <v/>
      </c>
      <c r="M677" s="2" t="str">
        <f t="shared" si="160"/>
        <v/>
      </c>
      <c r="N677" s="2" t="str">
        <f t="shared" si="161"/>
        <v/>
      </c>
      <c r="O677" s="11" t="str">
        <f t="shared" si="162"/>
        <v/>
      </c>
      <c r="P677" s="11" t="str">
        <f t="shared" si="163"/>
        <v/>
      </c>
      <c r="Q677" s="11" t="str">
        <f t="shared" si="164"/>
        <v/>
      </c>
      <c r="R677" s="137"/>
      <c r="S677" s="137"/>
      <c r="T677" s="12" t="e">
        <f t="shared" si="165"/>
        <v>#VALUE!</v>
      </c>
      <c r="U677" s="13" t="e">
        <f t="shared" si="166"/>
        <v>#VALUE!</v>
      </c>
      <c r="V677" s="13"/>
      <c r="W677" s="8">
        <f t="shared" si="167"/>
        <v>9.0359999999999996</v>
      </c>
      <c r="X677" s="8">
        <f t="shared" si="168"/>
        <v>-184.49199999999999</v>
      </c>
      <c r="Y677"/>
      <c r="Z677" t="e">
        <f>IF(D677="M",IF(AC677&lt;78,LMS!$D$5*AC677^3+LMS!$E$5*AC677^2+LMS!$F$5*AC677+LMS!$G$5,IF(AC677&lt;150,LMS!$D$6*AC677^3+LMS!$E$6*AC677^2+LMS!$F$6*AC677+LMS!$G$6,LMS!$D$7*AC677^3+LMS!$E$7*AC677^2+LMS!$F$7*AC677+LMS!$G$7)),IF(AC677&lt;69,LMS!$D$9*AC677^3+LMS!$E$9*AC677^2+LMS!$F$9*AC677+LMS!$G$9,IF(AC677&lt;150,LMS!$D$10*AC677^3+LMS!$E$10*AC677^2+LMS!$F$10*AC677+LMS!$G$10,LMS!$D$11*AC677^3+LMS!$E$11*AC677^2+LMS!$F$11*AC677+LMS!$G$11)))</f>
        <v>#VALUE!</v>
      </c>
      <c r="AA677" t="e">
        <f>IF(D677="M",(IF(AC677&lt;2.5,LMS!$D$21*AC677^3+LMS!$E$21*AC677^2+LMS!$F$21*AC677+LMS!$G$21,IF(AC677&lt;9.5,LMS!$D$22*AC677^3+LMS!$E$22*AC677^2+LMS!$F$22*AC677+LMS!$G$22,IF(AC677&lt;26.75,LMS!$D$23*AC677^3+LMS!$E$23*AC677^2+LMS!$F$23*AC677+LMS!$G$23,IF(AC677&lt;90,LMS!$D$24*AC677^3+LMS!$E$24*AC677^2+LMS!$F$24*AC677+LMS!$G$24,LMS!$D$25*AC677^3+LMS!$E$25*AC677^2+LMS!$F$25*AC677+LMS!$G$25))))),(IF(AC677&lt;2.5,LMS!$D$27*AC677^3+LMS!$E$27*AC677^2+LMS!$F$27*AC677+LMS!$G$27,IF(AC677&lt;9.5,LMS!$D$28*AC677^3+LMS!$E$28*AC677^2+LMS!$F$28*AC677+LMS!$G$28,IF(AC677&lt;26.75,LMS!$D$29*AC677^3+LMS!$E$29*AC677^2+LMS!$F$29*AC677+LMS!$G$29,IF(AC677&lt;90,LMS!$D$30*AC677^3+LMS!$E$30*AC677^2+LMS!$F$30*AC677+LMS!$G$30,IF(AC677&lt;150,LMS!$D$31*AC677^3+LMS!$E$31*AC677^2+LMS!$F$31*AC677+LMS!$G$31,LMS!$D$32*AC677^3+LMS!$E$32*AC677^2+LMS!$F$32*AC677+LMS!$G$32)))))))</f>
        <v>#VALUE!</v>
      </c>
      <c r="AB677" t="e">
        <f>IF(D677="M",(IF(AC677&lt;90,LMS!$D$14*AC677^3+LMS!$E$14*AC677^2+LMS!$F$14*AC677+LMS!$G$14,LMS!$D$15*AC677^3+LMS!$E$15*AC677^2+LMS!$F$15*AC677+LMS!$G$15)),(IF(AC677&lt;90,LMS!$D$17*AC677^3+LMS!$E$17*AC677^2+LMS!$F$17*AC677+LMS!$G$17,LMS!$D$18*AC677^3+LMS!$E$18*AC677^2+LMS!$F$18*AC677+LMS!$G$18)))</f>
        <v>#VALUE!</v>
      </c>
      <c r="AC677" s="7" t="e">
        <f t="shared" si="169"/>
        <v>#VALUE!</v>
      </c>
    </row>
    <row r="678" spans="2:29" s="7" customFormat="1">
      <c r="B678" s="119"/>
      <c r="C678" s="119"/>
      <c r="D678" s="119"/>
      <c r="E678" s="31"/>
      <c r="F678" s="31"/>
      <c r="G678" s="120"/>
      <c r="H678" s="120"/>
      <c r="I678" s="11" t="str">
        <f t="shared" si="156"/>
        <v/>
      </c>
      <c r="J678" s="2" t="str">
        <f t="shared" si="157"/>
        <v/>
      </c>
      <c r="K678" s="2" t="str">
        <f t="shared" si="158"/>
        <v/>
      </c>
      <c r="L678" s="2" t="str">
        <f t="shared" si="159"/>
        <v/>
      </c>
      <c r="M678" s="2" t="str">
        <f t="shared" si="160"/>
        <v/>
      </c>
      <c r="N678" s="2" t="str">
        <f t="shared" si="161"/>
        <v/>
      </c>
      <c r="O678" s="11" t="str">
        <f t="shared" si="162"/>
        <v/>
      </c>
      <c r="P678" s="11" t="str">
        <f t="shared" si="163"/>
        <v/>
      </c>
      <c r="Q678" s="11" t="str">
        <f t="shared" si="164"/>
        <v/>
      </c>
      <c r="R678" s="137"/>
      <c r="S678" s="137"/>
      <c r="T678" s="12" t="e">
        <f t="shared" si="165"/>
        <v>#VALUE!</v>
      </c>
      <c r="U678" s="13" t="e">
        <f t="shared" si="166"/>
        <v>#VALUE!</v>
      </c>
      <c r="V678" s="13"/>
      <c r="W678" s="8">
        <f t="shared" si="167"/>
        <v>9.0359999999999996</v>
      </c>
      <c r="X678" s="8">
        <f t="shared" si="168"/>
        <v>-184.49199999999999</v>
      </c>
      <c r="Y678"/>
      <c r="Z678" t="e">
        <f>IF(D678="M",IF(AC678&lt;78,LMS!$D$5*AC678^3+LMS!$E$5*AC678^2+LMS!$F$5*AC678+LMS!$G$5,IF(AC678&lt;150,LMS!$D$6*AC678^3+LMS!$E$6*AC678^2+LMS!$F$6*AC678+LMS!$G$6,LMS!$D$7*AC678^3+LMS!$E$7*AC678^2+LMS!$F$7*AC678+LMS!$G$7)),IF(AC678&lt;69,LMS!$D$9*AC678^3+LMS!$E$9*AC678^2+LMS!$F$9*AC678+LMS!$G$9,IF(AC678&lt;150,LMS!$D$10*AC678^3+LMS!$E$10*AC678^2+LMS!$F$10*AC678+LMS!$G$10,LMS!$D$11*AC678^3+LMS!$E$11*AC678^2+LMS!$F$11*AC678+LMS!$G$11)))</f>
        <v>#VALUE!</v>
      </c>
      <c r="AA678" t="e">
        <f>IF(D678="M",(IF(AC678&lt;2.5,LMS!$D$21*AC678^3+LMS!$E$21*AC678^2+LMS!$F$21*AC678+LMS!$G$21,IF(AC678&lt;9.5,LMS!$D$22*AC678^3+LMS!$E$22*AC678^2+LMS!$F$22*AC678+LMS!$G$22,IF(AC678&lt;26.75,LMS!$D$23*AC678^3+LMS!$E$23*AC678^2+LMS!$F$23*AC678+LMS!$G$23,IF(AC678&lt;90,LMS!$D$24*AC678^3+LMS!$E$24*AC678^2+LMS!$F$24*AC678+LMS!$G$24,LMS!$D$25*AC678^3+LMS!$E$25*AC678^2+LMS!$F$25*AC678+LMS!$G$25))))),(IF(AC678&lt;2.5,LMS!$D$27*AC678^3+LMS!$E$27*AC678^2+LMS!$F$27*AC678+LMS!$G$27,IF(AC678&lt;9.5,LMS!$D$28*AC678^3+LMS!$E$28*AC678^2+LMS!$F$28*AC678+LMS!$G$28,IF(AC678&lt;26.75,LMS!$D$29*AC678^3+LMS!$E$29*AC678^2+LMS!$F$29*AC678+LMS!$G$29,IF(AC678&lt;90,LMS!$D$30*AC678^3+LMS!$E$30*AC678^2+LMS!$F$30*AC678+LMS!$G$30,IF(AC678&lt;150,LMS!$D$31*AC678^3+LMS!$E$31*AC678^2+LMS!$F$31*AC678+LMS!$G$31,LMS!$D$32*AC678^3+LMS!$E$32*AC678^2+LMS!$F$32*AC678+LMS!$G$32)))))))</f>
        <v>#VALUE!</v>
      </c>
      <c r="AB678" t="e">
        <f>IF(D678="M",(IF(AC678&lt;90,LMS!$D$14*AC678^3+LMS!$E$14*AC678^2+LMS!$F$14*AC678+LMS!$G$14,LMS!$D$15*AC678^3+LMS!$E$15*AC678^2+LMS!$F$15*AC678+LMS!$G$15)),(IF(AC678&lt;90,LMS!$D$17*AC678^3+LMS!$E$17*AC678^2+LMS!$F$17*AC678+LMS!$G$17,LMS!$D$18*AC678^3+LMS!$E$18*AC678^2+LMS!$F$18*AC678+LMS!$G$18)))</f>
        <v>#VALUE!</v>
      </c>
      <c r="AC678" s="7" t="e">
        <f t="shared" si="169"/>
        <v>#VALUE!</v>
      </c>
    </row>
    <row r="679" spans="2:29" s="7" customFormat="1">
      <c r="B679" s="119"/>
      <c r="C679" s="119"/>
      <c r="D679" s="119"/>
      <c r="E679" s="31"/>
      <c r="F679" s="31"/>
      <c r="G679" s="120"/>
      <c r="H679" s="120"/>
      <c r="I679" s="11" t="str">
        <f t="shared" si="156"/>
        <v/>
      </c>
      <c r="J679" s="2" t="str">
        <f t="shared" si="157"/>
        <v/>
      </c>
      <c r="K679" s="2" t="str">
        <f t="shared" si="158"/>
        <v/>
      </c>
      <c r="L679" s="2" t="str">
        <f t="shared" si="159"/>
        <v/>
      </c>
      <c r="M679" s="2" t="str">
        <f t="shared" si="160"/>
        <v/>
      </c>
      <c r="N679" s="2" t="str">
        <f t="shared" si="161"/>
        <v/>
      </c>
      <c r="O679" s="11" t="str">
        <f t="shared" si="162"/>
        <v/>
      </c>
      <c r="P679" s="11" t="str">
        <f t="shared" si="163"/>
        <v/>
      </c>
      <c r="Q679" s="11" t="str">
        <f t="shared" si="164"/>
        <v/>
      </c>
      <c r="R679" s="137"/>
      <c r="S679" s="137"/>
      <c r="T679" s="12" t="e">
        <f t="shared" si="165"/>
        <v>#VALUE!</v>
      </c>
      <c r="U679" s="13" t="e">
        <f t="shared" si="166"/>
        <v>#VALUE!</v>
      </c>
      <c r="V679" s="13"/>
      <c r="W679" s="8">
        <f t="shared" si="167"/>
        <v>9.0359999999999996</v>
      </c>
      <c r="X679" s="8">
        <f t="shared" si="168"/>
        <v>-184.49199999999999</v>
      </c>
      <c r="Y679"/>
      <c r="Z679" t="e">
        <f>IF(D679="M",IF(AC679&lt;78,LMS!$D$5*AC679^3+LMS!$E$5*AC679^2+LMS!$F$5*AC679+LMS!$G$5,IF(AC679&lt;150,LMS!$D$6*AC679^3+LMS!$E$6*AC679^2+LMS!$F$6*AC679+LMS!$G$6,LMS!$D$7*AC679^3+LMS!$E$7*AC679^2+LMS!$F$7*AC679+LMS!$G$7)),IF(AC679&lt;69,LMS!$D$9*AC679^3+LMS!$E$9*AC679^2+LMS!$F$9*AC679+LMS!$G$9,IF(AC679&lt;150,LMS!$D$10*AC679^3+LMS!$E$10*AC679^2+LMS!$F$10*AC679+LMS!$G$10,LMS!$D$11*AC679^3+LMS!$E$11*AC679^2+LMS!$F$11*AC679+LMS!$G$11)))</f>
        <v>#VALUE!</v>
      </c>
      <c r="AA679" t="e">
        <f>IF(D679="M",(IF(AC679&lt;2.5,LMS!$D$21*AC679^3+LMS!$E$21*AC679^2+LMS!$F$21*AC679+LMS!$G$21,IF(AC679&lt;9.5,LMS!$D$22*AC679^3+LMS!$E$22*AC679^2+LMS!$F$22*AC679+LMS!$G$22,IF(AC679&lt;26.75,LMS!$D$23*AC679^3+LMS!$E$23*AC679^2+LMS!$F$23*AC679+LMS!$G$23,IF(AC679&lt;90,LMS!$D$24*AC679^3+LMS!$E$24*AC679^2+LMS!$F$24*AC679+LMS!$G$24,LMS!$D$25*AC679^3+LMS!$E$25*AC679^2+LMS!$F$25*AC679+LMS!$G$25))))),(IF(AC679&lt;2.5,LMS!$D$27*AC679^3+LMS!$E$27*AC679^2+LMS!$F$27*AC679+LMS!$G$27,IF(AC679&lt;9.5,LMS!$D$28*AC679^3+LMS!$E$28*AC679^2+LMS!$F$28*AC679+LMS!$G$28,IF(AC679&lt;26.75,LMS!$D$29*AC679^3+LMS!$E$29*AC679^2+LMS!$F$29*AC679+LMS!$G$29,IF(AC679&lt;90,LMS!$D$30*AC679^3+LMS!$E$30*AC679^2+LMS!$F$30*AC679+LMS!$G$30,IF(AC679&lt;150,LMS!$D$31*AC679^3+LMS!$E$31*AC679^2+LMS!$F$31*AC679+LMS!$G$31,LMS!$D$32*AC679^3+LMS!$E$32*AC679^2+LMS!$F$32*AC679+LMS!$G$32)))))))</f>
        <v>#VALUE!</v>
      </c>
      <c r="AB679" t="e">
        <f>IF(D679="M",(IF(AC679&lt;90,LMS!$D$14*AC679^3+LMS!$E$14*AC679^2+LMS!$F$14*AC679+LMS!$G$14,LMS!$D$15*AC679^3+LMS!$E$15*AC679^2+LMS!$F$15*AC679+LMS!$G$15)),(IF(AC679&lt;90,LMS!$D$17*AC679^3+LMS!$E$17*AC679^2+LMS!$F$17*AC679+LMS!$G$17,LMS!$D$18*AC679^3+LMS!$E$18*AC679^2+LMS!$F$18*AC679+LMS!$G$18)))</f>
        <v>#VALUE!</v>
      </c>
      <c r="AC679" s="7" t="e">
        <f t="shared" si="169"/>
        <v>#VALUE!</v>
      </c>
    </row>
    <row r="680" spans="2:29" s="7" customFormat="1">
      <c r="B680" s="119"/>
      <c r="C680" s="119"/>
      <c r="D680" s="119"/>
      <c r="E680" s="31"/>
      <c r="F680" s="31"/>
      <c r="G680" s="120"/>
      <c r="H680" s="120"/>
      <c r="I680" s="11" t="str">
        <f t="shared" si="156"/>
        <v/>
      </c>
      <c r="J680" s="2" t="str">
        <f t="shared" si="157"/>
        <v/>
      </c>
      <c r="K680" s="2" t="str">
        <f t="shared" si="158"/>
        <v/>
      </c>
      <c r="L680" s="2" t="str">
        <f t="shared" si="159"/>
        <v/>
      </c>
      <c r="M680" s="2" t="str">
        <f t="shared" si="160"/>
        <v/>
      </c>
      <c r="N680" s="2" t="str">
        <f t="shared" si="161"/>
        <v/>
      </c>
      <c r="O680" s="11" t="str">
        <f t="shared" si="162"/>
        <v/>
      </c>
      <c r="P680" s="11" t="str">
        <f t="shared" si="163"/>
        <v/>
      </c>
      <c r="Q680" s="11" t="str">
        <f t="shared" si="164"/>
        <v/>
      </c>
      <c r="R680" s="137"/>
      <c r="S680" s="137"/>
      <c r="T680" s="12" t="e">
        <f t="shared" si="165"/>
        <v>#VALUE!</v>
      </c>
      <c r="U680" s="13" t="e">
        <f t="shared" si="166"/>
        <v>#VALUE!</v>
      </c>
      <c r="V680" s="13"/>
      <c r="W680" s="8">
        <f t="shared" si="167"/>
        <v>9.0359999999999996</v>
      </c>
      <c r="X680" s="8">
        <f t="shared" si="168"/>
        <v>-184.49199999999999</v>
      </c>
      <c r="Y680"/>
      <c r="Z680" t="e">
        <f>IF(D680="M",IF(AC680&lt;78,LMS!$D$5*AC680^3+LMS!$E$5*AC680^2+LMS!$F$5*AC680+LMS!$G$5,IF(AC680&lt;150,LMS!$D$6*AC680^3+LMS!$E$6*AC680^2+LMS!$F$6*AC680+LMS!$G$6,LMS!$D$7*AC680^3+LMS!$E$7*AC680^2+LMS!$F$7*AC680+LMS!$G$7)),IF(AC680&lt;69,LMS!$D$9*AC680^3+LMS!$E$9*AC680^2+LMS!$F$9*AC680+LMS!$G$9,IF(AC680&lt;150,LMS!$D$10*AC680^3+LMS!$E$10*AC680^2+LMS!$F$10*AC680+LMS!$G$10,LMS!$D$11*AC680^3+LMS!$E$11*AC680^2+LMS!$F$11*AC680+LMS!$G$11)))</f>
        <v>#VALUE!</v>
      </c>
      <c r="AA680" t="e">
        <f>IF(D680="M",(IF(AC680&lt;2.5,LMS!$D$21*AC680^3+LMS!$E$21*AC680^2+LMS!$F$21*AC680+LMS!$G$21,IF(AC680&lt;9.5,LMS!$D$22*AC680^3+LMS!$E$22*AC680^2+LMS!$F$22*AC680+LMS!$G$22,IF(AC680&lt;26.75,LMS!$D$23*AC680^3+LMS!$E$23*AC680^2+LMS!$F$23*AC680+LMS!$G$23,IF(AC680&lt;90,LMS!$D$24*AC680^3+LMS!$E$24*AC680^2+LMS!$F$24*AC680+LMS!$G$24,LMS!$D$25*AC680^3+LMS!$E$25*AC680^2+LMS!$F$25*AC680+LMS!$G$25))))),(IF(AC680&lt;2.5,LMS!$D$27*AC680^3+LMS!$E$27*AC680^2+LMS!$F$27*AC680+LMS!$G$27,IF(AC680&lt;9.5,LMS!$D$28*AC680^3+LMS!$E$28*AC680^2+LMS!$F$28*AC680+LMS!$G$28,IF(AC680&lt;26.75,LMS!$D$29*AC680^3+LMS!$E$29*AC680^2+LMS!$F$29*AC680+LMS!$G$29,IF(AC680&lt;90,LMS!$D$30*AC680^3+LMS!$E$30*AC680^2+LMS!$F$30*AC680+LMS!$G$30,IF(AC680&lt;150,LMS!$D$31*AC680^3+LMS!$E$31*AC680^2+LMS!$F$31*AC680+LMS!$G$31,LMS!$D$32*AC680^3+LMS!$E$32*AC680^2+LMS!$F$32*AC680+LMS!$G$32)))))))</f>
        <v>#VALUE!</v>
      </c>
      <c r="AB680" t="e">
        <f>IF(D680="M",(IF(AC680&lt;90,LMS!$D$14*AC680^3+LMS!$E$14*AC680^2+LMS!$F$14*AC680+LMS!$G$14,LMS!$D$15*AC680^3+LMS!$E$15*AC680^2+LMS!$F$15*AC680+LMS!$G$15)),(IF(AC680&lt;90,LMS!$D$17*AC680^3+LMS!$E$17*AC680^2+LMS!$F$17*AC680+LMS!$G$17,LMS!$D$18*AC680^3+LMS!$E$18*AC680^2+LMS!$F$18*AC680+LMS!$G$18)))</f>
        <v>#VALUE!</v>
      </c>
      <c r="AC680" s="7" t="e">
        <f t="shared" si="169"/>
        <v>#VALUE!</v>
      </c>
    </row>
    <row r="681" spans="2:29" s="7" customFormat="1">
      <c r="B681" s="119"/>
      <c r="C681" s="119"/>
      <c r="D681" s="119"/>
      <c r="E681" s="31"/>
      <c r="F681" s="31"/>
      <c r="G681" s="120"/>
      <c r="H681" s="120"/>
      <c r="I681" s="11" t="str">
        <f t="shared" si="156"/>
        <v/>
      </c>
      <c r="J681" s="2" t="str">
        <f t="shared" si="157"/>
        <v/>
      </c>
      <c r="K681" s="2" t="str">
        <f t="shared" si="158"/>
        <v/>
      </c>
      <c r="L681" s="2" t="str">
        <f t="shared" si="159"/>
        <v/>
      </c>
      <c r="M681" s="2" t="str">
        <f t="shared" si="160"/>
        <v/>
      </c>
      <c r="N681" s="2" t="str">
        <f t="shared" si="161"/>
        <v/>
      </c>
      <c r="O681" s="11" t="str">
        <f t="shared" si="162"/>
        <v/>
      </c>
      <c r="P681" s="11" t="str">
        <f t="shared" si="163"/>
        <v/>
      </c>
      <c r="Q681" s="11" t="str">
        <f t="shared" si="164"/>
        <v/>
      </c>
      <c r="R681" s="137"/>
      <c r="S681" s="137"/>
      <c r="T681" s="12" t="e">
        <f t="shared" si="165"/>
        <v>#VALUE!</v>
      </c>
      <c r="U681" s="13" t="e">
        <f t="shared" si="166"/>
        <v>#VALUE!</v>
      </c>
      <c r="V681" s="13"/>
      <c r="W681" s="8">
        <f t="shared" si="167"/>
        <v>9.0359999999999996</v>
      </c>
      <c r="X681" s="8">
        <f t="shared" si="168"/>
        <v>-184.49199999999999</v>
      </c>
      <c r="Y681"/>
      <c r="Z681" t="e">
        <f>IF(D681="M",IF(AC681&lt;78,LMS!$D$5*AC681^3+LMS!$E$5*AC681^2+LMS!$F$5*AC681+LMS!$G$5,IF(AC681&lt;150,LMS!$D$6*AC681^3+LMS!$E$6*AC681^2+LMS!$F$6*AC681+LMS!$G$6,LMS!$D$7*AC681^3+LMS!$E$7*AC681^2+LMS!$F$7*AC681+LMS!$G$7)),IF(AC681&lt;69,LMS!$D$9*AC681^3+LMS!$E$9*AC681^2+LMS!$F$9*AC681+LMS!$G$9,IF(AC681&lt;150,LMS!$D$10*AC681^3+LMS!$E$10*AC681^2+LMS!$F$10*AC681+LMS!$G$10,LMS!$D$11*AC681^3+LMS!$E$11*AC681^2+LMS!$F$11*AC681+LMS!$G$11)))</f>
        <v>#VALUE!</v>
      </c>
      <c r="AA681" t="e">
        <f>IF(D681="M",(IF(AC681&lt;2.5,LMS!$D$21*AC681^3+LMS!$E$21*AC681^2+LMS!$F$21*AC681+LMS!$G$21,IF(AC681&lt;9.5,LMS!$D$22*AC681^3+LMS!$E$22*AC681^2+LMS!$F$22*AC681+LMS!$G$22,IF(AC681&lt;26.75,LMS!$D$23*AC681^3+LMS!$E$23*AC681^2+LMS!$F$23*AC681+LMS!$G$23,IF(AC681&lt;90,LMS!$D$24*AC681^3+LMS!$E$24*AC681^2+LMS!$F$24*AC681+LMS!$G$24,LMS!$D$25*AC681^3+LMS!$E$25*AC681^2+LMS!$F$25*AC681+LMS!$G$25))))),(IF(AC681&lt;2.5,LMS!$D$27*AC681^3+LMS!$E$27*AC681^2+LMS!$F$27*AC681+LMS!$G$27,IF(AC681&lt;9.5,LMS!$D$28*AC681^3+LMS!$E$28*AC681^2+LMS!$F$28*AC681+LMS!$G$28,IF(AC681&lt;26.75,LMS!$D$29*AC681^3+LMS!$E$29*AC681^2+LMS!$F$29*AC681+LMS!$G$29,IF(AC681&lt;90,LMS!$D$30*AC681^3+LMS!$E$30*AC681^2+LMS!$F$30*AC681+LMS!$G$30,IF(AC681&lt;150,LMS!$D$31*AC681^3+LMS!$E$31*AC681^2+LMS!$F$31*AC681+LMS!$G$31,LMS!$D$32*AC681^3+LMS!$E$32*AC681^2+LMS!$F$32*AC681+LMS!$G$32)))))))</f>
        <v>#VALUE!</v>
      </c>
      <c r="AB681" t="e">
        <f>IF(D681="M",(IF(AC681&lt;90,LMS!$D$14*AC681^3+LMS!$E$14*AC681^2+LMS!$F$14*AC681+LMS!$G$14,LMS!$D$15*AC681^3+LMS!$E$15*AC681^2+LMS!$F$15*AC681+LMS!$G$15)),(IF(AC681&lt;90,LMS!$D$17*AC681^3+LMS!$E$17*AC681^2+LMS!$F$17*AC681+LMS!$G$17,LMS!$D$18*AC681^3+LMS!$E$18*AC681^2+LMS!$F$18*AC681+LMS!$G$18)))</f>
        <v>#VALUE!</v>
      </c>
      <c r="AC681" s="7" t="e">
        <f t="shared" si="169"/>
        <v>#VALUE!</v>
      </c>
    </row>
    <row r="682" spans="2:29" s="7" customFormat="1">
      <c r="B682" s="119"/>
      <c r="C682" s="119"/>
      <c r="D682" s="119"/>
      <c r="E682" s="31"/>
      <c r="F682" s="31"/>
      <c r="G682" s="120"/>
      <c r="H682" s="120"/>
      <c r="I682" s="11" t="str">
        <f t="shared" si="156"/>
        <v/>
      </c>
      <c r="J682" s="2" t="str">
        <f t="shared" si="157"/>
        <v/>
      </c>
      <c r="K682" s="2" t="str">
        <f t="shared" si="158"/>
        <v/>
      </c>
      <c r="L682" s="2" t="str">
        <f t="shared" si="159"/>
        <v/>
      </c>
      <c r="M682" s="2" t="str">
        <f t="shared" si="160"/>
        <v/>
      </c>
      <c r="N682" s="2" t="str">
        <f t="shared" si="161"/>
        <v/>
      </c>
      <c r="O682" s="11" t="str">
        <f t="shared" si="162"/>
        <v/>
      </c>
      <c r="P682" s="11" t="str">
        <f t="shared" si="163"/>
        <v/>
      </c>
      <c r="Q682" s="11" t="str">
        <f t="shared" si="164"/>
        <v/>
      </c>
      <c r="R682" s="137"/>
      <c r="S682" s="137"/>
      <c r="T682" s="12" t="e">
        <f t="shared" si="165"/>
        <v>#VALUE!</v>
      </c>
      <c r="U682" s="13" t="e">
        <f t="shared" si="166"/>
        <v>#VALUE!</v>
      </c>
      <c r="V682" s="13"/>
      <c r="W682" s="8">
        <f t="shared" si="167"/>
        <v>9.0359999999999996</v>
      </c>
      <c r="X682" s="8">
        <f t="shared" si="168"/>
        <v>-184.49199999999999</v>
      </c>
      <c r="Y682"/>
      <c r="Z682" t="e">
        <f>IF(D682="M",IF(AC682&lt;78,LMS!$D$5*AC682^3+LMS!$E$5*AC682^2+LMS!$F$5*AC682+LMS!$G$5,IF(AC682&lt;150,LMS!$D$6*AC682^3+LMS!$E$6*AC682^2+LMS!$F$6*AC682+LMS!$G$6,LMS!$D$7*AC682^3+LMS!$E$7*AC682^2+LMS!$F$7*AC682+LMS!$G$7)),IF(AC682&lt;69,LMS!$D$9*AC682^3+LMS!$E$9*AC682^2+LMS!$F$9*AC682+LMS!$G$9,IF(AC682&lt;150,LMS!$D$10*AC682^3+LMS!$E$10*AC682^2+LMS!$F$10*AC682+LMS!$G$10,LMS!$D$11*AC682^3+LMS!$E$11*AC682^2+LMS!$F$11*AC682+LMS!$G$11)))</f>
        <v>#VALUE!</v>
      </c>
      <c r="AA682" t="e">
        <f>IF(D682="M",(IF(AC682&lt;2.5,LMS!$D$21*AC682^3+LMS!$E$21*AC682^2+LMS!$F$21*AC682+LMS!$G$21,IF(AC682&lt;9.5,LMS!$D$22*AC682^3+LMS!$E$22*AC682^2+LMS!$F$22*AC682+LMS!$G$22,IF(AC682&lt;26.75,LMS!$D$23*AC682^3+LMS!$E$23*AC682^2+LMS!$F$23*AC682+LMS!$G$23,IF(AC682&lt;90,LMS!$D$24*AC682^3+LMS!$E$24*AC682^2+LMS!$F$24*AC682+LMS!$G$24,LMS!$D$25*AC682^3+LMS!$E$25*AC682^2+LMS!$F$25*AC682+LMS!$G$25))))),(IF(AC682&lt;2.5,LMS!$D$27*AC682^3+LMS!$E$27*AC682^2+LMS!$F$27*AC682+LMS!$G$27,IF(AC682&lt;9.5,LMS!$D$28*AC682^3+LMS!$E$28*AC682^2+LMS!$F$28*AC682+LMS!$G$28,IF(AC682&lt;26.75,LMS!$D$29*AC682^3+LMS!$E$29*AC682^2+LMS!$F$29*AC682+LMS!$G$29,IF(AC682&lt;90,LMS!$D$30*AC682^3+LMS!$E$30*AC682^2+LMS!$F$30*AC682+LMS!$G$30,IF(AC682&lt;150,LMS!$D$31*AC682^3+LMS!$E$31*AC682^2+LMS!$F$31*AC682+LMS!$G$31,LMS!$D$32*AC682^3+LMS!$E$32*AC682^2+LMS!$F$32*AC682+LMS!$G$32)))))))</f>
        <v>#VALUE!</v>
      </c>
      <c r="AB682" t="e">
        <f>IF(D682="M",(IF(AC682&lt;90,LMS!$D$14*AC682^3+LMS!$E$14*AC682^2+LMS!$F$14*AC682+LMS!$G$14,LMS!$D$15*AC682^3+LMS!$E$15*AC682^2+LMS!$F$15*AC682+LMS!$G$15)),(IF(AC682&lt;90,LMS!$D$17*AC682^3+LMS!$E$17*AC682^2+LMS!$F$17*AC682+LMS!$G$17,LMS!$D$18*AC682^3+LMS!$E$18*AC682^2+LMS!$F$18*AC682+LMS!$G$18)))</f>
        <v>#VALUE!</v>
      </c>
      <c r="AC682" s="7" t="e">
        <f t="shared" si="169"/>
        <v>#VALUE!</v>
      </c>
    </row>
    <row r="683" spans="2:29" s="7" customFormat="1">
      <c r="B683" s="119"/>
      <c r="C683" s="119"/>
      <c r="D683" s="119"/>
      <c r="E683" s="31"/>
      <c r="F683" s="31"/>
      <c r="G683" s="120"/>
      <c r="H683" s="120"/>
      <c r="I683" s="11" t="str">
        <f t="shared" si="156"/>
        <v/>
      </c>
      <c r="J683" s="2" t="str">
        <f t="shared" si="157"/>
        <v/>
      </c>
      <c r="K683" s="2" t="str">
        <f t="shared" si="158"/>
        <v/>
      </c>
      <c r="L683" s="2" t="str">
        <f t="shared" si="159"/>
        <v/>
      </c>
      <c r="M683" s="2" t="str">
        <f t="shared" si="160"/>
        <v/>
      </c>
      <c r="N683" s="2" t="str">
        <f t="shared" si="161"/>
        <v/>
      </c>
      <c r="O683" s="11" t="str">
        <f t="shared" si="162"/>
        <v/>
      </c>
      <c r="P683" s="11" t="str">
        <f t="shared" si="163"/>
        <v/>
      </c>
      <c r="Q683" s="11" t="str">
        <f t="shared" si="164"/>
        <v/>
      </c>
      <c r="R683" s="137"/>
      <c r="S683" s="137"/>
      <c r="T683" s="12" t="e">
        <f t="shared" si="165"/>
        <v>#VALUE!</v>
      </c>
      <c r="U683" s="13" t="e">
        <f t="shared" si="166"/>
        <v>#VALUE!</v>
      </c>
      <c r="V683" s="13"/>
      <c r="W683" s="8">
        <f t="shared" si="167"/>
        <v>9.0359999999999996</v>
      </c>
      <c r="X683" s="8">
        <f t="shared" si="168"/>
        <v>-184.49199999999999</v>
      </c>
      <c r="Y683"/>
      <c r="Z683" t="e">
        <f>IF(D683="M",IF(AC683&lt;78,LMS!$D$5*AC683^3+LMS!$E$5*AC683^2+LMS!$F$5*AC683+LMS!$G$5,IF(AC683&lt;150,LMS!$D$6*AC683^3+LMS!$E$6*AC683^2+LMS!$F$6*AC683+LMS!$G$6,LMS!$D$7*AC683^3+LMS!$E$7*AC683^2+LMS!$F$7*AC683+LMS!$G$7)),IF(AC683&lt;69,LMS!$D$9*AC683^3+LMS!$E$9*AC683^2+LMS!$F$9*AC683+LMS!$G$9,IF(AC683&lt;150,LMS!$D$10*AC683^3+LMS!$E$10*AC683^2+LMS!$F$10*AC683+LMS!$G$10,LMS!$D$11*AC683^3+LMS!$E$11*AC683^2+LMS!$F$11*AC683+LMS!$G$11)))</f>
        <v>#VALUE!</v>
      </c>
      <c r="AA683" t="e">
        <f>IF(D683="M",(IF(AC683&lt;2.5,LMS!$D$21*AC683^3+LMS!$E$21*AC683^2+LMS!$F$21*AC683+LMS!$G$21,IF(AC683&lt;9.5,LMS!$D$22*AC683^3+LMS!$E$22*AC683^2+LMS!$F$22*AC683+LMS!$G$22,IF(AC683&lt;26.75,LMS!$D$23*AC683^3+LMS!$E$23*AC683^2+LMS!$F$23*AC683+LMS!$G$23,IF(AC683&lt;90,LMS!$D$24*AC683^3+LMS!$E$24*AC683^2+LMS!$F$24*AC683+LMS!$G$24,LMS!$D$25*AC683^3+LMS!$E$25*AC683^2+LMS!$F$25*AC683+LMS!$G$25))))),(IF(AC683&lt;2.5,LMS!$D$27*AC683^3+LMS!$E$27*AC683^2+LMS!$F$27*AC683+LMS!$G$27,IF(AC683&lt;9.5,LMS!$D$28*AC683^3+LMS!$E$28*AC683^2+LMS!$F$28*AC683+LMS!$G$28,IF(AC683&lt;26.75,LMS!$D$29*AC683^3+LMS!$E$29*AC683^2+LMS!$F$29*AC683+LMS!$G$29,IF(AC683&lt;90,LMS!$D$30*AC683^3+LMS!$E$30*AC683^2+LMS!$F$30*AC683+LMS!$G$30,IF(AC683&lt;150,LMS!$D$31*AC683^3+LMS!$E$31*AC683^2+LMS!$F$31*AC683+LMS!$G$31,LMS!$D$32*AC683^3+LMS!$E$32*AC683^2+LMS!$F$32*AC683+LMS!$G$32)))))))</f>
        <v>#VALUE!</v>
      </c>
      <c r="AB683" t="e">
        <f>IF(D683="M",(IF(AC683&lt;90,LMS!$D$14*AC683^3+LMS!$E$14*AC683^2+LMS!$F$14*AC683+LMS!$G$14,LMS!$D$15*AC683^3+LMS!$E$15*AC683^2+LMS!$F$15*AC683+LMS!$G$15)),(IF(AC683&lt;90,LMS!$D$17*AC683^3+LMS!$E$17*AC683^2+LMS!$F$17*AC683+LMS!$G$17,LMS!$D$18*AC683^3+LMS!$E$18*AC683^2+LMS!$F$18*AC683+LMS!$G$18)))</f>
        <v>#VALUE!</v>
      </c>
      <c r="AC683" s="7" t="e">
        <f t="shared" si="169"/>
        <v>#VALUE!</v>
      </c>
    </row>
    <row r="684" spans="2:29" s="7" customFormat="1">
      <c r="B684" s="119"/>
      <c r="C684" s="119"/>
      <c r="D684" s="119"/>
      <c r="E684" s="31"/>
      <c r="F684" s="31"/>
      <c r="G684" s="120"/>
      <c r="H684" s="120"/>
      <c r="I684" s="11" t="str">
        <f t="shared" si="156"/>
        <v/>
      </c>
      <c r="J684" s="2" t="str">
        <f t="shared" si="157"/>
        <v/>
      </c>
      <c r="K684" s="2" t="str">
        <f t="shared" si="158"/>
        <v/>
      </c>
      <c r="L684" s="2" t="str">
        <f t="shared" si="159"/>
        <v/>
      </c>
      <c r="M684" s="2" t="str">
        <f t="shared" si="160"/>
        <v/>
      </c>
      <c r="N684" s="2" t="str">
        <f t="shared" si="161"/>
        <v/>
      </c>
      <c r="O684" s="11" t="str">
        <f t="shared" si="162"/>
        <v/>
      </c>
      <c r="P684" s="11" t="str">
        <f t="shared" si="163"/>
        <v/>
      </c>
      <c r="Q684" s="11" t="str">
        <f t="shared" si="164"/>
        <v/>
      </c>
      <c r="R684" s="137"/>
      <c r="S684" s="137"/>
      <c r="T684" s="12" t="e">
        <f t="shared" si="165"/>
        <v>#VALUE!</v>
      </c>
      <c r="U684" s="13" t="e">
        <f t="shared" si="166"/>
        <v>#VALUE!</v>
      </c>
      <c r="V684" s="13"/>
      <c r="W684" s="8">
        <f t="shared" si="167"/>
        <v>9.0359999999999996</v>
      </c>
      <c r="X684" s="8">
        <f t="shared" si="168"/>
        <v>-184.49199999999999</v>
      </c>
      <c r="Y684"/>
      <c r="Z684" t="e">
        <f>IF(D684="M",IF(AC684&lt;78,LMS!$D$5*AC684^3+LMS!$E$5*AC684^2+LMS!$F$5*AC684+LMS!$G$5,IF(AC684&lt;150,LMS!$D$6*AC684^3+LMS!$E$6*AC684^2+LMS!$F$6*AC684+LMS!$G$6,LMS!$D$7*AC684^3+LMS!$E$7*AC684^2+LMS!$F$7*AC684+LMS!$G$7)),IF(AC684&lt;69,LMS!$D$9*AC684^3+LMS!$E$9*AC684^2+LMS!$F$9*AC684+LMS!$G$9,IF(AC684&lt;150,LMS!$D$10*AC684^3+LMS!$E$10*AC684^2+LMS!$F$10*AC684+LMS!$G$10,LMS!$D$11*AC684^3+LMS!$E$11*AC684^2+LMS!$F$11*AC684+LMS!$G$11)))</f>
        <v>#VALUE!</v>
      </c>
      <c r="AA684" t="e">
        <f>IF(D684="M",(IF(AC684&lt;2.5,LMS!$D$21*AC684^3+LMS!$E$21*AC684^2+LMS!$F$21*AC684+LMS!$G$21,IF(AC684&lt;9.5,LMS!$D$22*AC684^3+LMS!$E$22*AC684^2+LMS!$F$22*AC684+LMS!$G$22,IF(AC684&lt;26.75,LMS!$D$23*AC684^3+LMS!$E$23*AC684^2+LMS!$F$23*AC684+LMS!$G$23,IF(AC684&lt;90,LMS!$D$24*AC684^3+LMS!$E$24*AC684^2+LMS!$F$24*AC684+LMS!$G$24,LMS!$D$25*AC684^3+LMS!$E$25*AC684^2+LMS!$F$25*AC684+LMS!$G$25))))),(IF(AC684&lt;2.5,LMS!$D$27*AC684^3+LMS!$E$27*AC684^2+LMS!$F$27*AC684+LMS!$G$27,IF(AC684&lt;9.5,LMS!$D$28*AC684^3+LMS!$E$28*AC684^2+LMS!$F$28*AC684+LMS!$G$28,IF(AC684&lt;26.75,LMS!$D$29*AC684^3+LMS!$E$29*AC684^2+LMS!$F$29*AC684+LMS!$G$29,IF(AC684&lt;90,LMS!$D$30*AC684^3+LMS!$E$30*AC684^2+LMS!$F$30*AC684+LMS!$G$30,IF(AC684&lt;150,LMS!$D$31*AC684^3+LMS!$E$31*AC684^2+LMS!$F$31*AC684+LMS!$G$31,LMS!$D$32*AC684^3+LMS!$E$32*AC684^2+LMS!$F$32*AC684+LMS!$G$32)))))))</f>
        <v>#VALUE!</v>
      </c>
      <c r="AB684" t="e">
        <f>IF(D684="M",(IF(AC684&lt;90,LMS!$D$14*AC684^3+LMS!$E$14*AC684^2+LMS!$F$14*AC684+LMS!$G$14,LMS!$D$15*AC684^3+LMS!$E$15*AC684^2+LMS!$F$15*AC684+LMS!$G$15)),(IF(AC684&lt;90,LMS!$D$17*AC684^3+LMS!$E$17*AC684^2+LMS!$F$17*AC684+LMS!$G$17,LMS!$D$18*AC684^3+LMS!$E$18*AC684^2+LMS!$F$18*AC684+LMS!$G$18)))</f>
        <v>#VALUE!</v>
      </c>
      <c r="AC684" s="7" t="e">
        <f t="shared" si="169"/>
        <v>#VALUE!</v>
      </c>
    </row>
    <row r="685" spans="2:29" s="7" customFormat="1">
      <c r="B685" s="119"/>
      <c r="C685" s="119"/>
      <c r="D685" s="119"/>
      <c r="E685" s="31"/>
      <c r="F685" s="31"/>
      <c r="G685" s="120"/>
      <c r="H685" s="120"/>
      <c r="I685" s="11" t="str">
        <f t="shared" si="156"/>
        <v/>
      </c>
      <c r="J685" s="2" t="str">
        <f t="shared" si="157"/>
        <v/>
      </c>
      <c r="K685" s="2" t="str">
        <f t="shared" si="158"/>
        <v/>
      </c>
      <c r="L685" s="2" t="str">
        <f t="shared" si="159"/>
        <v/>
      </c>
      <c r="M685" s="2" t="str">
        <f t="shared" si="160"/>
        <v/>
      </c>
      <c r="N685" s="2" t="str">
        <f t="shared" si="161"/>
        <v/>
      </c>
      <c r="O685" s="11" t="str">
        <f t="shared" si="162"/>
        <v/>
      </c>
      <c r="P685" s="11" t="str">
        <f t="shared" si="163"/>
        <v/>
      </c>
      <c r="Q685" s="11" t="str">
        <f t="shared" si="164"/>
        <v/>
      </c>
      <c r="R685" s="137"/>
      <c r="S685" s="137"/>
      <c r="T685" s="12" t="e">
        <f t="shared" si="165"/>
        <v>#VALUE!</v>
      </c>
      <c r="U685" s="13" t="e">
        <f t="shared" si="166"/>
        <v>#VALUE!</v>
      </c>
      <c r="V685" s="13"/>
      <c r="W685" s="8">
        <f t="shared" si="167"/>
        <v>9.0359999999999996</v>
      </c>
      <c r="X685" s="8">
        <f t="shared" si="168"/>
        <v>-184.49199999999999</v>
      </c>
      <c r="Y685"/>
      <c r="Z685" t="e">
        <f>IF(D685="M",IF(AC685&lt;78,LMS!$D$5*AC685^3+LMS!$E$5*AC685^2+LMS!$F$5*AC685+LMS!$G$5,IF(AC685&lt;150,LMS!$D$6*AC685^3+LMS!$E$6*AC685^2+LMS!$F$6*AC685+LMS!$G$6,LMS!$D$7*AC685^3+LMS!$E$7*AC685^2+LMS!$F$7*AC685+LMS!$G$7)),IF(AC685&lt;69,LMS!$D$9*AC685^3+LMS!$E$9*AC685^2+LMS!$F$9*AC685+LMS!$G$9,IF(AC685&lt;150,LMS!$D$10*AC685^3+LMS!$E$10*AC685^2+LMS!$F$10*AC685+LMS!$G$10,LMS!$D$11*AC685^3+LMS!$E$11*AC685^2+LMS!$F$11*AC685+LMS!$G$11)))</f>
        <v>#VALUE!</v>
      </c>
      <c r="AA685" t="e">
        <f>IF(D685="M",(IF(AC685&lt;2.5,LMS!$D$21*AC685^3+LMS!$E$21*AC685^2+LMS!$F$21*AC685+LMS!$G$21,IF(AC685&lt;9.5,LMS!$D$22*AC685^3+LMS!$E$22*AC685^2+LMS!$F$22*AC685+LMS!$G$22,IF(AC685&lt;26.75,LMS!$D$23*AC685^3+LMS!$E$23*AC685^2+LMS!$F$23*AC685+LMS!$G$23,IF(AC685&lt;90,LMS!$D$24*AC685^3+LMS!$E$24*AC685^2+LMS!$F$24*AC685+LMS!$G$24,LMS!$D$25*AC685^3+LMS!$E$25*AC685^2+LMS!$F$25*AC685+LMS!$G$25))))),(IF(AC685&lt;2.5,LMS!$D$27*AC685^3+LMS!$E$27*AC685^2+LMS!$F$27*AC685+LMS!$G$27,IF(AC685&lt;9.5,LMS!$D$28*AC685^3+LMS!$E$28*AC685^2+LMS!$F$28*AC685+LMS!$G$28,IF(AC685&lt;26.75,LMS!$D$29*AC685^3+LMS!$E$29*AC685^2+LMS!$F$29*AC685+LMS!$G$29,IF(AC685&lt;90,LMS!$D$30*AC685^3+LMS!$E$30*AC685^2+LMS!$F$30*AC685+LMS!$G$30,IF(AC685&lt;150,LMS!$D$31*AC685^3+LMS!$E$31*AC685^2+LMS!$F$31*AC685+LMS!$G$31,LMS!$D$32*AC685^3+LMS!$E$32*AC685^2+LMS!$F$32*AC685+LMS!$G$32)))))))</f>
        <v>#VALUE!</v>
      </c>
      <c r="AB685" t="e">
        <f>IF(D685="M",(IF(AC685&lt;90,LMS!$D$14*AC685^3+LMS!$E$14*AC685^2+LMS!$F$14*AC685+LMS!$G$14,LMS!$D$15*AC685^3+LMS!$E$15*AC685^2+LMS!$F$15*AC685+LMS!$G$15)),(IF(AC685&lt;90,LMS!$D$17*AC685^3+LMS!$E$17*AC685^2+LMS!$F$17*AC685+LMS!$G$17,LMS!$D$18*AC685^3+LMS!$E$18*AC685^2+LMS!$F$18*AC685+LMS!$G$18)))</f>
        <v>#VALUE!</v>
      </c>
      <c r="AC685" s="7" t="e">
        <f t="shared" si="169"/>
        <v>#VALUE!</v>
      </c>
    </row>
    <row r="686" spans="2:29" s="7" customFormat="1">
      <c r="B686" s="119"/>
      <c r="C686" s="119"/>
      <c r="D686" s="119"/>
      <c r="E686" s="31"/>
      <c r="F686" s="31"/>
      <c r="G686" s="120"/>
      <c r="H686" s="120"/>
      <c r="I686" s="11" t="str">
        <f t="shared" si="156"/>
        <v/>
      </c>
      <c r="J686" s="2" t="str">
        <f t="shared" si="157"/>
        <v/>
      </c>
      <c r="K686" s="2" t="str">
        <f t="shared" si="158"/>
        <v/>
      </c>
      <c r="L686" s="2" t="str">
        <f t="shared" si="159"/>
        <v/>
      </c>
      <c r="M686" s="2" t="str">
        <f t="shared" si="160"/>
        <v/>
      </c>
      <c r="N686" s="2" t="str">
        <f t="shared" si="161"/>
        <v/>
      </c>
      <c r="O686" s="11" t="str">
        <f t="shared" si="162"/>
        <v/>
      </c>
      <c r="P686" s="11" t="str">
        <f t="shared" si="163"/>
        <v/>
      </c>
      <c r="Q686" s="11" t="str">
        <f t="shared" si="164"/>
        <v/>
      </c>
      <c r="R686" s="137"/>
      <c r="S686" s="137"/>
      <c r="T686" s="12" t="e">
        <f t="shared" si="165"/>
        <v>#VALUE!</v>
      </c>
      <c r="U686" s="13" t="e">
        <f t="shared" si="166"/>
        <v>#VALUE!</v>
      </c>
      <c r="V686" s="13"/>
      <c r="W686" s="8">
        <f t="shared" si="167"/>
        <v>9.0359999999999996</v>
      </c>
      <c r="X686" s="8">
        <f t="shared" si="168"/>
        <v>-184.49199999999999</v>
      </c>
      <c r="Y686"/>
      <c r="Z686" t="e">
        <f>IF(D686="M",IF(AC686&lt;78,LMS!$D$5*AC686^3+LMS!$E$5*AC686^2+LMS!$F$5*AC686+LMS!$G$5,IF(AC686&lt;150,LMS!$D$6*AC686^3+LMS!$E$6*AC686^2+LMS!$F$6*AC686+LMS!$G$6,LMS!$D$7*AC686^3+LMS!$E$7*AC686^2+LMS!$F$7*AC686+LMS!$G$7)),IF(AC686&lt;69,LMS!$D$9*AC686^3+LMS!$E$9*AC686^2+LMS!$F$9*AC686+LMS!$G$9,IF(AC686&lt;150,LMS!$D$10*AC686^3+LMS!$E$10*AC686^2+LMS!$F$10*AC686+LMS!$G$10,LMS!$D$11*AC686^3+LMS!$E$11*AC686^2+LMS!$F$11*AC686+LMS!$G$11)))</f>
        <v>#VALUE!</v>
      </c>
      <c r="AA686" t="e">
        <f>IF(D686="M",(IF(AC686&lt;2.5,LMS!$D$21*AC686^3+LMS!$E$21*AC686^2+LMS!$F$21*AC686+LMS!$G$21,IF(AC686&lt;9.5,LMS!$D$22*AC686^3+LMS!$E$22*AC686^2+LMS!$F$22*AC686+LMS!$G$22,IF(AC686&lt;26.75,LMS!$D$23*AC686^3+LMS!$E$23*AC686^2+LMS!$F$23*AC686+LMS!$G$23,IF(AC686&lt;90,LMS!$D$24*AC686^3+LMS!$E$24*AC686^2+LMS!$F$24*AC686+LMS!$G$24,LMS!$D$25*AC686^3+LMS!$E$25*AC686^2+LMS!$F$25*AC686+LMS!$G$25))))),(IF(AC686&lt;2.5,LMS!$D$27*AC686^3+LMS!$E$27*AC686^2+LMS!$F$27*AC686+LMS!$G$27,IF(AC686&lt;9.5,LMS!$D$28*AC686^3+LMS!$E$28*AC686^2+LMS!$F$28*AC686+LMS!$G$28,IF(AC686&lt;26.75,LMS!$D$29*AC686^3+LMS!$E$29*AC686^2+LMS!$F$29*AC686+LMS!$G$29,IF(AC686&lt;90,LMS!$D$30*AC686^3+LMS!$E$30*AC686^2+LMS!$F$30*AC686+LMS!$G$30,IF(AC686&lt;150,LMS!$D$31*AC686^3+LMS!$E$31*AC686^2+LMS!$F$31*AC686+LMS!$G$31,LMS!$D$32*AC686^3+LMS!$E$32*AC686^2+LMS!$F$32*AC686+LMS!$G$32)))))))</f>
        <v>#VALUE!</v>
      </c>
      <c r="AB686" t="e">
        <f>IF(D686="M",(IF(AC686&lt;90,LMS!$D$14*AC686^3+LMS!$E$14*AC686^2+LMS!$F$14*AC686+LMS!$G$14,LMS!$D$15*AC686^3+LMS!$E$15*AC686^2+LMS!$F$15*AC686+LMS!$G$15)),(IF(AC686&lt;90,LMS!$D$17*AC686^3+LMS!$E$17*AC686^2+LMS!$F$17*AC686+LMS!$G$17,LMS!$D$18*AC686^3+LMS!$E$18*AC686^2+LMS!$F$18*AC686+LMS!$G$18)))</f>
        <v>#VALUE!</v>
      </c>
      <c r="AC686" s="7" t="e">
        <f t="shared" si="169"/>
        <v>#VALUE!</v>
      </c>
    </row>
    <row r="687" spans="2:29" s="7" customFormat="1">
      <c r="B687" s="119"/>
      <c r="C687" s="119"/>
      <c r="D687" s="119"/>
      <c r="E687" s="31"/>
      <c r="F687" s="31"/>
      <c r="G687" s="120"/>
      <c r="H687" s="120"/>
      <c r="I687" s="11" t="str">
        <f t="shared" si="156"/>
        <v/>
      </c>
      <c r="J687" s="2" t="str">
        <f t="shared" si="157"/>
        <v/>
      </c>
      <c r="K687" s="2" t="str">
        <f t="shared" si="158"/>
        <v/>
      </c>
      <c r="L687" s="2" t="str">
        <f t="shared" si="159"/>
        <v/>
      </c>
      <c r="M687" s="2" t="str">
        <f t="shared" si="160"/>
        <v/>
      </c>
      <c r="N687" s="2" t="str">
        <f t="shared" si="161"/>
        <v/>
      </c>
      <c r="O687" s="11" t="str">
        <f t="shared" si="162"/>
        <v/>
      </c>
      <c r="P687" s="11" t="str">
        <f t="shared" si="163"/>
        <v/>
      </c>
      <c r="Q687" s="11" t="str">
        <f t="shared" si="164"/>
        <v/>
      </c>
      <c r="R687" s="137"/>
      <c r="S687" s="137"/>
      <c r="T687" s="12" t="e">
        <f t="shared" si="165"/>
        <v>#VALUE!</v>
      </c>
      <c r="U687" s="13" t="e">
        <f t="shared" si="166"/>
        <v>#VALUE!</v>
      </c>
      <c r="V687" s="13"/>
      <c r="W687" s="8">
        <f t="shared" si="167"/>
        <v>9.0359999999999996</v>
      </c>
      <c r="X687" s="8">
        <f t="shared" si="168"/>
        <v>-184.49199999999999</v>
      </c>
      <c r="Y687"/>
      <c r="Z687" t="e">
        <f>IF(D687="M",IF(AC687&lt;78,LMS!$D$5*AC687^3+LMS!$E$5*AC687^2+LMS!$F$5*AC687+LMS!$G$5,IF(AC687&lt;150,LMS!$D$6*AC687^3+LMS!$E$6*AC687^2+LMS!$F$6*AC687+LMS!$G$6,LMS!$D$7*AC687^3+LMS!$E$7*AC687^2+LMS!$F$7*AC687+LMS!$G$7)),IF(AC687&lt;69,LMS!$D$9*AC687^3+LMS!$E$9*AC687^2+LMS!$F$9*AC687+LMS!$G$9,IF(AC687&lt;150,LMS!$D$10*AC687^3+LMS!$E$10*AC687^2+LMS!$F$10*AC687+LMS!$G$10,LMS!$D$11*AC687^3+LMS!$E$11*AC687^2+LMS!$F$11*AC687+LMS!$G$11)))</f>
        <v>#VALUE!</v>
      </c>
      <c r="AA687" t="e">
        <f>IF(D687="M",(IF(AC687&lt;2.5,LMS!$D$21*AC687^3+LMS!$E$21*AC687^2+LMS!$F$21*AC687+LMS!$G$21,IF(AC687&lt;9.5,LMS!$D$22*AC687^3+LMS!$E$22*AC687^2+LMS!$F$22*AC687+LMS!$G$22,IF(AC687&lt;26.75,LMS!$D$23*AC687^3+LMS!$E$23*AC687^2+LMS!$F$23*AC687+LMS!$G$23,IF(AC687&lt;90,LMS!$D$24*AC687^3+LMS!$E$24*AC687^2+LMS!$F$24*AC687+LMS!$G$24,LMS!$D$25*AC687^3+LMS!$E$25*AC687^2+LMS!$F$25*AC687+LMS!$G$25))))),(IF(AC687&lt;2.5,LMS!$D$27*AC687^3+LMS!$E$27*AC687^2+LMS!$F$27*AC687+LMS!$G$27,IF(AC687&lt;9.5,LMS!$D$28*AC687^3+LMS!$E$28*AC687^2+LMS!$F$28*AC687+LMS!$G$28,IF(AC687&lt;26.75,LMS!$D$29*AC687^3+LMS!$E$29*AC687^2+LMS!$F$29*AC687+LMS!$G$29,IF(AC687&lt;90,LMS!$D$30*AC687^3+LMS!$E$30*AC687^2+LMS!$F$30*AC687+LMS!$G$30,IF(AC687&lt;150,LMS!$D$31*AC687^3+LMS!$E$31*AC687^2+LMS!$F$31*AC687+LMS!$G$31,LMS!$D$32*AC687^3+LMS!$E$32*AC687^2+LMS!$F$32*AC687+LMS!$G$32)))))))</f>
        <v>#VALUE!</v>
      </c>
      <c r="AB687" t="e">
        <f>IF(D687="M",(IF(AC687&lt;90,LMS!$D$14*AC687^3+LMS!$E$14*AC687^2+LMS!$F$14*AC687+LMS!$G$14,LMS!$D$15*AC687^3+LMS!$E$15*AC687^2+LMS!$F$15*AC687+LMS!$G$15)),(IF(AC687&lt;90,LMS!$D$17*AC687^3+LMS!$E$17*AC687^2+LMS!$F$17*AC687+LMS!$G$17,LMS!$D$18*AC687^3+LMS!$E$18*AC687^2+LMS!$F$18*AC687+LMS!$G$18)))</f>
        <v>#VALUE!</v>
      </c>
      <c r="AC687" s="7" t="e">
        <f t="shared" si="169"/>
        <v>#VALUE!</v>
      </c>
    </row>
    <row r="688" spans="2:29" s="7" customFormat="1">
      <c r="B688" s="119"/>
      <c r="C688" s="119"/>
      <c r="D688" s="119"/>
      <c r="E688" s="31"/>
      <c r="F688" s="31"/>
      <c r="G688" s="120"/>
      <c r="H688" s="120"/>
      <c r="I688" s="11" t="str">
        <f t="shared" si="156"/>
        <v/>
      </c>
      <c r="J688" s="2" t="str">
        <f t="shared" si="157"/>
        <v/>
      </c>
      <c r="K688" s="2" t="str">
        <f t="shared" si="158"/>
        <v/>
      </c>
      <c r="L688" s="2" t="str">
        <f t="shared" si="159"/>
        <v/>
      </c>
      <c r="M688" s="2" t="str">
        <f t="shared" si="160"/>
        <v/>
      </c>
      <c r="N688" s="2" t="str">
        <f t="shared" si="161"/>
        <v/>
      </c>
      <c r="O688" s="11" t="str">
        <f t="shared" si="162"/>
        <v/>
      </c>
      <c r="P688" s="11" t="str">
        <f t="shared" si="163"/>
        <v/>
      </c>
      <c r="Q688" s="11" t="str">
        <f t="shared" si="164"/>
        <v/>
      </c>
      <c r="R688" s="137"/>
      <c r="S688" s="137"/>
      <c r="T688" s="12" t="e">
        <f t="shared" si="165"/>
        <v>#VALUE!</v>
      </c>
      <c r="U688" s="13" t="e">
        <f t="shared" si="166"/>
        <v>#VALUE!</v>
      </c>
      <c r="V688" s="13"/>
      <c r="W688" s="8">
        <f t="shared" si="167"/>
        <v>9.0359999999999996</v>
      </c>
      <c r="X688" s="8">
        <f t="shared" si="168"/>
        <v>-184.49199999999999</v>
      </c>
      <c r="Y688"/>
      <c r="Z688" t="e">
        <f>IF(D688="M",IF(AC688&lt;78,LMS!$D$5*AC688^3+LMS!$E$5*AC688^2+LMS!$F$5*AC688+LMS!$G$5,IF(AC688&lt;150,LMS!$D$6*AC688^3+LMS!$E$6*AC688^2+LMS!$F$6*AC688+LMS!$G$6,LMS!$D$7*AC688^3+LMS!$E$7*AC688^2+LMS!$F$7*AC688+LMS!$G$7)),IF(AC688&lt;69,LMS!$D$9*AC688^3+LMS!$E$9*AC688^2+LMS!$F$9*AC688+LMS!$G$9,IF(AC688&lt;150,LMS!$D$10*AC688^3+LMS!$E$10*AC688^2+LMS!$F$10*AC688+LMS!$G$10,LMS!$D$11*AC688^3+LMS!$E$11*AC688^2+LMS!$F$11*AC688+LMS!$G$11)))</f>
        <v>#VALUE!</v>
      </c>
      <c r="AA688" t="e">
        <f>IF(D688="M",(IF(AC688&lt;2.5,LMS!$D$21*AC688^3+LMS!$E$21*AC688^2+LMS!$F$21*AC688+LMS!$G$21,IF(AC688&lt;9.5,LMS!$D$22*AC688^3+LMS!$E$22*AC688^2+LMS!$F$22*AC688+LMS!$G$22,IF(AC688&lt;26.75,LMS!$D$23*AC688^3+LMS!$E$23*AC688^2+LMS!$F$23*AC688+LMS!$G$23,IF(AC688&lt;90,LMS!$D$24*AC688^3+LMS!$E$24*AC688^2+LMS!$F$24*AC688+LMS!$G$24,LMS!$D$25*AC688^3+LMS!$E$25*AC688^2+LMS!$F$25*AC688+LMS!$G$25))))),(IF(AC688&lt;2.5,LMS!$D$27*AC688^3+LMS!$E$27*AC688^2+LMS!$F$27*AC688+LMS!$G$27,IF(AC688&lt;9.5,LMS!$D$28*AC688^3+LMS!$E$28*AC688^2+LMS!$F$28*AC688+LMS!$G$28,IF(AC688&lt;26.75,LMS!$D$29*AC688^3+LMS!$E$29*AC688^2+LMS!$F$29*AC688+LMS!$G$29,IF(AC688&lt;90,LMS!$D$30*AC688^3+LMS!$E$30*AC688^2+LMS!$F$30*AC688+LMS!$G$30,IF(AC688&lt;150,LMS!$D$31*AC688^3+LMS!$E$31*AC688^2+LMS!$F$31*AC688+LMS!$G$31,LMS!$D$32*AC688^3+LMS!$E$32*AC688^2+LMS!$F$32*AC688+LMS!$G$32)))))))</f>
        <v>#VALUE!</v>
      </c>
      <c r="AB688" t="e">
        <f>IF(D688="M",(IF(AC688&lt;90,LMS!$D$14*AC688^3+LMS!$E$14*AC688^2+LMS!$F$14*AC688+LMS!$G$14,LMS!$D$15*AC688^3+LMS!$E$15*AC688^2+LMS!$F$15*AC688+LMS!$G$15)),(IF(AC688&lt;90,LMS!$D$17*AC688^3+LMS!$E$17*AC688^2+LMS!$F$17*AC688+LMS!$G$17,LMS!$D$18*AC688^3+LMS!$E$18*AC688^2+LMS!$F$18*AC688+LMS!$G$18)))</f>
        <v>#VALUE!</v>
      </c>
      <c r="AC688" s="7" t="e">
        <f t="shared" si="169"/>
        <v>#VALUE!</v>
      </c>
    </row>
    <row r="689" spans="2:29" s="7" customFormat="1">
      <c r="B689" s="119"/>
      <c r="C689" s="119"/>
      <c r="D689" s="119"/>
      <c r="E689" s="31"/>
      <c r="F689" s="31"/>
      <c r="G689" s="120"/>
      <c r="H689" s="120"/>
      <c r="I689" s="11" t="str">
        <f t="shared" si="156"/>
        <v/>
      </c>
      <c r="J689" s="2" t="str">
        <f t="shared" si="157"/>
        <v/>
      </c>
      <c r="K689" s="2" t="str">
        <f t="shared" si="158"/>
        <v/>
      </c>
      <c r="L689" s="2" t="str">
        <f t="shared" si="159"/>
        <v/>
      </c>
      <c r="M689" s="2" t="str">
        <f t="shared" si="160"/>
        <v/>
      </c>
      <c r="N689" s="2" t="str">
        <f t="shared" si="161"/>
        <v/>
      </c>
      <c r="O689" s="11" t="str">
        <f t="shared" si="162"/>
        <v/>
      </c>
      <c r="P689" s="11" t="str">
        <f t="shared" si="163"/>
        <v/>
      </c>
      <c r="Q689" s="11" t="str">
        <f t="shared" si="164"/>
        <v/>
      </c>
      <c r="R689" s="137"/>
      <c r="S689" s="137"/>
      <c r="T689" s="12" t="e">
        <f t="shared" si="165"/>
        <v>#VALUE!</v>
      </c>
      <c r="U689" s="13" t="e">
        <f t="shared" si="166"/>
        <v>#VALUE!</v>
      </c>
      <c r="V689" s="13"/>
      <c r="W689" s="8">
        <f t="shared" si="167"/>
        <v>9.0359999999999996</v>
      </c>
      <c r="X689" s="8">
        <f t="shared" si="168"/>
        <v>-184.49199999999999</v>
      </c>
      <c r="Y689"/>
      <c r="Z689" t="e">
        <f>IF(D689="M",IF(AC689&lt;78,LMS!$D$5*AC689^3+LMS!$E$5*AC689^2+LMS!$F$5*AC689+LMS!$G$5,IF(AC689&lt;150,LMS!$D$6*AC689^3+LMS!$E$6*AC689^2+LMS!$F$6*AC689+LMS!$G$6,LMS!$D$7*AC689^3+LMS!$E$7*AC689^2+LMS!$F$7*AC689+LMS!$G$7)),IF(AC689&lt;69,LMS!$D$9*AC689^3+LMS!$E$9*AC689^2+LMS!$F$9*AC689+LMS!$G$9,IF(AC689&lt;150,LMS!$D$10*AC689^3+LMS!$E$10*AC689^2+LMS!$F$10*AC689+LMS!$G$10,LMS!$D$11*AC689^3+LMS!$E$11*AC689^2+LMS!$F$11*AC689+LMS!$G$11)))</f>
        <v>#VALUE!</v>
      </c>
      <c r="AA689" t="e">
        <f>IF(D689="M",(IF(AC689&lt;2.5,LMS!$D$21*AC689^3+LMS!$E$21*AC689^2+LMS!$F$21*AC689+LMS!$G$21,IF(AC689&lt;9.5,LMS!$D$22*AC689^3+LMS!$E$22*AC689^2+LMS!$F$22*AC689+LMS!$G$22,IF(AC689&lt;26.75,LMS!$D$23*AC689^3+LMS!$E$23*AC689^2+LMS!$F$23*AC689+LMS!$G$23,IF(AC689&lt;90,LMS!$D$24*AC689^3+LMS!$E$24*AC689^2+LMS!$F$24*AC689+LMS!$G$24,LMS!$D$25*AC689^3+LMS!$E$25*AC689^2+LMS!$F$25*AC689+LMS!$G$25))))),(IF(AC689&lt;2.5,LMS!$D$27*AC689^3+LMS!$E$27*AC689^2+LMS!$F$27*AC689+LMS!$G$27,IF(AC689&lt;9.5,LMS!$D$28*AC689^3+LMS!$E$28*AC689^2+LMS!$F$28*AC689+LMS!$G$28,IF(AC689&lt;26.75,LMS!$D$29*AC689^3+LMS!$E$29*AC689^2+LMS!$F$29*AC689+LMS!$G$29,IF(AC689&lt;90,LMS!$D$30*AC689^3+LMS!$E$30*AC689^2+LMS!$F$30*AC689+LMS!$G$30,IF(AC689&lt;150,LMS!$D$31*AC689^3+LMS!$E$31*AC689^2+LMS!$F$31*AC689+LMS!$G$31,LMS!$D$32*AC689^3+LMS!$E$32*AC689^2+LMS!$F$32*AC689+LMS!$G$32)))))))</f>
        <v>#VALUE!</v>
      </c>
      <c r="AB689" t="e">
        <f>IF(D689="M",(IF(AC689&lt;90,LMS!$D$14*AC689^3+LMS!$E$14*AC689^2+LMS!$F$14*AC689+LMS!$G$14,LMS!$D$15*AC689^3+LMS!$E$15*AC689^2+LMS!$F$15*AC689+LMS!$G$15)),(IF(AC689&lt;90,LMS!$D$17*AC689^3+LMS!$E$17*AC689^2+LMS!$F$17*AC689+LMS!$G$17,LMS!$D$18*AC689^3+LMS!$E$18*AC689^2+LMS!$F$18*AC689+LMS!$G$18)))</f>
        <v>#VALUE!</v>
      </c>
      <c r="AC689" s="7" t="e">
        <f t="shared" si="169"/>
        <v>#VALUE!</v>
      </c>
    </row>
    <row r="690" spans="2:29" s="7" customFormat="1">
      <c r="B690" s="119"/>
      <c r="C690" s="119"/>
      <c r="D690" s="119"/>
      <c r="E690" s="31"/>
      <c r="F690" s="31"/>
      <c r="G690" s="120"/>
      <c r="H690" s="120"/>
      <c r="I690" s="11" t="str">
        <f t="shared" si="156"/>
        <v/>
      </c>
      <c r="J690" s="2" t="str">
        <f t="shared" si="157"/>
        <v/>
      </c>
      <c r="K690" s="2" t="str">
        <f t="shared" si="158"/>
        <v/>
      </c>
      <c r="L690" s="2" t="str">
        <f t="shared" si="159"/>
        <v/>
      </c>
      <c r="M690" s="2" t="str">
        <f t="shared" si="160"/>
        <v/>
      </c>
      <c r="N690" s="2" t="str">
        <f t="shared" si="161"/>
        <v/>
      </c>
      <c r="O690" s="11" t="str">
        <f t="shared" si="162"/>
        <v/>
      </c>
      <c r="P690" s="11" t="str">
        <f t="shared" si="163"/>
        <v/>
      </c>
      <c r="Q690" s="11" t="str">
        <f t="shared" si="164"/>
        <v/>
      </c>
      <c r="R690" s="137"/>
      <c r="S690" s="137"/>
      <c r="T690" s="12" t="e">
        <f t="shared" si="165"/>
        <v>#VALUE!</v>
      </c>
      <c r="U690" s="13" t="e">
        <f t="shared" si="166"/>
        <v>#VALUE!</v>
      </c>
      <c r="V690" s="13"/>
      <c r="W690" s="8">
        <f t="shared" si="167"/>
        <v>9.0359999999999996</v>
      </c>
      <c r="X690" s="8">
        <f t="shared" si="168"/>
        <v>-184.49199999999999</v>
      </c>
      <c r="Y690"/>
      <c r="Z690" t="e">
        <f>IF(D690="M",IF(AC690&lt;78,LMS!$D$5*AC690^3+LMS!$E$5*AC690^2+LMS!$F$5*AC690+LMS!$G$5,IF(AC690&lt;150,LMS!$D$6*AC690^3+LMS!$E$6*AC690^2+LMS!$F$6*AC690+LMS!$G$6,LMS!$D$7*AC690^3+LMS!$E$7*AC690^2+LMS!$F$7*AC690+LMS!$G$7)),IF(AC690&lt;69,LMS!$D$9*AC690^3+LMS!$E$9*AC690^2+LMS!$F$9*AC690+LMS!$G$9,IF(AC690&lt;150,LMS!$D$10*AC690^3+LMS!$E$10*AC690^2+LMS!$F$10*AC690+LMS!$G$10,LMS!$D$11*AC690^3+LMS!$E$11*AC690^2+LMS!$F$11*AC690+LMS!$G$11)))</f>
        <v>#VALUE!</v>
      </c>
      <c r="AA690" t="e">
        <f>IF(D690="M",(IF(AC690&lt;2.5,LMS!$D$21*AC690^3+LMS!$E$21*AC690^2+LMS!$F$21*AC690+LMS!$G$21,IF(AC690&lt;9.5,LMS!$D$22*AC690^3+LMS!$E$22*AC690^2+LMS!$F$22*AC690+LMS!$G$22,IF(AC690&lt;26.75,LMS!$D$23*AC690^3+LMS!$E$23*AC690^2+LMS!$F$23*AC690+LMS!$G$23,IF(AC690&lt;90,LMS!$D$24*AC690^3+LMS!$E$24*AC690^2+LMS!$F$24*AC690+LMS!$G$24,LMS!$D$25*AC690^3+LMS!$E$25*AC690^2+LMS!$F$25*AC690+LMS!$G$25))))),(IF(AC690&lt;2.5,LMS!$D$27*AC690^3+LMS!$E$27*AC690^2+LMS!$F$27*AC690+LMS!$G$27,IF(AC690&lt;9.5,LMS!$D$28*AC690^3+LMS!$E$28*AC690^2+LMS!$F$28*AC690+LMS!$G$28,IF(AC690&lt;26.75,LMS!$D$29*AC690^3+LMS!$E$29*AC690^2+LMS!$F$29*AC690+LMS!$G$29,IF(AC690&lt;90,LMS!$D$30*AC690^3+LMS!$E$30*AC690^2+LMS!$F$30*AC690+LMS!$G$30,IF(AC690&lt;150,LMS!$D$31*AC690^3+LMS!$E$31*AC690^2+LMS!$F$31*AC690+LMS!$G$31,LMS!$D$32*AC690^3+LMS!$E$32*AC690^2+LMS!$F$32*AC690+LMS!$G$32)))))))</f>
        <v>#VALUE!</v>
      </c>
      <c r="AB690" t="e">
        <f>IF(D690="M",(IF(AC690&lt;90,LMS!$D$14*AC690^3+LMS!$E$14*AC690^2+LMS!$F$14*AC690+LMS!$G$14,LMS!$D$15*AC690^3+LMS!$E$15*AC690^2+LMS!$F$15*AC690+LMS!$G$15)),(IF(AC690&lt;90,LMS!$D$17*AC690^3+LMS!$E$17*AC690^2+LMS!$F$17*AC690+LMS!$G$17,LMS!$D$18*AC690^3+LMS!$E$18*AC690^2+LMS!$F$18*AC690+LMS!$G$18)))</f>
        <v>#VALUE!</v>
      </c>
      <c r="AC690" s="7" t="e">
        <f t="shared" si="169"/>
        <v>#VALUE!</v>
      </c>
    </row>
    <row r="691" spans="2:29" s="7" customFormat="1">
      <c r="B691" s="119"/>
      <c r="C691" s="119"/>
      <c r="D691" s="119"/>
      <c r="E691" s="31"/>
      <c r="F691" s="31"/>
      <c r="G691" s="120"/>
      <c r="H691" s="120"/>
      <c r="I691" s="11" t="str">
        <f t="shared" si="156"/>
        <v/>
      </c>
      <c r="J691" s="2" t="str">
        <f t="shared" si="157"/>
        <v/>
      </c>
      <c r="K691" s="2" t="str">
        <f t="shared" si="158"/>
        <v/>
      </c>
      <c r="L691" s="2" t="str">
        <f t="shared" si="159"/>
        <v/>
      </c>
      <c r="M691" s="2" t="str">
        <f t="shared" si="160"/>
        <v/>
      </c>
      <c r="N691" s="2" t="str">
        <f t="shared" si="161"/>
        <v/>
      </c>
      <c r="O691" s="11" t="str">
        <f t="shared" si="162"/>
        <v/>
      </c>
      <c r="P691" s="11" t="str">
        <f t="shared" si="163"/>
        <v/>
      </c>
      <c r="Q691" s="11" t="str">
        <f t="shared" si="164"/>
        <v/>
      </c>
      <c r="R691" s="137"/>
      <c r="S691" s="137"/>
      <c r="T691" s="12" t="e">
        <f t="shared" si="165"/>
        <v>#VALUE!</v>
      </c>
      <c r="U691" s="13" t="e">
        <f t="shared" si="166"/>
        <v>#VALUE!</v>
      </c>
      <c r="V691" s="13"/>
      <c r="W691" s="8">
        <f t="shared" si="167"/>
        <v>9.0359999999999996</v>
      </c>
      <c r="X691" s="8">
        <f t="shared" si="168"/>
        <v>-184.49199999999999</v>
      </c>
      <c r="Y691"/>
      <c r="Z691" t="e">
        <f>IF(D691="M",IF(AC691&lt;78,LMS!$D$5*AC691^3+LMS!$E$5*AC691^2+LMS!$F$5*AC691+LMS!$G$5,IF(AC691&lt;150,LMS!$D$6*AC691^3+LMS!$E$6*AC691^2+LMS!$F$6*AC691+LMS!$G$6,LMS!$D$7*AC691^3+LMS!$E$7*AC691^2+LMS!$F$7*AC691+LMS!$G$7)),IF(AC691&lt;69,LMS!$D$9*AC691^3+LMS!$E$9*AC691^2+LMS!$F$9*AC691+LMS!$G$9,IF(AC691&lt;150,LMS!$D$10*AC691^3+LMS!$E$10*AC691^2+LMS!$F$10*AC691+LMS!$G$10,LMS!$D$11*AC691^3+LMS!$E$11*AC691^2+LMS!$F$11*AC691+LMS!$G$11)))</f>
        <v>#VALUE!</v>
      </c>
      <c r="AA691" t="e">
        <f>IF(D691="M",(IF(AC691&lt;2.5,LMS!$D$21*AC691^3+LMS!$E$21*AC691^2+LMS!$F$21*AC691+LMS!$G$21,IF(AC691&lt;9.5,LMS!$D$22*AC691^3+LMS!$E$22*AC691^2+LMS!$F$22*AC691+LMS!$G$22,IF(AC691&lt;26.75,LMS!$D$23*AC691^3+LMS!$E$23*AC691^2+LMS!$F$23*AC691+LMS!$G$23,IF(AC691&lt;90,LMS!$D$24*AC691^3+LMS!$E$24*AC691^2+LMS!$F$24*AC691+LMS!$G$24,LMS!$D$25*AC691^3+LMS!$E$25*AC691^2+LMS!$F$25*AC691+LMS!$G$25))))),(IF(AC691&lt;2.5,LMS!$D$27*AC691^3+LMS!$E$27*AC691^2+LMS!$F$27*AC691+LMS!$G$27,IF(AC691&lt;9.5,LMS!$D$28*AC691^3+LMS!$E$28*AC691^2+LMS!$F$28*AC691+LMS!$G$28,IF(AC691&lt;26.75,LMS!$D$29*AC691^3+LMS!$E$29*AC691^2+LMS!$F$29*AC691+LMS!$G$29,IF(AC691&lt;90,LMS!$D$30*AC691^3+LMS!$E$30*AC691^2+LMS!$F$30*AC691+LMS!$G$30,IF(AC691&lt;150,LMS!$D$31*AC691^3+LMS!$E$31*AC691^2+LMS!$F$31*AC691+LMS!$G$31,LMS!$D$32*AC691^3+LMS!$E$32*AC691^2+LMS!$F$32*AC691+LMS!$G$32)))))))</f>
        <v>#VALUE!</v>
      </c>
      <c r="AB691" t="e">
        <f>IF(D691="M",(IF(AC691&lt;90,LMS!$D$14*AC691^3+LMS!$E$14*AC691^2+LMS!$F$14*AC691+LMS!$G$14,LMS!$D$15*AC691^3+LMS!$E$15*AC691^2+LMS!$F$15*AC691+LMS!$G$15)),(IF(AC691&lt;90,LMS!$D$17*AC691^3+LMS!$E$17*AC691^2+LMS!$F$17*AC691+LMS!$G$17,LMS!$D$18*AC691^3+LMS!$E$18*AC691^2+LMS!$F$18*AC691+LMS!$G$18)))</f>
        <v>#VALUE!</v>
      </c>
      <c r="AC691" s="7" t="e">
        <f t="shared" si="169"/>
        <v>#VALUE!</v>
      </c>
    </row>
    <row r="692" spans="2:29" s="7" customFormat="1">
      <c r="B692" s="119"/>
      <c r="C692" s="119"/>
      <c r="D692" s="119"/>
      <c r="E692" s="31"/>
      <c r="F692" s="31"/>
      <c r="G692" s="120"/>
      <c r="H692" s="120"/>
      <c r="I692" s="11" t="str">
        <f t="shared" si="156"/>
        <v/>
      </c>
      <c r="J692" s="2" t="str">
        <f t="shared" si="157"/>
        <v/>
      </c>
      <c r="K692" s="2" t="str">
        <f t="shared" si="158"/>
        <v/>
      </c>
      <c r="L692" s="2" t="str">
        <f t="shared" si="159"/>
        <v/>
      </c>
      <c r="M692" s="2" t="str">
        <f t="shared" si="160"/>
        <v/>
      </c>
      <c r="N692" s="2" t="str">
        <f t="shared" si="161"/>
        <v/>
      </c>
      <c r="O692" s="11" t="str">
        <f t="shared" si="162"/>
        <v/>
      </c>
      <c r="P692" s="11" t="str">
        <f t="shared" si="163"/>
        <v/>
      </c>
      <c r="Q692" s="11" t="str">
        <f t="shared" si="164"/>
        <v/>
      </c>
      <c r="R692" s="137"/>
      <c r="S692" s="137"/>
      <c r="T692" s="12" t="e">
        <f t="shared" si="165"/>
        <v>#VALUE!</v>
      </c>
      <c r="U692" s="13" t="e">
        <f t="shared" si="166"/>
        <v>#VALUE!</v>
      </c>
      <c r="V692" s="13"/>
      <c r="W692" s="8">
        <f t="shared" si="167"/>
        <v>9.0359999999999996</v>
      </c>
      <c r="X692" s="8">
        <f t="shared" si="168"/>
        <v>-184.49199999999999</v>
      </c>
      <c r="Y692"/>
      <c r="Z692" t="e">
        <f>IF(D692="M",IF(AC692&lt;78,LMS!$D$5*AC692^3+LMS!$E$5*AC692^2+LMS!$F$5*AC692+LMS!$G$5,IF(AC692&lt;150,LMS!$D$6*AC692^3+LMS!$E$6*AC692^2+LMS!$F$6*AC692+LMS!$G$6,LMS!$D$7*AC692^3+LMS!$E$7*AC692^2+LMS!$F$7*AC692+LMS!$G$7)),IF(AC692&lt;69,LMS!$D$9*AC692^3+LMS!$E$9*AC692^2+LMS!$F$9*AC692+LMS!$G$9,IF(AC692&lt;150,LMS!$D$10*AC692^3+LMS!$E$10*AC692^2+LMS!$F$10*AC692+LMS!$G$10,LMS!$D$11*AC692^3+LMS!$E$11*AC692^2+LMS!$F$11*AC692+LMS!$G$11)))</f>
        <v>#VALUE!</v>
      </c>
      <c r="AA692" t="e">
        <f>IF(D692="M",(IF(AC692&lt;2.5,LMS!$D$21*AC692^3+LMS!$E$21*AC692^2+LMS!$F$21*AC692+LMS!$G$21,IF(AC692&lt;9.5,LMS!$D$22*AC692^3+LMS!$E$22*AC692^2+LMS!$F$22*AC692+LMS!$G$22,IF(AC692&lt;26.75,LMS!$D$23*AC692^3+LMS!$E$23*AC692^2+LMS!$F$23*AC692+LMS!$G$23,IF(AC692&lt;90,LMS!$D$24*AC692^3+LMS!$E$24*AC692^2+LMS!$F$24*AC692+LMS!$G$24,LMS!$D$25*AC692^3+LMS!$E$25*AC692^2+LMS!$F$25*AC692+LMS!$G$25))))),(IF(AC692&lt;2.5,LMS!$D$27*AC692^3+LMS!$E$27*AC692^2+LMS!$F$27*AC692+LMS!$G$27,IF(AC692&lt;9.5,LMS!$D$28*AC692^3+LMS!$E$28*AC692^2+LMS!$F$28*AC692+LMS!$G$28,IF(AC692&lt;26.75,LMS!$D$29*AC692^3+LMS!$E$29*AC692^2+LMS!$F$29*AC692+LMS!$G$29,IF(AC692&lt;90,LMS!$D$30*AC692^3+LMS!$E$30*AC692^2+LMS!$F$30*AC692+LMS!$G$30,IF(AC692&lt;150,LMS!$D$31*AC692^3+LMS!$E$31*AC692^2+LMS!$F$31*AC692+LMS!$G$31,LMS!$D$32*AC692^3+LMS!$E$32*AC692^2+LMS!$F$32*AC692+LMS!$G$32)))))))</f>
        <v>#VALUE!</v>
      </c>
      <c r="AB692" t="e">
        <f>IF(D692="M",(IF(AC692&lt;90,LMS!$D$14*AC692^3+LMS!$E$14*AC692^2+LMS!$F$14*AC692+LMS!$G$14,LMS!$D$15*AC692^3+LMS!$E$15*AC692^2+LMS!$F$15*AC692+LMS!$G$15)),(IF(AC692&lt;90,LMS!$D$17*AC692^3+LMS!$E$17*AC692^2+LMS!$F$17*AC692+LMS!$G$17,LMS!$D$18*AC692^3+LMS!$E$18*AC692^2+LMS!$F$18*AC692+LMS!$G$18)))</f>
        <v>#VALUE!</v>
      </c>
      <c r="AC692" s="7" t="e">
        <f t="shared" si="169"/>
        <v>#VALUE!</v>
      </c>
    </row>
    <row r="693" spans="2:29" s="7" customFormat="1">
      <c r="B693" s="119"/>
      <c r="C693" s="119"/>
      <c r="D693" s="119"/>
      <c r="E693" s="31"/>
      <c r="F693" s="31"/>
      <c r="G693" s="120"/>
      <c r="H693" s="120"/>
      <c r="I693" s="11" t="str">
        <f t="shared" si="156"/>
        <v/>
      </c>
      <c r="J693" s="2" t="str">
        <f t="shared" si="157"/>
        <v/>
      </c>
      <c r="K693" s="2" t="str">
        <f t="shared" si="158"/>
        <v/>
      </c>
      <c r="L693" s="2" t="str">
        <f t="shared" si="159"/>
        <v/>
      </c>
      <c r="M693" s="2" t="str">
        <f t="shared" si="160"/>
        <v/>
      </c>
      <c r="N693" s="2" t="str">
        <f t="shared" si="161"/>
        <v/>
      </c>
      <c r="O693" s="11" t="str">
        <f t="shared" si="162"/>
        <v/>
      </c>
      <c r="P693" s="11" t="str">
        <f t="shared" si="163"/>
        <v/>
      </c>
      <c r="Q693" s="11" t="str">
        <f t="shared" si="164"/>
        <v/>
      </c>
      <c r="R693" s="137"/>
      <c r="S693" s="137"/>
      <c r="T693" s="12" t="e">
        <f t="shared" si="165"/>
        <v>#VALUE!</v>
      </c>
      <c r="U693" s="13" t="e">
        <f t="shared" si="166"/>
        <v>#VALUE!</v>
      </c>
      <c r="V693" s="13"/>
      <c r="W693" s="8">
        <f t="shared" si="167"/>
        <v>9.0359999999999996</v>
      </c>
      <c r="X693" s="8">
        <f t="shared" si="168"/>
        <v>-184.49199999999999</v>
      </c>
      <c r="Y693"/>
      <c r="Z693" t="e">
        <f>IF(D693="M",IF(AC693&lt;78,LMS!$D$5*AC693^3+LMS!$E$5*AC693^2+LMS!$F$5*AC693+LMS!$G$5,IF(AC693&lt;150,LMS!$D$6*AC693^3+LMS!$E$6*AC693^2+LMS!$F$6*AC693+LMS!$G$6,LMS!$D$7*AC693^3+LMS!$E$7*AC693^2+LMS!$F$7*AC693+LMS!$G$7)),IF(AC693&lt;69,LMS!$D$9*AC693^3+LMS!$E$9*AC693^2+LMS!$F$9*AC693+LMS!$G$9,IF(AC693&lt;150,LMS!$D$10*AC693^3+LMS!$E$10*AC693^2+LMS!$F$10*AC693+LMS!$G$10,LMS!$D$11*AC693^3+LMS!$E$11*AC693^2+LMS!$F$11*AC693+LMS!$G$11)))</f>
        <v>#VALUE!</v>
      </c>
      <c r="AA693" t="e">
        <f>IF(D693="M",(IF(AC693&lt;2.5,LMS!$D$21*AC693^3+LMS!$E$21*AC693^2+LMS!$F$21*AC693+LMS!$G$21,IF(AC693&lt;9.5,LMS!$D$22*AC693^3+LMS!$E$22*AC693^2+LMS!$F$22*AC693+LMS!$G$22,IF(AC693&lt;26.75,LMS!$D$23*AC693^3+LMS!$E$23*AC693^2+LMS!$F$23*AC693+LMS!$G$23,IF(AC693&lt;90,LMS!$D$24*AC693^3+LMS!$E$24*AC693^2+LMS!$F$24*AC693+LMS!$G$24,LMS!$D$25*AC693^3+LMS!$E$25*AC693^2+LMS!$F$25*AC693+LMS!$G$25))))),(IF(AC693&lt;2.5,LMS!$D$27*AC693^3+LMS!$E$27*AC693^2+LMS!$F$27*AC693+LMS!$G$27,IF(AC693&lt;9.5,LMS!$D$28*AC693^3+LMS!$E$28*AC693^2+LMS!$F$28*AC693+LMS!$G$28,IF(AC693&lt;26.75,LMS!$D$29*AC693^3+LMS!$E$29*AC693^2+LMS!$F$29*AC693+LMS!$G$29,IF(AC693&lt;90,LMS!$D$30*AC693^3+LMS!$E$30*AC693^2+LMS!$F$30*AC693+LMS!$G$30,IF(AC693&lt;150,LMS!$D$31*AC693^3+LMS!$E$31*AC693^2+LMS!$F$31*AC693+LMS!$G$31,LMS!$D$32*AC693^3+LMS!$E$32*AC693^2+LMS!$F$32*AC693+LMS!$G$32)))))))</f>
        <v>#VALUE!</v>
      </c>
      <c r="AB693" t="e">
        <f>IF(D693="M",(IF(AC693&lt;90,LMS!$D$14*AC693^3+LMS!$E$14*AC693^2+LMS!$F$14*AC693+LMS!$G$14,LMS!$D$15*AC693^3+LMS!$E$15*AC693^2+LMS!$F$15*AC693+LMS!$G$15)),(IF(AC693&lt;90,LMS!$D$17*AC693^3+LMS!$E$17*AC693^2+LMS!$F$17*AC693+LMS!$G$17,LMS!$D$18*AC693^3+LMS!$E$18*AC693^2+LMS!$F$18*AC693+LMS!$G$18)))</f>
        <v>#VALUE!</v>
      </c>
      <c r="AC693" s="7" t="e">
        <f t="shared" si="169"/>
        <v>#VALUE!</v>
      </c>
    </row>
    <row r="694" spans="2:29" s="7" customFormat="1">
      <c r="B694" s="119"/>
      <c r="C694" s="119"/>
      <c r="D694" s="119"/>
      <c r="E694" s="31"/>
      <c r="F694" s="31"/>
      <c r="G694" s="120"/>
      <c r="H694" s="120"/>
      <c r="I694" s="11" t="str">
        <f t="shared" si="156"/>
        <v/>
      </c>
      <c r="J694" s="2" t="str">
        <f t="shared" si="157"/>
        <v/>
      </c>
      <c r="K694" s="2" t="str">
        <f t="shared" si="158"/>
        <v/>
      </c>
      <c r="L694" s="2" t="str">
        <f t="shared" si="159"/>
        <v/>
      </c>
      <c r="M694" s="2" t="str">
        <f t="shared" si="160"/>
        <v/>
      </c>
      <c r="N694" s="2" t="str">
        <f t="shared" si="161"/>
        <v/>
      </c>
      <c r="O694" s="11" t="str">
        <f t="shared" si="162"/>
        <v/>
      </c>
      <c r="P694" s="11" t="str">
        <f t="shared" si="163"/>
        <v/>
      </c>
      <c r="Q694" s="11" t="str">
        <f t="shared" si="164"/>
        <v/>
      </c>
      <c r="R694" s="137"/>
      <c r="S694" s="137"/>
      <c r="T694" s="12" t="e">
        <f t="shared" si="165"/>
        <v>#VALUE!</v>
      </c>
      <c r="U694" s="13" t="e">
        <f t="shared" si="166"/>
        <v>#VALUE!</v>
      </c>
      <c r="V694" s="13"/>
      <c r="W694" s="8">
        <f t="shared" si="167"/>
        <v>9.0359999999999996</v>
      </c>
      <c r="X694" s="8">
        <f t="shared" si="168"/>
        <v>-184.49199999999999</v>
      </c>
      <c r="Y694"/>
      <c r="Z694" t="e">
        <f>IF(D694="M",IF(AC694&lt;78,LMS!$D$5*AC694^3+LMS!$E$5*AC694^2+LMS!$F$5*AC694+LMS!$G$5,IF(AC694&lt;150,LMS!$D$6*AC694^3+LMS!$E$6*AC694^2+LMS!$F$6*AC694+LMS!$G$6,LMS!$D$7*AC694^3+LMS!$E$7*AC694^2+LMS!$F$7*AC694+LMS!$G$7)),IF(AC694&lt;69,LMS!$D$9*AC694^3+LMS!$E$9*AC694^2+LMS!$F$9*AC694+LMS!$G$9,IF(AC694&lt;150,LMS!$D$10*AC694^3+LMS!$E$10*AC694^2+LMS!$F$10*AC694+LMS!$G$10,LMS!$D$11*AC694^3+LMS!$E$11*AC694^2+LMS!$F$11*AC694+LMS!$G$11)))</f>
        <v>#VALUE!</v>
      </c>
      <c r="AA694" t="e">
        <f>IF(D694="M",(IF(AC694&lt;2.5,LMS!$D$21*AC694^3+LMS!$E$21*AC694^2+LMS!$F$21*AC694+LMS!$G$21,IF(AC694&lt;9.5,LMS!$D$22*AC694^3+LMS!$E$22*AC694^2+LMS!$F$22*AC694+LMS!$G$22,IF(AC694&lt;26.75,LMS!$D$23*AC694^3+LMS!$E$23*AC694^2+LMS!$F$23*AC694+LMS!$G$23,IF(AC694&lt;90,LMS!$D$24*AC694^3+LMS!$E$24*AC694^2+LMS!$F$24*AC694+LMS!$G$24,LMS!$D$25*AC694^3+LMS!$E$25*AC694^2+LMS!$F$25*AC694+LMS!$G$25))))),(IF(AC694&lt;2.5,LMS!$D$27*AC694^3+LMS!$E$27*AC694^2+LMS!$F$27*AC694+LMS!$G$27,IF(AC694&lt;9.5,LMS!$D$28*AC694^3+LMS!$E$28*AC694^2+LMS!$F$28*AC694+LMS!$G$28,IF(AC694&lt;26.75,LMS!$D$29*AC694^3+LMS!$E$29*AC694^2+LMS!$F$29*AC694+LMS!$G$29,IF(AC694&lt;90,LMS!$D$30*AC694^3+LMS!$E$30*AC694^2+LMS!$F$30*AC694+LMS!$G$30,IF(AC694&lt;150,LMS!$D$31*AC694^3+LMS!$E$31*AC694^2+LMS!$F$31*AC694+LMS!$G$31,LMS!$D$32*AC694^3+LMS!$E$32*AC694^2+LMS!$F$32*AC694+LMS!$G$32)))))))</f>
        <v>#VALUE!</v>
      </c>
      <c r="AB694" t="e">
        <f>IF(D694="M",(IF(AC694&lt;90,LMS!$D$14*AC694^3+LMS!$E$14*AC694^2+LMS!$F$14*AC694+LMS!$G$14,LMS!$D$15*AC694^3+LMS!$E$15*AC694^2+LMS!$F$15*AC694+LMS!$G$15)),(IF(AC694&lt;90,LMS!$D$17*AC694^3+LMS!$E$17*AC694^2+LMS!$F$17*AC694+LMS!$G$17,LMS!$D$18*AC694^3+LMS!$E$18*AC694^2+LMS!$F$18*AC694+LMS!$G$18)))</f>
        <v>#VALUE!</v>
      </c>
      <c r="AC694" s="7" t="e">
        <f t="shared" si="169"/>
        <v>#VALUE!</v>
      </c>
    </row>
    <row r="695" spans="2:29" s="7" customFormat="1">
      <c r="B695" s="119"/>
      <c r="C695" s="119"/>
      <c r="D695" s="119"/>
      <c r="E695" s="31"/>
      <c r="F695" s="31"/>
      <c r="G695" s="120"/>
      <c r="H695" s="120"/>
      <c r="I695" s="11" t="str">
        <f t="shared" si="156"/>
        <v/>
      </c>
      <c r="J695" s="2" t="str">
        <f t="shared" si="157"/>
        <v/>
      </c>
      <c r="K695" s="2" t="str">
        <f t="shared" si="158"/>
        <v/>
      </c>
      <c r="L695" s="2" t="str">
        <f t="shared" si="159"/>
        <v/>
      </c>
      <c r="M695" s="2" t="str">
        <f t="shared" si="160"/>
        <v/>
      </c>
      <c r="N695" s="2" t="str">
        <f t="shared" si="161"/>
        <v/>
      </c>
      <c r="O695" s="11" t="str">
        <f t="shared" si="162"/>
        <v/>
      </c>
      <c r="P695" s="11" t="str">
        <f t="shared" si="163"/>
        <v/>
      </c>
      <c r="Q695" s="11" t="str">
        <f t="shared" si="164"/>
        <v/>
      </c>
      <c r="R695" s="137"/>
      <c r="S695" s="137"/>
      <c r="T695" s="12" t="e">
        <f t="shared" si="165"/>
        <v>#VALUE!</v>
      </c>
      <c r="U695" s="13" t="e">
        <f t="shared" si="166"/>
        <v>#VALUE!</v>
      </c>
      <c r="V695" s="13"/>
      <c r="W695" s="8">
        <f t="shared" si="167"/>
        <v>9.0359999999999996</v>
      </c>
      <c r="X695" s="8">
        <f t="shared" si="168"/>
        <v>-184.49199999999999</v>
      </c>
      <c r="Y695"/>
      <c r="Z695" t="e">
        <f>IF(D695="M",IF(AC695&lt;78,LMS!$D$5*AC695^3+LMS!$E$5*AC695^2+LMS!$F$5*AC695+LMS!$G$5,IF(AC695&lt;150,LMS!$D$6*AC695^3+LMS!$E$6*AC695^2+LMS!$F$6*AC695+LMS!$G$6,LMS!$D$7*AC695^3+LMS!$E$7*AC695^2+LMS!$F$7*AC695+LMS!$G$7)),IF(AC695&lt;69,LMS!$D$9*AC695^3+LMS!$E$9*AC695^2+LMS!$F$9*AC695+LMS!$G$9,IF(AC695&lt;150,LMS!$D$10*AC695^3+LMS!$E$10*AC695^2+LMS!$F$10*AC695+LMS!$G$10,LMS!$D$11*AC695^3+LMS!$E$11*AC695^2+LMS!$F$11*AC695+LMS!$G$11)))</f>
        <v>#VALUE!</v>
      </c>
      <c r="AA695" t="e">
        <f>IF(D695="M",(IF(AC695&lt;2.5,LMS!$D$21*AC695^3+LMS!$E$21*AC695^2+LMS!$F$21*AC695+LMS!$G$21,IF(AC695&lt;9.5,LMS!$D$22*AC695^3+LMS!$E$22*AC695^2+LMS!$F$22*AC695+LMS!$G$22,IF(AC695&lt;26.75,LMS!$D$23*AC695^3+LMS!$E$23*AC695^2+LMS!$F$23*AC695+LMS!$G$23,IF(AC695&lt;90,LMS!$D$24*AC695^3+LMS!$E$24*AC695^2+LMS!$F$24*AC695+LMS!$G$24,LMS!$D$25*AC695^3+LMS!$E$25*AC695^2+LMS!$F$25*AC695+LMS!$G$25))))),(IF(AC695&lt;2.5,LMS!$D$27*AC695^3+LMS!$E$27*AC695^2+LMS!$F$27*AC695+LMS!$G$27,IF(AC695&lt;9.5,LMS!$D$28*AC695^3+LMS!$E$28*AC695^2+LMS!$F$28*AC695+LMS!$G$28,IF(AC695&lt;26.75,LMS!$D$29*AC695^3+LMS!$E$29*AC695^2+LMS!$F$29*AC695+LMS!$G$29,IF(AC695&lt;90,LMS!$D$30*AC695^3+LMS!$E$30*AC695^2+LMS!$F$30*AC695+LMS!$G$30,IF(AC695&lt;150,LMS!$D$31*AC695^3+LMS!$E$31*AC695^2+LMS!$F$31*AC695+LMS!$G$31,LMS!$D$32*AC695^3+LMS!$E$32*AC695^2+LMS!$F$32*AC695+LMS!$G$32)))))))</f>
        <v>#VALUE!</v>
      </c>
      <c r="AB695" t="e">
        <f>IF(D695="M",(IF(AC695&lt;90,LMS!$D$14*AC695^3+LMS!$E$14*AC695^2+LMS!$F$14*AC695+LMS!$G$14,LMS!$D$15*AC695^3+LMS!$E$15*AC695^2+LMS!$F$15*AC695+LMS!$G$15)),(IF(AC695&lt;90,LMS!$D$17*AC695^3+LMS!$E$17*AC695^2+LMS!$F$17*AC695+LMS!$G$17,LMS!$D$18*AC695^3+LMS!$E$18*AC695^2+LMS!$F$18*AC695+LMS!$G$18)))</f>
        <v>#VALUE!</v>
      </c>
      <c r="AC695" s="7" t="e">
        <f t="shared" si="169"/>
        <v>#VALUE!</v>
      </c>
    </row>
    <row r="696" spans="2:29" s="7" customFormat="1">
      <c r="B696" s="119"/>
      <c r="C696" s="119"/>
      <c r="D696" s="119"/>
      <c r="E696" s="31"/>
      <c r="F696" s="31"/>
      <c r="G696" s="120"/>
      <c r="H696" s="120"/>
      <c r="I696" s="11" t="str">
        <f t="shared" si="156"/>
        <v/>
      </c>
      <c r="J696" s="2" t="str">
        <f t="shared" si="157"/>
        <v/>
      </c>
      <c r="K696" s="2" t="str">
        <f t="shared" si="158"/>
        <v/>
      </c>
      <c r="L696" s="2" t="str">
        <f t="shared" si="159"/>
        <v/>
      </c>
      <c r="M696" s="2" t="str">
        <f t="shared" si="160"/>
        <v/>
      </c>
      <c r="N696" s="2" t="str">
        <f t="shared" si="161"/>
        <v/>
      </c>
      <c r="O696" s="11" t="str">
        <f t="shared" si="162"/>
        <v/>
      </c>
      <c r="P696" s="11" t="str">
        <f t="shared" si="163"/>
        <v/>
      </c>
      <c r="Q696" s="11" t="str">
        <f t="shared" si="164"/>
        <v/>
      </c>
      <c r="R696" s="137"/>
      <c r="S696" s="137"/>
      <c r="T696" s="12" t="e">
        <f t="shared" si="165"/>
        <v>#VALUE!</v>
      </c>
      <c r="U696" s="13" t="e">
        <f t="shared" si="166"/>
        <v>#VALUE!</v>
      </c>
      <c r="V696" s="13"/>
      <c r="W696" s="8">
        <f t="shared" si="167"/>
        <v>9.0359999999999996</v>
      </c>
      <c r="X696" s="8">
        <f t="shared" si="168"/>
        <v>-184.49199999999999</v>
      </c>
      <c r="Y696"/>
      <c r="Z696" t="e">
        <f>IF(D696="M",IF(AC696&lt;78,LMS!$D$5*AC696^3+LMS!$E$5*AC696^2+LMS!$F$5*AC696+LMS!$G$5,IF(AC696&lt;150,LMS!$D$6*AC696^3+LMS!$E$6*AC696^2+LMS!$F$6*AC696+LMS!$G$6,LMS!$D$7*AC696^3+LMS!$E$7*AC696^2+LMS!$F$7*AC696+LMS!$G$7)),IF(AC696&lt;69,LMS!$D$9*AC696^3+LMS!$E$9*AC696^2+LMS!$F$9*AC696+LMS!$G$9,IF(AC696&lt;150,LMS!$D$10*AC696^3+LMS!$E$10*AC696^2+LMS!$F$10*AC696+LMS!$G$10,LMS!$D$11*AC696^3+LMS!$E$11*AC696^2+LMS!$F$11*AC696+LMS!$G$11)))</f>
        <v>#VALUE!</v>
      </c>
      <c r="AA696" t="e">
        <f>IF(D696="M",(IF(AC696&lt;2.5,LMS!$D$21*AC696^3+LMS!$E$21*AC696^2+LMS!$F$21*AC696+LMS!$G$21,IF(AC696&lt;9.5,LMS!$D$22*AC696^3+LMS!$E$22*AC696^2+LMS!$F$22*AC696+LMS!$G$22,IF(AC696&lt;26.75,LMS!$D$23*AC696^3+LMS!$E$23*AC696^2+LMS!$F$23*AC696+LMS!$G$23,IF(AC696&lt;90,LMS!$D$24*AC696^3+LMS!$E$24*AC696^2+LMS!$F$24*AC696+LMS!$G$24,LMS!$D$25*AC696^3+LMS!$E$25*AC696^2+LMS!$F$25*AC696+LMS!$G$25))))),(IF(AC696&lt;2.5,LMS!$D$27*AC696^3+LMS!$E$27*AC696^2+LMS!$F$27*AC696+LMS!$G$27,IF(AC696&lt;9.5,LMS!$D$28*AC696^3+LMS!$E$28*AC696^2+LMS!$F$28*AC696+LMS!$G$28,IF(AC696&lt;26.75,LMS!$D$29*AC696^3+LMS!$E$29*AC696^2+LMS!$F$29*AC696+LMS!$G$29,IF(AC696&lt;90,LMS!$D$30*AC696^3+LMS!$E$30*AC696^2+LMS!$F$30*AC696+LMS!$G$30,IF(AC696&lt;150,LMS!$D$31*AC696^3+LMS!$E$31*AC696^2+LMS!$F$31*AC696+LMS!$G$31,LMS!$D$32*AC696^3+LMS!$E$32*AC696^2+LMS!$F$32*AC696+LMS!$G$32)))))))</f>
        <v>#VALUE!</v>
      </c>
      <c r="AB696" t="e">
        <f>IF(D696="M",(IF(AC696&lt;90,LMS!$D$14*AC696^3+LMS!$E$14*AC696^2+LMS!$F$14*AC696+LMS!$G$14,LMS!$D$15*AC696^3+LMS!$E$15*AC696^2+LMS!$F$15*AC696+LMS!$G$15)),(IF(AC696&lt;90,LMS!$D$17*AC696^3+LMS!$E$17*AC696^2+LMS!$F$17*AC696+LMS!$G$17,LMS!$D$18*AC696^3+LMS!$E$18*AC696^2+LMS!$F$18*AC696+LMS!$G$18)))</f>
        <v>#VALUE!</v>
      </c>
      <c r="AC696" s="7" t="e">
        <f t="shared" si="169"/>
        <v>#VALUE!</v>
      </c>
    </row>
    <row r="697" spans="2:29" s="7" customFormat="1">
      <c r="B697" s="119"/>
      <c r="C697" s="119"/>
      <c r="D697" s="119"/>
      <c r="E697" s="31"/>
      <c r="F697" s="31"/>
      <c r="G697" s="120"/>
      <c r="H697" s="120"/>
      <c r="I697" s="11" t="str">
        <f t="shared" si="156"/>
        <v/>
      </c>
      <c r="J697" s="2" t="str">
        <f t="shared" si="157"/>
        <v/>
      </c>
      <c r="K697" s="2" t="str">
        <f t="shared" si="158"/>
        <v/>
      </c>
      <c r="L697" s="2" t="str">
        <f t="shared" si="159"/>
        <v/>
      </c>
      <c r="M697" s="2" t="str">
        <f t="shared" si="160"/>
        <v/>
      </c>
      <c r="N697" s="2" t="str">
        <f t="shared" si="161"/>
        <v/>
      </c>
      <c r="O697" s="11" t="str">
        <f t="shared" si="162"/>
        <v/>
      </c>
      <c r="P697" s="11" t="str">
        <f t="shared" si="163"/>
        <v/>
      </c>
      <c r="Q697" s="11" t="str">
        <f t="shared" si="164"/>
        <v/>
      </c>
      <c r="R697" s="137"/>
      <c r="S697" s="137"/>
      <c r="T697" s="12" t="e">
        <f t="shared" si="165"/>
        <v>#VALUE!</v>
      </c>
      <c r="U697" s="13" t="e">
        <f t="shared" si="166"/>
        <v>#VALUE!</v>
      </c>
      <c r="V697" s="13"/>
      <c r="W697" s="8">
        <f t="shared" si="167"/>
        <v>9.0359999999999996</v>
      </c>
      <c r="X697" s="8">
        <f t="shared" si="168"/>
        <v>-184.49199999999999</v>
      </c>
      <c r="Y697"/>
      <c r="Z697" t="e">
        <f>IF(D697="M",IF(AC697&lt;78,LMS!$D$5*AC697^3+LMS!$E$5*AC697^2+LMS!$F$5*AC697+LMS!$G$5,IF(AC697&lt;150,LMS!$D$6*AC697^3+LMS!$E$6*AC697^2+LMS!$F$6*AC697+LMS!$G$6,LMS!$D$7*AC697^3+LMS!$E$7*AC697^2+LMS!$F$7*AC697+LMS!$G$7)),IF(AC697&lt;69,LMS!$D$9*AC697^3+LMS!$E$9*AC697^2+LMS!$F$9*AC697+LMS!$G$9,IF(AC697&lt;150,LMS!$D$10*AC697^3+LMS!$E$10*AC697^2+LMS!$F$10*AC697+LMS!$G$10,LMS!$D$11*AC697^3+LMS!$E$11*AC697^2+LMS!$F$11*AC697+LMS!$G$11)))</f>
        <v>#VALUE!</v>
      </c>
      <c r="AA697" t="e">
        <f>IF(D697="M",(IF(AC697&lt;2.5,LMS!$D$21*AC697^3+LMS!$E$21*AC697^2+LMS!$F$21*AC697+LMS!$G$21,IF(AC697&lt;9.5,LMS!$D$22*AC697^3+LMS!$E$22*AC697^2+LMS!$F$22*AC697+LMS!$G$22,IF(AC697&lt;26.75,LMS!$D$23*AC697^3+LMS!$E$23*AC697^2+LMS!$F$23*AC697+LMS!$G$23,IF(AC697&lt;90,LMS!$D$24*AC697^3+LMS!$E$24*AC697^2+LMS!$F$24*AC697+LMS!$G$24,LMS!$D$25*AC697^3+LMS!$E$25*AC697^2+LMS!$F$25*AC697+LMS!$G$25))))),(IF(AC697&lt;2.5,LMS!$D$27*AC697^3+LMS!$E$27*AC697^2+LMS!$F$27*AC697+LMS!$G$27,IF(AC697&lt;9.5,LMS!$D$28*AC697^3+LMS!$E$28*AC697^2+LMS!$F$28*AC697+LMS!$G$28,IF(AC697&lt;26.75,LMS!$D$29*AC697^3+LMS!$E$29*AC697^2+LMS!$F$29*AC697+LMS!$G$29,IF(AC697&lt;90,LMS!$D$30*AC697^3+LMS!$E$30*AC697^2+LMS!$F$30*AC697+LMS!$G$30,IF(AC697&lt;150,LMS!$D$31*AC697^3+LMS!$E$31*AC697^2+LMS!$F$31*AC697+LMS!$G$31,LMS!$D$32*AC697^3+LMS!$E$32*AC697^2+LMS!$F$32*AC697+LMS!$G$32)))))))</f>
        <v>#VALUE!</v>
      </c>
      <c r="AB697" t="e">
        <f>IF(D697="M",(IF(AC697&lt;90,LMS!$D$14*AC697^3+LMS!$E$14*AC697^2+LMS!$F$14*AC697+LMS!$G$14,LMS!$D$15*AC697^3+LMS!$E$15*AC697^2+LMS!$F$15*AC697+LMS!$G$15)),(IF(AC697&lt;90,LMS!$D$17*AC697^3+LMS!$E$17*AC697^2+LMS!$F$17*AC697+LMS!$G$17,LMS!$D$18*AC697^3+LMS!$E$18*AC697^2+LMS!$F$18*AC697+LMS!$G$18)))</f>
        <v>#VALUE!</v>
      </c>
      <c r="AC697" s="7" t="e">
        <f t="shared" si="169"/>
        <v>#VALUE!</v>
      </c>
    </row>
    <row r="698" spans="2:29" s="7" customFormat="1">
      <c r="B698" s="119"/>
      <c r="C698" s="119"/>
      <c r="D698" s="119"/>
      <c r="E698" s="31"/>
      <c r="F698" s="31"/>
      <c r="G698" s="120"/>
      <c r="H698" s="120"/>
      <c r="I698" s="11" t="str">
        <f t="shared" si="156"/>
        <v/>
      </c>
      <c r="J698" s="2" t="str">
        <f t="shared" si="157"/>
        <v/>
      </c>
      <c r="K698" s="2" t="str">
        <f t="shared" si="158"/>
        <v/>
      </c>
      <c r="L698" s="2" t="str">
        <f t="shared" si="159"/>
        <v/>
      </c>
      <c r="M698" s="2" t="str">
        <f t="shared" si="160"/>
        <v/>
      </c>
      <c r="N698" s="2" t="str">
        <f t="shared" si="161"/>
        <v/>
      </c>
      <c r="O698" s="11" t="str">
        <f t="shared" si="162"/>
        <v/>
      </c>
      <c r="P698" s="11" t="str">
        <f t="shared" si="163"/>
        <v/>
      </c>
      <c r="Q698" s="11" t="str">
        <f t="shared" si="164"/>
        <v/>
      </c>
      <c r="R698" s="137"/>
      <c r="S698" s="137"/>
      <c r="T698" s="12" t="e">
        <f t="shared" si="165"/>
        <v>#VALUE!</v>
      </c>
      <c r="U698" s="13" t="e">
        <f t="shared" si="166"/>
        <v>#VALUE!</v>
      </c>
      <c r="V698" s="13"/>
      <c r="W698" s="8">
        <f t="shared" si="167"/>
        <v>9.0359999999999996</v>
      </c>
      <c r="X698" s="8">
        <f t="shared" si="168"/>
        <v>-184.49199999999999</v>
      </c>
      <c r="Y698"/>
      <c r="Z698" t="e">
        <f>IF(D698="M",IF(AC698&lt;78,LMS!$D$5*AC698^3+LMS!$E$5*AC698^2+LMS!$F$5*AC698+LMS!$G$5,IF(AC698&lt;150,LMS!$D$6*AC698^3+LMS!$E$6*AC698^2+LMS!$F$6*AC698+LMS!$G$6,LMS!$D$7*AC698^3+LMS!$E$7*AC698^2+LMS!$F$7*AC698+LMS!$G$7)),IF(AC698&lt;69,LMS!$D$9*AC698^3+LMS!$E$9*AC698^2+LMS!$F$9*AC698+LMS!$G$9,IF(AC698&lt;150,LMS!$D$10*AC698^3+LMS!$E$10*AC698^2+LMS!$F$10*AC698+LMS!$G$10,LMS!$D$11*AC698^3+LMS!$E$11*AC698^2+LMS!$F$11*AC698+LMS!$G$11)))</f>
        <v>#VALUE!</v>
      </c>
      <c r="AA698" t="e">
        <f>IF(D698="M",(IF(AC698&lt;2.5,LMS!$D$21*AC698^3+LMS!$E$21*AC698^2+LMS!$F$21*AC698+LMS!$G$21,IF(AC698&lt;9.5,LMS!$D$22*AC698^3+LMS!$E$22*AC698^2+LMS!$F$22*AC698+LMS!$G$22,IF(AC698&lt;26.75,LMS!$D$23*AC698^3+LMS!$E$23*AC698^2+LMS!$F$23*AC698+LMS!$G$23,IF(AC698&lt;90,LMS!$D$24*AC698^3+LMS!$E$24*AC698^2+LMS!$F$24*AC698+LMS!$G$24,LMS!$D$25*AC698^3+LMS!$E$25*AC698^2+LMS!$F$25*AC698+LMS!$G$25))))),(IF(AC698&lt;2.5,LMS!$D$27*AC698^3+LMS!$E$27*AC698^2+LMS!$F$27*AC698+LMS!$G$27,IF(AC698&lt;9.5,LMS!$D$28*AC698^3+LMS!$E$28*AC698^2+LMS!$F$28*AC698+LMS!$G$28,IF(AC698&lt;26.75,LMS!$D$29*AC698^3+LMS!$E$29*AC698^2+LMS!$F$29*AC698+LMS!$G$29,IF(AC698&lt;90,LMS!$D$30*AC698^3+LMS!$E$30*AC698^2+LMS!$F$30*AC698+LMS!$G$30,IF(AC698&lt;150,LMS!$D$31*AC698^3+LMS!$E$31*AC698^2+LMS!$F$31*AC698+LMS!$G$31,LMS!$D$32*AC698^3+LMS!$E$32*AC698^2+LMS!$F$32*AC698+LMS!$G$32)))))))</f>
        <v>#VALUE!</v>
      </c>
      <c r="AB698" t="e">
        <f>IF(D698="M",(IF(AC698&lt;90,LMS!$D$14*AC698^3+LMS!$E$14*AC698^2+LMS!$F$14*AC698+LMS!$G$14,LMS!$D$15*AC698^3+LMS!$E$15*AC698^2+LMS!$F$15*AC698+LMS!$G$15)),(IF(AC698&lt;90,LMS!$D$17*AC698^3+LMS!$E$17*AC698^2+LMS!$F$17*AC698+LMS!$G$17,LMS!$D$18*AC698^3+LMS!$E$18*AC698^2+LMS!$F$18*AC698+LMS!$G$18)))</f>
        <v>#VALUE!</v>
      </c>
      <c r="AC698" s="7" t="e">
        <f t="shared" si="169"/>
        <v>#VALUE!</v>
      </c>
    </row>
    <row r="699" spans="2:29" s="7" customFormat="1">
      <c r="B699" s="119"/>
      <c r="C699" s="119"/>
      <c r="D699" s="119"/>
      <c r="E699" s="31"/>
      <c r="F699" s="31"/>
      <c r="G699" s="120"/>
      <c r="H699" s="120"/>
      <c r="I699" s="11" t="str">
        <f t="shared" si="156"/>
        <v/>
      </c>
      <c r="J699" s="2" t="str">
        <f t="shared" si="157"/>
        <v/>
      </c>
      <c r="K699" s="2" t="str">
        <f t="shared" si="158"/>
        <v/>
      </c>
      <c r="L699" s="2" t="str">
        <f t="shared" si="159"/>
        <v/>
      </c>
      <c r="M699" s="2" t="str">
        <f t="shared" si="160"/>
        <v/>
      </c>
      <c r="N699" s="2" t="str">
        <f t="shared" si="161"/>
        <v/>
      </c>
      <c r="O699" s="11" t="str">
        <f t="shared" si="162"/>
        <v/>
      </c>
      <c r="P699" s="11" t="str">
        <f t="shared" si="163"/>
        <v/>
      </c>
      <c r="Q699" s="11" t="str">
        <f t="shared" si="164"/>
        <v/>
      </c>
      <c r="R699" s="137"/>
      <c r="S699" s="137"/>
      <c r="T699" s="12" t="e">
        <f t="shared" si="165"/>
        <v>#VALUE!</v>
      </c>
      <c r="U699" s="13" t="e">
        <f t="shared" si="166"/>
        <v>#VALUE!</v>
      </c>
      <c r="V699" s="13"/>
      <c r="W699" s="8">
        <f t="shared" si="167"/>
        <v>9.0359999999999996</v>
      </c>
      <c r="X699" s="8">
        <f t="shared" si="168"/>
        <v>-184.49199999999999</v>
      </c>
      <c r="Y699"/>
      <c r="Z699" t="e">
        <f>IF(D699="M",IF(AC699&lt;78,LMS!$D$5*AC699^3+LMS!$E$5*AC699^2+LMS!$F$5*AC699+LMS!$G$5,IF(AC699&lt;150,LMS!$D$6*AC699^3+LMS!$E$6*AC699^2+LMS!$F$6*AC699+LMS!$G$6,LMS!$D$7*AC699^3+LMS!$E$7*AC699^2+LMS!$F$7*AC699+LMS!$G$7)),IF(AC699&lt;69,LMS!$D$9*AC699^3+LMS!$E$9*AC699^2+LMS!$F$9*AC699+LMS!$G$9,IF(AC699&lt;150,LMS!$D$10*AC699^3+LMS!$E$10*AC699^2+LMS!$F$10*AC699+LMS!$G$10,LMS!$D$11*AC699^3+LMS!$E$11*AC699^2+LMS!$F$11*AC699+LMS!$G$11)))</f>
        <v>#VALUE!</v>
      </c>
      <c r="AA699" t="e">
        <f>IF(D699="M",(IF(AC699&lt;2.5,LMS!$D$21*AC699^3+LMS!$E$21*AC699^2+LMS!$F$21*AC699+LMS!$G$21,IF(AC699&lt;9.5,LMS!$D$22*AC699^3+LMS!$E$22*AC699^2+LMS!$F$22*AC699+LMS!$G$22,IF(AC699&lt;26.75,LMS!$D$23*AC699^3+LMS!$E$23*AC699^2+LMS!$F$23*AC699+LMS!$G$23,IF(AC699&lt;90,LMS!$D$24*AC699^3+LMS!$E$24*AC699^2+LMS!$F$24*AC699+LMS!$G$24,LMS!$D$25*AC699^3+LMS!$E$25*AC699^2+LMS!$F$25*AC699+LMS!$G$25))))),(IF(AC699&lt;2.5,LMS!$D$27*AC699^3+LMS!$E$27*AC699^2+LMS!$F$27*AC699+LMS!$G$27,IF(AC699&lt;9.5,LMS!$D$28*AC699^3+LMS!$E$28*AC699^2+LMS!$F$28*AC699+LMS!$G$28,IF(AC699&lt;26.75,LMS!$D$29*AC699^3+LMS!$E$29*AC699^2+LMS!$F$29*AC699+LMS!$G$29,IF(AC699&lt;90,LMS!$D$30*AC699^3+LMS!$E$30*AC699^2+LMS!$F$30*AC699+LMS!$G$30,IF(AC699&lt;150,LMS!$D$31*AC699^3+LMS!$E$31*AC699^2+LMS!$F$31*AC699+LMS!$G$31,LMS!$D$32*AC699^3+LMS!$E$32*AC699^2+LMS!$F$32*AC699+LMS!$G$32)))))))</f>
        <v>#VALUE!</v>
      </c>
      <c r="AB699" t="e">
        <f>IF(D699="M",(IF(AC699&lt;90,LMS!$D$14*AC699^3+LMS!$E$14*AC699^2+LMS!$F$14*AC699+LMS!$G$14,LMS!$D$15*AC699^3+LMS!$E$15*AC699^2+LMS!$F$15*AC699+LMS!$G$15)),(IF(AC699&lt;90,LMS!$D$17*AC699^3+LMS!$E$17*AC699^2+LMS!$F$17*AC699+LMS!$G$17,LMS!$D$18*AC699^3+LMS!$E$18*AC699^2+LMS!$F$18*AC699+LMS!$G$18)))</f>
        <v>#VALUE!</v>
      </c>
      <c r="AC699" s="7" t="e">
        <f t="shared" si="169"/>
        <v>#VALUE!</v>
      </c>
    </row>
    <row r="700" spans="2:29" s="7" customFormat="1">
      <c r="B700" s="119"/>
      <c r="C700" s="119"/>
      <c r="D700" s="119"/>
      <c r="E700" s="31"/>
      <c r="F700" s="31"/>
      <c r="G700" s="120"/>
      <c r="H700" s="120"/>
      <c r="I700" s="11" t="str">
        <f t="shared" si="156"/>
        <v/>
      </c>
      <c r="J700" s="2" t="str">
        <f t="shared" si="157"/>
        <v/>
      </c>
      <c r="K700" s="2" t="str">
        <f t="shared" si="158"/>
        <v/>
      </c>
      <c r="L700" s="2" t="str">
        <f t="shared" si="159"/>
        <v/>
      </c>
      <c r="M700" s="2" t="str">
        <f t="shared" si="160"/>
        <v/>
      </c>
      <c r="N700" s="2" t="str">
        <f t="shared" si="161"/>
        <v/>
      </c>
      <c r="O700" s="11" t="str">
        <f t="shared" si="162"/>
        <v/>
      </c>
      <c r="P700" s="11" t="str">
        <f t="shared" si="163"/>
        <v/>
      </c>
      <c r="Q700" s="11" t="str">
        <f t="shared" si="164"/>
        <v/>
      </c>
      <c r="R700" s="137"/>
      <c r="S700" s="137"/>
      <c r="T700" s="12" t="e">
        <f t="shared" si="165"/>
        <v>#VALUE!</v>
      </c>
      <c r="U700" s="13" t="e">
        <f t="shared" si="166"/>
        <v>#VALUE!</v>
      </c>
      <c r="V700" s="13"/>
      <c r="W700" s="8">
        <f t="shared" si="167"/>
        <v>9.0359999999999996</v>
      </c>
      <c r="X700" s="8">
        <f t="shared" si="168"/>
        <v>-184.49199999999999</v>
      </c>
      <c r="Y700"/>
      <c r="Z700" t="e">
        <f>IF(D700="M",IF(AC700&lt;78,LMS!$D$5*AC700^3+LMS!$E$5*AC700^2+LMS!$F$5*AC700+LMS!$G$5,IF(AC700&lt;150,LMS!$D$6*AC700^3+LMS!$E$6*AC700^2+LMS!$F$6*AC700+LMS!$G$6,LMS!$D$7*AC700^3+LMS!$E$7*AC700^2+LMS!$F$7*AC700+LMS!$G$7)),IF(AC700&lt;69,LMS!$D$9*AC700^3+LMS!$E$9*AC700^2+LMS!$F$9*AC700+LMS!$G$9,IF(AC700&lt;150,LMS!$D$10*AC700^3+LMS!$E$10*AC700^2+LMS!$F$10*AC700+LMS!$G$10,LMS!$D$11*AC700^3+LMS!$E$11*AC700^2+LMS!$F$11*AC700+LMS!$G$11)))</f>
        <v>#VALUE!</v>
      </c>
      <c r="AA700" t="e">
        <f>IF(D700="M",(IF(AC700&lt;2.5,LMS!$D$21*AC700^3+LMS!$E$21*AC700^2+LMS!$F$21*AC700+LMS!$G$21,IF(AC700&lt;9.5,LMS!$D$22*AC700^3+LMS!$E$22*AC700^2+LMS!$F$22*AC700+LMS!$G$22,IF(AC700&lt;26.75,LMS!$D$23*AC700^3+LMS!$E$23*AC700^2+LMS!$F$23*AC700+LMS!$G$23,IF(AC700&lt;90,LMS!$D$24*AC700^3+LMS!$E$24*AC700^2+LMS!$F$24*AC700+LMS!$G$24,LMS!$D$25*AC700^3+LMS!$E$25*AC700^2+LMS!$F$25*AC700+LMS!$G$25))))),(IF(AC700&lt;2.5,LMS!$D$27*AC700^3+LMS!$E$27*AC700^2+LMS!$F$27*AC700+LMS!$G$27,IF(AC700&lt;9.5,LMS!$D$28*AC700^3+LMS!$E$28*AC700^2+LMS!$F$28*AC700+LMS!$G$28,IF(AC700&lt;26.75,LMS!$D$29*AC700^3+LMS!$E$29*AC700^2+LMS!$F$29*AC700+LMS!$G$29,IF(AC700&lt;90,LMS!$D$30*AC700^3+LMS!$E$30*AC700^2+LMS!$F$30*AC700+LMS!$G$30,IF(AC700&lt;150,LMS!$D$31*AC700^3+LMS!$E$31*AC700^2+LMS!$F$31*AC700+LMS!$G$31,LMS!$D$32*AC700^3+LMS!$E$32*AC700^2+LMS!$F$32*AC700+LMS!$G$32)))))))</f>
        <v>#VALUE!</v>
      </c>
      <c r="AB700" t="e">
        <f>IF(D700="M",(IF(AC700&lt;90,LMS!$D$14*AC700^3+LMS!$E$14*AC700^2+LMS!$F$14*AC700+LMS!$G$14,LMS!$D$15*AC700^3+LMS!$E$15*AC700^2+LMS!$F$15*AC700+LMS!$G$15)),(IF(AC700&lt;90,LMS!$D$17*AC700^3+LMS!$E$17*AC700^2+LMS!$F$17*AC700+LMS!$G$17,LMS!$D$18*AC700^3+LMS!$E$18*AC700^2+LMS!$F$18*AC700+LMS!$G$18)))</f>
        <v>#VALUE!</v>
      </c>
      <c r="AC700" s="7" t="e">
        <f t="shared" si="169"/>
        <v>#VALUE!</v>
      </c>
    </row>
    <row r="701" spans="2:29" s="7" customFormat="1">
      <c r="B701" s="119"/>
      <c r="C701" s="119"/>
      <c r="D701" s="119"/>
      <c r="E701" s="31"/>
      <c r="F701" s="31"/>
      <c r="G701" s="120"/>
      <c r="H701" s="120"/>
      <c r="I701" s="11" t="str">
        <f t="shared" ref="I701:I764" si="170">IF(COUNTA(D701,E701,F701,G701,H701)=5,IF(P701&gt;17.583,"*",(G701-(INDEX(IF(D701="F",Hfemalemean,Hmalemean),U701+1,INT(P701)+1))))/(INDEX(IF(D701="F",Hfemalesd,Hmalesd),U701+1,INT(P701)+1)),"")</f>
        <v/>
      </c>
      <c r="J701" s="2" t="str">
        <f t="shared" ref="J701:J764" si="171">IF(COUNTA(D701,E701,F701,G701,H701)=5,IF(P701&lt;1,"*",IF(P701&gt;=6,"*",IF(G701&gt;=120,"*",IF(G701&lt;70,"*",(H701-W701)/W701*100)))),"")</f>
        <v/>
      </c>
      <c r="K701" s="2" t="str">
        <f t="shared" ref="K701:K764" si="172">IF(COUNTA(D701,E701,F701,G701,H701)&lt;5,"",IF(P701&lt;6,"*",IF(P701&gt;=17.583,"*",(H701-G701*INDEX(IF(D701="F",muratafemale,muratamale),INT(P701)-4,1)-INDEX(IF(D701="F",muratafemale,muratamale),INT(P701)-4,2))/(G701*INDEX(IF(D701="F",muratafemale,muratamale),INT(P701)-4,1)+INDEX(IF(D701="F",muratafemale,muratamale),INT(P701)-4,2))*100)))</f>
        <v/>
      </c>
      <c r="L701" s="2" t="str">
        <f t="shared" ref="L701:L764" si="173">IF(COUNTA(D701,E701,F701,G701,H701)=5,IF(G701&gt;=IF(D701="M",181,174),"*",IF(G701&lt;101,"*",IF(P701&lt;6,"*",IF(P701&gt;=17.583,"*",(H701-X701)/X701*100)))),"")</f>
        <v/>
      </c>
      <c r="M701" s="2" t="str">
        <f t="shared" ref="M701:M764" si="174">IF(COUNTA(D701,E701,F701,G701,H701)=5,H701/G701^2*10000,"")</f>
        <v/>
      </c>
      <c r="N701" s="2" t="str">
        <f t="shared" ref="N701:N764" si="175">IF(COUNTA(D701,E701,F701,G701,H701)=5,IF(P701&gt;17.583,"*",NORMSDIST(((M701/AA701)^(Z701)-1)/Z701/AB701)*100),"")</f>
        <v/>
      </c>
      <c r="O701" s="11" t="str">
        <f t="shared" ref="O701:O764" si="176">IF(COUNTA(D701,E701,F701,G701,H701)=5,IF(P701&gt;17.583,"*",((M701/AA701)^(Z701)-1)/Z701/AB701),"")</f>
        <v/>
      </c>
      <c r="P701" s="11" t="str">
        <f t="shared" ref="P701:P764" si="177">IF(COUNTA(D701,E701,F701,G701,H701)=5,(F701-E701)/365.25,"")</f>
        <v/>
      </c>
      <c r="Q701" s="11" t="str">
        <f t="shared" ref="Q701:Q764" si="178">IF(I701="","",IF(T701&lt;10,"0","")&amp;T701&amp;"歳"&amp;IF(U701&lt;10,"0","")&amp;U701&amp;"か月")</f>
        <v/>
      </c>
      <c r="R701" s="137"/>
      <c r="S701" s="137"/>
      <c r="T701" s="12" t="e">
        <f t="shared" ref="T701:T764" si="179">INT(P701)</f>
        <v>#VALUE!</v>
      </c>
      <c r="U701" s="13" t="e">
        <f t="shared" ref="U701:U764" si="180">INT((P701-INT(P701))*12)</f>
        <v>#VALUE!</v>
      </c>
      <c r="V701" s="13"/>
      <c r="W701" s="8">
        <f t="shared" ref="W701:W764" si="181">IF(D701="M",2.06*10^-3*G701^2-0.1166*G701+6.5273,2.49*10^-3*G701^2-0.1858*G701+9.036)</f>
        <v>9.0359999999999996</v>
      </c>
      <c r="X701" s="8">
        <f t="shared" ref="X701:X764" si="182">((G701/100)^3*INDEX(itoOI,IF(D701="M",0,3)+IF(G701&lt;140,1,IF(G701&lt;=149,2,3)),1)+(G701/100)^2*INDEX(itoOI,IF(D701="M",0,3)+IF(G701&lt;140,1,IF(G701&lt;=149,2,3)),2)+(G701/100)*INDEX(itoOI,IF(D701="M",0,3)+IF(G701&lt;140,1,IF(G701&lt;=149,2,3)),3)+INDEX(itoOI,IF(D701="M",0,3)+IF(G701&lt;140,1,IF(G701&lt;=149,2,3)),4))</f>
        <v>-184.49199999999999</v>
      </c>
      <c r="Y701"/>
      <c r="Z701" t="e">
        <f>IF(D701="M",IF(AC701&lt;78,LMS!$D$5*AC701^3+LMS!$E$5*AC701^2+LMS!$F$5*AC701+LMS!$G$5,IF(AC701&lt;150,LMS!$D$6*AC701^3+LMS!$E$6*AC701^2+LMS!$F$6*AC701+LMS!$G$6,LMS!$D$7*AC701^3+LMS!$E$7*AC701^2+LMS!$F$7*AC701+LMS!$G$7)),IF(AC701&lt;69,LMS!$D$9*AC701^3+LMS!$E$9*AC701^2+LMS!$F$9*AC701+LMS!$G$9,IF(AC701&lt;150,LMS!$D$10*AC701^3+LMS!$E$10*AC701^2+LMS!$F$10*AC701+LMS!$G$10,LMS!$D$11*AC701^3+LMS!$E$11*AC701^2+LMS!$F$11*AC701+LMS!$G$11)))</f>
        <v>#VALUE!</v>
      </c>
      <c r="AA701" t="e">
        <f>IF(D701="M",(IF(AC701&lt;2.5,LMS!$D$21*AC701^3+LMS!$E$21*AC701^2+LMS!$F$21*AC701+LMS!$G$21,IF(AC701&lt;9.5,LMS!$D$22*AC701^3+LMS!$E$22*AC701^2+LMS!$F$22*AC701+LMS!$G$22,IF(AC701&lt;26.75,LMS!$D$23*AC701^3+LMS!$E$23*AC701^2+LMS!$F$23*AC701+LMS!$G$23,IF(AC701&lt;90,LMS!$D$24*AC701^3+LMS!$E$24*AC701^2+LMS!$F$24*AC701+LMS!$G$24,LMS!$D$25*AC701^3+LMS!$E$25*AC701^2+LMS!$F$25*AC701+LMS!$G$25))))),(IF(AC701&lt;2.5,LMS!$D$27*AC701^3+LMS!$E$27*AC701^2+LMS!$F$27*AC701+LMS!$G$27,IF(AC701&lt;9.5,LMS!$D$28*AC701^3+LMS!$E$28*AC701^2+LMS!$F$28*AC701+LMS!$G$28,IF(AC701&lt;26.75,LMS!$D$29*AC701^3+LMS!$E$29*AC701^2+LMS!$F$29*AC701+LMS!$G$29,IF(AC701&lt;90,LMS!$D$30*AC701^3+LMS!$E$30*AC701^2+LMS!$F$30*AC701+LMS!$G$30,IF(AC701&lt;150,LMS!$D$31*AC701^3+LMS!$E$31*AC701^2+LMS!$F$31*AC701+LMS!$G$31,LMS!$D$32*AC701^3+LMS!$E$32*AC701^2+LMS!$F$32*AC701+LMS!$G$32)))))))</f>
        <v>#VALUE!</v>
      </c>
      <c r="AB701" t="e">
        <f>IF(D701="M",(IF(AC701&lt;90,LMS!$D$14*AC701^3+LMS!$E$14*AC701^2+LMS!$F$14*AC701+LMS!$G$14,LMS!$D$15*AC701^3+LMS!$E$15*AC701^2+LMS!$F$15*AC701+LMS!$G$15)),(IF(AC701&lt;90,LMS!$D$17*AC701^3+LMS!$E$17*AC701^2+LMS!$F$17*AC701+LMS!$G$17,LMS!$D$18*AC701^3+LMS!$E$18*AC701^2+LMS!$F$18*AC701+LMS!$G$18)))</f>
        <v>#VALUE!</v>
      </c>
      <c r="AC701" s="7" t="e">
        <f t="shared" ref="AC701:AC764" si="183">P701*365.25/30.4375</f>
        <v>#VALUE!</v>
      </c>
    </row>
    <row r="702" spans="2:29" s="7" customFormat="1">
      <c r="B702" s="119"/>
      <c r="C702" s="119"/>
      <c r="D702" s="119"/>
      <c r="E702" s="31"/>
      <c r="F702" s="31"/>
      <c r="G702" s="120"/>
      <c r="H702" s="120"/>
      <c r="I702" s="11" t="str">
        <f t="shared" si="170"/>
        <v/>
      </c>
      <c r="J702" s="2" t="str">
        <f t="shared" si="171"/>
        <v/>
      </c>
      <c r="K702" s="2" t="str">
        <f t="shared" si="172"/>
        <v/>
      </c>
      <c r="L702" s="2" t="str">
        <f t="shared" si="173"/>
        <v/>
      </c>
      <c r="M702" s="2" t="str">
        <f t="shared" si="174"/>
        <v/>
      </c>
      <c r="N702" s="2" t="str">
        <f t="shared" si="175"/>
        <v/>
      </c>
      <c r="O702" s="11" t="str">
        <f t="shared" si="176"/>
        <v/>
      </c>
      <c r="P702" s="11" t="str">
        <f t="shared" si="177"/>
        <v/>
      </c>
      <c r="Q702" s="11" t="str">
        <f t="shared" si="178"/>
        <v/>
      </c>
      <c r="R702" s="137"/>
      <c r="S702" s="137"/>
      <c r="T702" s="12" t="e">
        <f t="shared" si="179"/>
        <v>#VALUE!</v>
      </c>
      <c r="U702" s="13" t="e">
        <f t="shared" si="180"/>
        <v>#VALUE!</v>
      </c>
      <c r="V702" s="13"/>
      <c r="W702" s="8">
        <f t="shared" si="181"/>
        <v>9.0359999999999996</v>
      </c>
      <c r="X702" s="8">
        <f t="shared" si="182"/>
        <v>-184.49199999999999</v>
      </c>
      <c r="Y702"/>
      <c r="Z702" t="e">
        <f>IF(D702="M",IF(AC702&lt;78,LMS!$D$5*AC702^3+LMS!$E$5*AC702^2+LMS!$F$5*AC702+LMS!$G$5,IF(AC702&lt;150,LMS!$D$6*AC702^3+LMS!$E$6*AC702^2+LMS!$F$6*AC702+LMS!$G$6,LMS!$D$7*AC702^3+LMS!$E$7*AC702^2+LMS!$F$7*AC702+LMS!$G$7)),IF(AC702&lt;69,LMS!$D$9*AC702^3+LMS!$E$9*AC702^2+LMS!$F$9*AC702+LMS!$G$9,IF(AC702&lt;150,LMS!$D$10*AC702^3+LMS!$E$10*AC702^2+LMS!$F$10*AC702+LMS!$G$10,LMS!$D$11*AC702^3+LMS!$E$11*AC702^2+LMS!$F$11*AC702+LMS!$G$11)))</f>
        <v>#VALUE!</v>
      </c>
      <c r="AA702" t="e">
        <f>IF(D702="M",(IF(AC702&lt;2.5,LMS!$D$21*AC702^3+LMS!$E$21*AC702^2+LMS!$F$21*AC702+LMS!$G$21,IF(AC702&lt;9.5,LMS!$D$22*AC702^3+LMS!$E$22*AC702^2+LMS!$F$22*AC702+LMS!$G$22,IF(AC702&lt;26.75,LMS!$D$23*AC702^3+LMS!$E$23*AC702^2+LMS!$F$23*AC702+LMS!$G$23,IF(AC702&lt;90,LMS!$D$24*AC702^3+LMS!$E$24*AC702^2+LMS!$F$24*AC702+LMS!$G$24,LMS!$D$25*AC702^3+LMS!$E$25*AC702^2+LMS!$F$25*AC702+LMS!$G$25))))),(IF(AC702&lt;2.5,LMS!$D$27*AC702^3+LMS!$E$27*AC702^2+LMS!$F$27*AC702+LMS!$G$27,IF(AC702&lt;9.5,LMS!$D$28*AC702^3+LMS!$E$28*AC702^2+LMS!$F$28*AC702+LMS!$G$28,IF(AC702&lt;26.75,LMS!$D$29*AC702^3+LMS!$E$29*AC702^2+LMS!$F$29*AC702+LMS!$G$29,IF(AC702&lt;90,LMS!$D$30*AC702^3+LMS!$E$30*AC702^2+LMS!$F$30*AC702+LMS!$G$30,IF(AC702&lt;150,LMS!$D$31*AC702^3+LMS!$E$31*AC702^2+LMS!$F$31*AC702+LMS!$G$31,LMS!$D$32*AC702^3+LMS!$E$32*AC702^2+LMS!$F$32*AC702+LMS!$G$32)))))))</f>
        <v>#VALUE!</v>
      </c>
      <c r="AB702" t="e">
        <f>IF(D702="M",(IF(AC702&lt;90,LMS!$D$14*AC702^3+LMS!$E$14*AC702^2+LMS!$F$14*AC702+LMS!$G$14,LMS!$D$15*AC702^3+LMS!$E$15*AC702^2+LMS!$F$15*AC702+LMS!$G$15)),(IF(AC702&lt;90,LMS!$D$17*AC702^3+LMS!$E$17*AC702^2+LMS!$F$17*AC702+LMS!$G$17,LMS!$D$18*AC702^3+LMS!$E$18*AC702^2+LMS!$F$18*AC702+LMS!$G$18)))</f>
        <v>#VALUE!</v>
      </c>
      <c r="AC702" s="7" t="e">
        <f t="shared" si="183"/>
        <v>#VALUE!</v>
      </c>
    </row>
    <row r="703" spans="2:29" s="7" customFormat="1">
      <c r="B703" s="119"/>
      <c r="C703" s="119"/>
      <c r="D703" s="119"/>
      <c r="E703" s="31"/>
      <c r="F703" s="31"/>
      <c r="G703" s="120"/>
      <c r="H703" s="120"/>
      <c r="I703" s="11" t="str">
        <f t="shared" si="170"/>
        <v/>
      </c>
      <c r="J703" s="2" t="str">
        <f t="shared" si="171"/>
        <v/>
      </c>
      <c r="K703" s="2" t="str">
        <f t="shared" si="172"/>
        <v/>
      </c>
      <c r="L703" s="2" t="str">
        <f t="shared" si="173"/>
        <v/>
      </c>
      <c r="M703" s="2" t="str">
        <f t="shared" si="174"/>
        <v/>
      </c>
      <c r="N703" s="2" t="str">
        <f t="shared" si="175"/>
        <v/>
      </c>
      <c r="O703" s="11" t="str">
        <f t="shared" si="176"/>
        <v/>
      </c>
      <c r="P703" s="11" t="str">
        <f t="shared" si="177"/>
        <v/>
      </c>
      <c r="Q703" s="11" t="str">
        <f t="shared" si="178"/>
        <v/>
      </c>
      <c r="R703" s="137"/>
      <c r="S703" s="137"/>
      <c r="T703" s="12" t="e">
        <f t="shared" si="179"/>
        <v>#VALUE!</v>
      </c>
      <c r="U703" s="13" t="e">
        <f t="shared" si="180"/>
        <v>#VALUE!</v>
      </c>
      <c r="V703" s="13"/>
      <c r="W703" s="8">
        <f t="shared" si="181"/>
        <v>9.0359999999999996</v>
      </c>
      <c r="X703" s="8">
        <f t="shared" si="182"/>
        <v>-184.49199999999999</v>
      </c>
      <c r="Y703"/>
      <c r="Z703" t="e">
        <f>IF(D703="M",IF(AC703&lt;78,LMS!$D$5*AC703^3+LMS!$E$5*AC703^2+LMS!$F$5*AC703+LMS!$G$5,IF(AC703&lt;150,LMS!$D$6*AC703^3+LMS!$E$6*AC703^2+LMS!$F$6*AC703+LMS!$G$6,LMS!$D$7*AC703^3+LMS!$E$7*AC703^2+LMS!$F$7*AC703+LMS!$G$7)),IF(AC703&lt;69,LMS!$D$9*AC703^3+LMS!$E$9*AC703^2+LMS!$F$9*AC703+LMS!$G$9,IF(AC703&lt;150,LMS!$D$10*AC703^3+LMS!$E$10*AC703^2+LMS!$F$10*AC703+LMS!$G$10,LMS!$D$11*AC703^3+LMS!$E$11*AC703^2+LMS!$F$11*AC703+LMS!$G$11)))</f>
        <v>#VALUE!</v>
      </c>
      <c r="AA703" t="e">
        <f>IF(D703="M",(IF(AC703&lt;2.5,LMS!$D$21*AC703^3+LMS!$E$21*AC703^2+LMS!$F$21*AC703+LMS!$G$21,IF(AC703&lt;9.5,LMS!$D$22*AC703^3+LMS!$E$22*AC703^2+LMS!$F$22*AC703+LMS!$G$22,IF(AC703&lt;26.75,LMS!$D$23*AC703^3+LMS!$E$23*AC703^2+LMS!$F$23*AC703+LMS!$G$23,IF(AC703&lt;90,LMS!$D$24*AC703^3+LMS!$E$24*AC703^2+LMS!$F$24*AC703+LMS!$G$24,LMS!$D$25*AC703^3+LMS!$E$25*AC703^2+LMS!$F$25*AC703+LMS!$G$25))))),(IF(AC703&lt;2.5,LMS!$D$27*AC703^3+LMS!$E$27*AC703^2+LMS!$F$27*AC703+LMS!$G$27,IF(AC703&lt;9.5,LMS!$D$28*AC703^3+LMS!$E$28*AC703^2+LMS!$F$28*AC703+LMS!$G$28,IF(AC703&lt;26.75,LMS!$D$29*AC703^3+LMS!$E$29*AC703^2+LMS!$F$29*AC703+LMS!$G$29,IF(AC703&lt;90,LMS!$D$30*AC703^3+LMS!$E$30*AC703^2+LMS!$F$30*AC703+LMS!$G$30,IF(AC703&lt;150,LMS!$D$31*AC703^3+LMS!$E$31*AC703^2+LMS!$F$31*AC703+LMS!$G$31,LMS!$D$32*AC703^3+LMS!$E$32*AC703^2+LMS!$F$32*AC703+LMS!$G$32)))))))</f>
        <v>#VALUE!</v>
      </c>
      <c r="AB703" t="e">
        <f>IF(D703="M",(IF(AC703&lt;90,LMS!$D$14*AC703^3+LMS!$E$14*AC703^2+LMS!$F$14*AC703+LMS!$G$14,LMS!$D$15*AC703^3+LMS!$E$15*AC703^2+LMS!$F$15*AC703+LMS!$G$15)),(IF(AC703&lt;90,LMS!$D$17*AC703^3+LMS!$E$17*AC703^2+LMS!$F$17*AC703+LMS!$G$17,LMS!$D$18*AC703^3+LMS!$E$18*AC703^2+LMS!$F$18*AC703+LMS!$G$18)))</f>
        <v>#VALUE!</v>
      </c>
      <c r="AC703" s="7" t="e">
        <f t="shared" si="183"/>
        <v>#VALUE!</v>
      </c>
    </row>
    <row r="704" spans="2:29" s="7" customFormat="1">
      <c r="B704" s="119"/>
      <c r="C704" s="119"/>
      <c r="D704" s="119"/>
      <c r="E704" s="31"/>
      <c r="F704" s="31"/>
      <c r="G704" s="120"/>
      <c r="H704" s="120"/>
      <c r="I704" s="11" t="str">
        <f t="shared" si="170"/>
        <v/>
      </c>
      <c r="J704" s="2" t="str">
        <f t="shared" si="171"/>
        <v/>
      </c>
      <c r="K704" s="2" t="str">
        <f t="shared" si="172"/>
        <v/>
      </c>
      <c r="L704" s="2" t="str">
        <f t="shared" si="173"/>
        <v/>
      </c>
      <c r="M704" s="2" t="str">
        <f t="shared" si="174"/>
        <v/>
      </c>
      <c r="N704" s="2" t="str">
        <f t="shared" si="175"/>
        <v/>
      </c>
      <c r="O704" s="11" t="str">
        <f t="shared" si="176"/>
        <v/>
      </c>
      <c r="P704" s="11" t="str">
        <f t="shared" si="177"/>
        <v/>
      </c>
      <c r="Q704" s="11" t="str">
        <f t="shared" si="178"/>
        <v/>
      </c>
      <c r="R704" s="137"/>
      <c r="S704" s="137"/>
      <c r="T704" s="12" t="e">
        <f t="shared" si="179"/>
        <v>#VALUE!</v>
      </c>
      <c r="U704" s="13" t="e">
        <f t="shared" si="180"/>
        <v>#VALUE!</v>
      </c>
      <c r="V704" s="13"/>
      <c r="W704" s="8">
        <f t="shared" si="181"/>
        <v>9.0359999999999996</v>
      </c>
      <c r="X704" s="8">
        <f t="shared" si="182"/>
        <v>-184.49199999999999</v>
      </c>
      <c r="Y704"/>
      <c r="Z704" t="e">
        <f>IF(D704="M",IF(AC704&lt;78,LMS!$D$5*AC704^3+LMS!$E$5*AC704^2+LMS!$F$5*AC704+LMS!$G$5,IF(AC704&lt;150,LMS!$D$6*AC704^3+LMS!$E$6*AC704^2+LMS!$F$6*AC704+LMS!$G$6,LMS!$D$7*AC704^3+LMS!$E$7*AC704^2+LMS!$F$7*AC704+LMS!$G$7)),IF(AC704&lt;69,LMS!$D$9*AC704^3+LMS!$E$9*AC704^2+LMS!$F$9*AC704+LMS!$G$9,IF(AC704&lt;150,LMS!$D$10*AC704^3+LMS!$E$10*AC704^2+LMS!$F$10*AC704+LMS!$G$10,LMS!$D$11*AC704^3+LMS!$E$11*AC704^2+LMS!$F$11*AC704+LMS!$G$11)))</f>
        <v>#VALUE!</v>
      </c>
      <c r="AA704" t="e">
        <f>IF(D704="M",(IF(AC704&lt;2.5,LMS!$D$21*AC704^3+LMS!$E$21*AC704^2+LMS!$F$21*AC704+LMS!$G$21,IF(AC704&lt;9.5,LMS!$D$22*AC704^3+LMS!$E$22*AC704^2+LMS!$F$22*AC704+LMS!$G$22,IF(AC704&lt;26.75,LMS!$D$23*AC704^3+LMS!$E$23*AC704^2+LMS!$F$23*AC704+LMS!$G$23,IF(AC704&lt;90,LMS!$D$24*AC704^3+LMS!$E$24*AC704^2+LMS!$F$24*AC704+LMS!$G$24,LMS!$D$25*AC704^3+LMS!$E$25*AC704^2+LMS!$F$25*AC704+LMS!$G$25))))),(IF(AC704&lt;2.5,LMS!$D$27*AC704^3+LMS!$E$27*AC704^2+LMS!$F$27*AC704+LMS!$G$27,IF(AC704&lt;9.5,LMS!$D$28*AC704^3+LMS!$E$28*AC704^2+LMS!$F$28*AC704+LMS!$G$28,IF(AC704&lt;26.75,LMS!$D$29*AC704^3+LMS!$E$29*AC704^2+LMS!$F$29*AC704+LMS!$G$29,IF(AC704&lt;90,LMS!$D$30*AC704^3+LMS!$E$30*AC704^2+LMS!$F$30*AC704+LMS!$G$30,IF(AC704&lt;150,LMS!$D$31*AC704^3+LMS!$E$31*AC704^2+LMS!$F$31*AC704+LMS!$G$31,LMS!$D$32*AC704^3+LMS!$E$32*AC704^2+LMS!$F$32*AC704+LMS!$G$32)))))))</f>
        <v>#VALUE!</v>
      </c>
      <c r="AB704" t="e">
        <f>IF(D704="M",(IF(AC704&lt;90,LMS!$D$14*AC704^3+LMS!$E$14*AC704^2+LMS!$F$14*AC704+LMS!$G$14,LMS!$D$15*AC704^3+LMS!$E$15*AC704^2+LMS!$F$15*AC704+LMS!$G$15)),(IF(AC704&lt;90,LMS!$D$17*AC704^3+LMS!$E$17*AC704^2+LMS!$F$17*AC704+LMS!$G$17,LMS!$D$18*AC704^3+LMS!$E$18*AC704^2+LMS!$F$18*AC704+LMS!$G$18)))</f>
        <v>#VALUE!</v>
      </c>
      <c r="AC704" s="7" t="e">
        <f t="shared" si="183"/>
        <v>#VALUE!</v>
      </c>
    </row>
    <row r="705" spans="2:29" s="7" customFormat="1">
      <c r="B705" s="119"/>
      <c r="C705" s="119"/>
      <c r="D705" s="119"/>
      <c r="E705" s="31"/>
      <c r="F705" s="31"/>
      <c r="G705" s="120"/>
      <c r="H705" s="120"/>
      <c r="I705" s="11" t="str">
        <f t="shared" si="170"/>
        <v/>
      </c>
      <c r="J705" s="2" t="str">
        <f t="shared" si="171"/>
        <v/>
      </c>
      <c r="K705" s="2" t="str">
        <f t="shared" si="172"/>
        <v/>
      </c>
      <c r="L705" s="2" t="str">
        <f t="shared" si="173"/>
        <v/>
      </c>
      <c r="M705" s="2" t="str">
        <f t="shared" si="174"/>
        <v/>
      </c>
      <c r="N705" s="2" t="str">
        <f t="shared" si="175"/>
        <v/>
      </c>
      <c r="O705" s="11" t="str">
        <f t="shared" si="176"/>
        <v/>
      </c>
      <c r="P705" s="11" t="str">
        <f t="shared" si="177"/>
        <v/>
      </c>
      <c r="Q705" s="11" t="str">
        <f t="shared" si="178"/>
        <v/>
      </c>
      <c r="R705" s="137"/>
      <c r="S705" s="137"/>
      <c r="T705" s="12" t="e">
        <f t="shared" si="179"/>
        <v>#VALUE!</v>
      </c>
      <c r="U705" s="13" t="e">
        <f t="shared" si="180"/>
        <v>#VALUE!</v>
      </c>
      <c r="V705" s="13"/>
      <c r="W705" s="8">
        <f t="shared" si="181"/>
        <v>9.0359999999999996</v>
      </c>
      <c r="X705" s="8">
        <f t="shared" si="182"/>
        <v>-184.49199999999999</v>
      </c>
      <c r="Y705"/>
      <c r="Z705" t="e">
        <f>IF(D705="M",IF(AC705&lt;78,LMS!$D$5*AC705^3+LMS!$E$5*AC705^2+LMS!$F$5*AC705+LMS!$G$5,IF(AC705&lt;150,LMS!$D$6*AC705^3+LMS!$E$6*AC705^2+LMS!$F$6*AC705+LMS!$G$6,LMS!$D$7*AC705^3+LMS!$E$7*AC705^2+LMS!$F$7*AC705+LMS!$G$7)),IF(AC705&lt;69,LMS!$D$9*AC705^3+LMS!$E$9*AC705^2+LMS!$F$9*AC705+LMS!$G$9,IF(AC705&lt;150,LMS!$D$10*AC705^3+LMS!$E$10*AC705^2+LMS!$F$10*AC705+LMS!$G$10,LMS!$D$11*AC705^3+LMS!$E$11*AC705^2+LMS!$F$11*AC705+LMS!$G$11)))</f>
        <v>#VALUE!</v>
      </c>
      <c r="AA705" t="e">
        <f>IF(D705="M",(IF(AC705&lt;2.5,LMS!$D$21*AC705^3+LMS!$E$21*AC705^2+LMS!$F$21*AC705+LMS!$G$21,IF(AC705&lt;9.5,LMS!$D$22*AC705^3+LMS!$E$22*AC705^2+LMS!$F$22*AC705+LMS!$G$22,IF(AC705&lt;26.75,LMS!$D$23*AC705^3+LMS!$E$23*AC705^2+LMS!$F$23*AC705+LMS!$G$23,IF(AC705&lt;90,LMS!$D$24*AC705^3+LMS!$E$24*AC705^2+LMS!$F$24*AC705+LMS!$G$24,LMS!$D$25*AC705^3+LMS!$E$25*AC705^2+LMS!$F$25*AC705+LMS!$G$25))))),(IF(AC705&lt;2.5,LMS!$D$27*AC705^3+LMS!$E$27*AC705^2+LMS!$F$27*AC705+LMS!$G$27,IF(AC705&lt;9.5,LMS!$D$28*AC705^3+LMS!$E$28*AC705^2+LMS!$F$28*AC705+LMS!$G$28,IF(AC705&lt;26.75,LMS!$D$29*AC705^3+LMS!$E$29*AC705^2+LMS!$F$29*AC705+LMS!$G$29,IF(AC705&lt;90,LMS!$D$30*AC705^3+LMS!$E$30*AC705^2+LMS!$F$30*AC705+LMS!$G$30,IF(AC705&lt;150,LMS!$D$31*AC705^3+LMS!$E$31*AC705^2+LMS!$F$31*AC705+LMS!$G$31,LMS!$D$32*AC705^3+LMS!$E$32*AC705^2+LMS!$F$32*AC705+LMS!$G$32)))))))</f>
        <v>#VALUE!</v>
      </c>
      <c r="AB705" t="e">
        <f>IF(D705="M",(IF(AC705&lt;90,LMS!$D$14*AC705^3+LMS!$E$14*AC705^2+LMS!$F$14*AC705+LMS!$G$14,LMS!$D$15*AC705^3+LMS!$E$15*AC705^2+LMS!$F$15*AC705+LMS!$G$15)),(IF(AC705&lt;90,LMS!$D$17*AC705^3+LMS!$E$17*AC705^2+LMS!$F$17*AC705+LMS!$G$17,LMS!$D$18*AC705^3+LMS!$E$18*AC705^2+LMS!$F$18*AC705+LMS!$G$18)))</f>
        <v>#VALUE!</v>
      </c>
      <c r="AC705" s="7" t="e">
        <f t="shared" si="183"/>
        <v>#VALUE!</v>
      </c>
    </row>
    <row r="706" spans="2:29" s="7" customFormat="1">
      <c r="B706" s="119"/>
      <c r="C706" s="119"/>
      <c r="D706" s="119"/>
      <c r="E706" s="31"/>
      <c r="F706" s="31"/>
      <c r="G706" s="120"/>
      <c r="H706" s="120"/>
      <c r="I706" s="11" t="str">
        <f t="shared" si="170"/>
        <v/>
      </c>
      <c r="J706" s="2" t="str">
        <f t="shared" si="171"/>
        <v/>
      </c>
      <c r="K706" s="2" t="str">
        <f t="shared" si="172"/>
        <v/>
      </c>
      <c r="L706" s="2" t="str">
        <f t="shared" si="173"/>
        <v/>
      </c>
      <c r="M706" s="2" t="str">
        <f t="shared" si="174"/>
        <v/>
      </c>
      <c r="N706" s="2" t="str">
        <f t="shared" si="175"/>
        <v/>
      </c>
      <c r="O706" s="11" t="str">
        <f t="shared" si="176"/>
        <v/>
      </c>
      <c r="P706" s="11" t="str">
        <f t="shared" si="177"/>
        <v/>
      </c>
      <c r="Q706" s="11" t="str">
        <f t="shared" si="178"/>
        <v/>
      </c>
      <c r="R706" s="137"/>
      <c r="S706" s="137"/>
      <c r="T706" s="12" t="e">
        <f t="shared" si="179"/>
        <v>#VALUE!</v>
      </c>
      <c r="U706" s="13" t="e">
        <f t="shared" si="180"/>
        <v>#VALUE!</v>
      </c>
      <c r="V706" s="13"/>
      <c r="W706" s="8">
        <f t="shared" si="181"/>
        <v>9.0359999999999996</v>
      </c>
      <c r="X706" s="8">
        <f t="shared" si="182"/>
        <v>-184.49199999999999</v>
      </c>
      <c r="Y706"/>
      <c r="Z706" t="e">
        <f>IF(D706="M",IF(AC706&lt;78,LMS!$D$5*AC706^3+LMS!$E$5*AC706^2+LMS!$F$5*AC706+LMS!$G$5,IF(AC706&lt;150,LMS!$D$6*AC706^3+LMS!$E$6*AC706^2+LMS!$F$6*AC706+LMS!$G$6,LMS!$D$7*AC706^3+LMS!$E$7*AC706^2+LMS!$F$7*AC706+LMS!$G$7)),IF(AC706&lt;69,LMS!$D$9*AC706^3+LMS!$E$9*AC706^2+LMS!$F$9*AC706+LMS!$G$9,IF(AC706&lt;150,LMS!$D$10*AC706^3+LMS!$E$10*AC706^2+LMS!$F$10*AC706+LMS!$G$10,LMS!$D$11*AC706^3+LMS!$E$11*AC706^2+LMS!$F$11*AC706+LMS!$G$11)))</f>
        <v>#VALUE!</v>
      </c>
      <c r="AA706" t="e">
        <f>IF(D706="M",(IF(AC706&lt;2.5,LMS!$D$21*AC706^3+LMS!$E$21*AC706^2+LMS!$F$21*AC706+LMS!$G$21,IF(AC706&lt;9.5,LMS!$D$22*AC706^3+LMS!$E$22*AC706^2+LMS!$F$22*AC706+LMS!$G$22,IF(AC706&lt;26.75,LMS!$D$23*AC706^3+LMS!$E$23*AC706^2+LMS!$F$23*AC706+LMS!$G$23,IF(AC706&lt;90,LMS!$D$24*AC706^3+LMS!$E$24*AC706^2+LMS!$F$24*AC706+LMS!$G$24,LMS!$D$25*AC706^3+LMS!$E$25*AC706^2+LMS!$F$25*AC706+LMS!$G$25))))),(IF(AC706&lt;2.5,LMS!$D$27*AC706^3+LMS!$E$27*AC706^2+LMS!$F$27*AC706+LMS!$G$27,IF(AC706&lt;9.5,LMS!$D$28*AC706^3+LMS!$E$28*AC706^2+LMS!$F$28*AC706+LMS!$G$28,IF(AC706&lt;26.75,LMS!$D$29*AC706^3+LMS!$E$29*AC706^2+LMS!$F$29*AC706+LMS!$G$29,IF(AC706&lt;90,LMS!$D$30*AC706^3+LMS!$E$30*AC706^2+LMS!$F$30*AC706+LMS!$G$30,IF(AC706&lt;150,LMS!$D$31*AC706^3+LMS!$E$31*AC706^2+LMS!$F$31*AC706+LMS!$G$31,LMS!$D$32*AC706^3+LMS!$E$32*AC706^2+LMS!$F$32*AC706+LMS!$G$32)))))))</f>
        <v>#VALUE!</v>
      </c>
      <c r="AB706" t="e">
        <f>IF(D706="M",(IF(AC706&lt;90,LMS!$D$14*AC706^3+LMS!$E$14*AC706^2+LMS!$F$14*AC706+LMS!$G$14,LMS!$D$15*AC706^3+LMS!$E$15*AC706^2+LMS!$F$15*AC706+LMS!$G$15)),(IF(AC706&lt;90,LMS!$D$17*AC706^3+LMS!$E$17*AC706^2+LMS!$F$17*AC706+LMS!$G$17,LMS!$D$18*AC706^3+LMS!$E$18*AC706^2+LMS!$F$18*AC706+LMS!$G$18)))</f>
        <v>#VALUE!</v>
      </c>
      <c r="AC706" s="7" t="e">
        <f t="shared" si="183"/>
        <v>#VALUE!</v>
      </c>
    </row>
    <row r="707" spans="2:29" s="7" customFormat="1">
      <c r="B707" s="119"/>
      <c r="C707" s="119"/>
      <c r="D707" s="119"/>
      <c r="E707" s="31"/>
      <c r="F707" s="31"/>
      <c r="G707" s="120"/>
      <c r="H707" s="120"/>
      <c r="I707" s="11" t="str">
        <f t="shared" si="170"/>
        <v/>
      </c>
      <c r="J707" s="2" t="str">
        <f t="shared" si="171"/>
        <v/>
      </c>
      <c r="K707" s="2" t="str">
        <f t="shared" si="172"/>
        <v/>
      </c>
      <c r="L707" s="2" t="str">
        <f t="shared" si="173"/>
        <v/>
      </c>
      <c r="M707" s="2" t="str">
        <f t="shared" si="174"/>
        <v/>
      </c>
      <c r="N707" s="2" t="str">
        <f t="shared" si="175"/>
        <v/>
      </c>
      <c r="O707" s="11" t="str">
        <f t="shared" si="176"/>
        <v/>
      </c>
      <c r="P707" s="11" t="str">
        <f t="shared" si="177"/>
        <v/>
      </c>
      <c r="Q707" s="11" t="str">
        <f t="shared" si="178"/>
        <v/>
      </c>
      <c r="R707" s="137"/>
      <c r="S707" s="137"/>
      <c r="T707" s="12" t="e">
        <f t="shared" si="179"/>
        <v>#VALUE!</v>
      </c>
      <c r="U707" s="13" t="e">
        <f t="shared" si="180"/>
        <v>#VALUE!</v>
      </c>
      <c r="V707" s="13"/>
      <c r="W707" s="8">
        <f t="shared" si="181"/>
        <v>9.0359999999999996</v>
      </c>
      <c r="X707" s="8">
        <f t="shared" si="182"/>
        <v>-184.49199999999999</v>
      </c>
      <c r="Y707"/>
      <c r="Z707" t="e">
        <f>IF(D707="M",IF(AC707&lt;78,LMS!$D$5*AC707^3+LMS!$E$5*AC707^2+LMS!$F$5*AC707+LMS!$G$5,IF(AC707&lt;150,LMS!$D$6*AC707^3+LMS!$E$6*AC707^2+LMS!$F$6*AC707+LMS!$G$6,LMS!$D$7*AC707^3+LMS!$E$7*AC707^2+LMS!$F$7*AC707+LMS!$G$7)),IF(AC707&lt;69,LMS!$D$9*AC707^3+LMS!$E$9*AC707^2+LMS!$F$9*AC707+LMS!$G$9,IF(AC707&lt;150,LMS!$D$10*AC707^3+LMS!$E$10*AC707^2+LMS!$F$10*AC707+LMS!$G$10,LMS!$D$11*AC707^3+LMS!$E$11*AC707^2+LMS!$F$11*AC707+LMS!$G$11)))</f>
        <v>#VALUE!</v>
      </c>
      <c r="AA707" t="e">
        <f>IF(D707="M",(IF(AC707&lt;2.5,LMS!$D$21*AC707^3+LMS!$E$21*AC707^2+LMS!$F$21*AC707+LMS!$G$21,IF(AC707&lt;9.5,LMS!$D$22*AC707^3+LMS!$E$22*AC707^2+LMS!$F$22*AC707+LMS!$G$22,IF(AC707&lt;26.75,LMS!$D$23*AC707^3+LMS!$E$23*AC707^2+LMS!$F$23*AC707+LMS!$G$23,IF(AC707&lt;90,LMS!$D$24*AC707^3+LMS!$E$24*AC707^2+LMS!$F$24*AC707+LMS!$G$24,LMS!$D$25*AC707^3+LMS!$E$25*AC707^2+LMS!$F$25*AC707+LMS!$G$25))))),(IF(AC707&lt;2.5,LMS!$D$27*AC707^3+LMS!$E$27*AC707^2+LMS!$F$27*AC707+LMS!$G$27,IF(AC707&lt;9.5,LMS!$D$28*AC707^3+LMS!$E$28*AC707^2+LMS!$F$28*AC707+LMS!$G$28,IF(AC707&lt;26.75,LMS!$D$29*AC707^3+LMS!$E$29*AC707^2+LMS!$F$29*AC707+LMS!$G$29,IF(AC707&lt;90,LMS!$D$30*AC707^3+LMS!$E$30*AC707^2+LMS!$F$30*AC707+LMS!$G$30,IF(AC707&lt;150,LMS!$D$31*AC707^3+LMS!$E$31*AC707^2+LMS!$F$31*AC707+LMS!$G$31,LMS!$D$32*AC707^3+LMS!$E$32*AC707^2+LMS!$F$32*AC707+LMS!$G$32)))))))</f>
        <v>#VALUE!</v>
      </c>
      <c r="AB707" t="e">
        <f>IF(D707="M",(IF(AC707&lt;90,LMS!$D$14*AC707^3+LMS!$E$14*AC707^2+LMS!$F$14*AC707+LMS!$G$14,LMS!$D$15*AC707^3+LMS!$E$15*AC707^2+LMS!$F$15*AC707+LMS!$G$15)),(IF(AC707&lt;90,LMS!$D$17*AC707^3+LMS!$E$17*AC707^2+LMS!$F$17*AC707+LMS!$G$17,LMS!$D$18*AC707^3+LMS!$E$18*AC707^2+LMS!$F$18*AC707+LMS!$G$18)))</f>
        <v>#VALUE!</v>
      </c>
      <c r="AC707" s="7" t="e">
        <f t="shared" si="183"/>
        <v>#VALUE!</v>
      </c>
    </row>
    <row r="708" spans="2:29" s="7" customFormat="1">
      <c r="B708" s="119"/>
      <c r="C708" s="119"/>
      <c r="D708" s="119"/>
      <c r="E708" s="31"/>
      <c r="F708" s="31"/>
      <c r="G708" s="120"/>
      <c r="H708" s="120"/>
      <c r="I708" s="11" t="str">
        <f t="shared" si="170"/>
        <v/>
      </c>
      <c r="J708" s="2" t="str">
        <f t="shared" si="171"/>
        <v/>
      </c>
      <c r="K708" s="2" t="str">
        <f t="shared" si="172"/>
        <v/>
      </c>
      <c r="L708" s="2" t="str">
        <f t="shared" si="173"/>
        <v/>
      </c>
      <c r="M708" s="2" t="str">
        <f t="shared" si="174"/>
        <v/>
      </c>
      <c r="N708" s="2" t="str">
        <f t="shared" si="175"/>
        <v/>
      </c>
      <c r="O708" s="11" t="str">
        <f t="shared" si="176"/>
        <v/>
      </c>
      <c r="P708" s="11" t="str">
        <f t="shared" si="177"/>
        <v/>
      </c>
      <c r="Q708" s="11" t="str">
        <f t="shared" si="178"/>
        <v/>
      </c>
      <c r="R708" s="137"/>
      <c r="S708" s="137"/>
      <c r="T708" s="12" t="e">
        <f t="shared" si="179"/>
        <v>#VALUE!</v>
      </c>
      <c r="U708" s="13" t="e">
        <f t="shared" si="180"/>
        <v>#VALUE!</v>
      </c>
      <c r="V708" s="13"/>
      <c r="W708" s="8">
        <f t="shared" si="181"/>
        <v>9.0359999999999996</v>
      </c>
      <c r="X708" s="8">
        <f t="shared" si="182"/>
        <v>-184.49199999999999</v>
      </c>
      <c r="Y708"/>
      <c r="Z708" t="e">
        <f>IF(D708="M",IF(AC708&lt;78,LMS!$D$5*AC708^3+LMS!$E$5*AC708^2+LMS!$F$5*AC708+LMS!$G$5,IF(AC708&lt;150,LMS!$D$6*AC708^3+LMS!$E$6*AC708^2+LMS!$F$6*AC708+LMS!$G$6,LMS!$D$7*AC708^3+LMS!$E$7*AC708^2+LMS!$F$7*AC708+LMS!$G$7)),IF(AC708&lt;69,LMS!$D$9*AC708^3+LMS!$E$9*AC708^2+LMS!$F$9*AC708+LMS!$G$9,IF(AC708&lt;150,LMS!$D$10*AC708^3+LMS!$E$10*AC708^2+LMS!$F$10*AC708+LMS!$G$10,LMS!$D$11*AC708^3+LMS!$E$11*AC708^2+LMS!$F$11*AC708+LMS!$G$11)))</f>
        <v>#VALUE!</v>
      </c>
      <c r="AA708" t="e">
        <f>IF(D708="M",(IF(AC708&lt;2.5,LMS!$D$21*AC708^3+LMS!$E$21*AC708^2+LMS!$F$21*AC708+LMS!$G$21,IF(AC708&lt;9.5,LMS!$D$22*AC708^3+LMS!$E$22*AC708^2+LMS!$F$22*AC708+LMS!$G$22,IF(AC708&lt;26.75,LMS!$D$23*AC708^3+LMS!$E$23*AC708^2+LMS!$F$23*AC708+LMS!$G$23,IF(AC708&lt;90,LMS!$D$24*AC708^3+LMS!$E$24*AC708^2+LMS!$F$24*AC708+LMS!$G$24,LMS!$D$25*AC708^3+LMS!$E$25*AC708^2+LMS!$F$25*AC708+LMS!$G$25))))),(IF(AC708&lt;2.5,LMS!$D$27*AC708^3+LMS!$E$27*AC708^2+LMS!$F$27*AC708+LMS!$G$27,IF(AC708&lt;9.5,LMS!$D$28*AC708^3+LMS!$E$28*AC708^2+LMS!$F$28*AC708+LMS!$G$28,IF(AC708&lt;26.75,LMS!$D$29*AC708^3+LMS!$E$29*AC708^2+LMS!$F$29*AC708+LMS!$G$29,IF(AC708&lt;90,LMS!$D$30*AC708^3+LMS!$E$30*AC708^2+LMS!$F$30*AC708+LMS!$G$30,IF(AC708&lt;150,LMS!$D$31*AC708^3+LMS!$E$31*AC708^2+LMS!$F$31*AC708+LMS!$G$31,LMS!$D$32*AC708^3+LMS!$E$32*AC708^2+LMS!$F$32*AC708+LMS!$G$32)))))))</f>
        <v>#VALUE!</v>
      </c>
      <c r="AB708" t="e">
        <f>IF(D708="M",(IF(AC708&lt;90,LMS!$D$14*AC708^3+LMS!$E$14*AC708^2+LMS!$F$14*AC708+LMS!$G$14,LMS!$D$15*AC708^3+LMS!$E$15*AC708^2+LMS!$F$15*AC708+LMS!$G$15)),(IF(AC708&lt;90,LMS!$D$17*AC708^3+LMS!$E$17*AC708^2+LMS!$F$17*AC708+LMS!$G$17,LMS!$D$18*AC708^3+LMS!$E$18*AC708^2+LMS!$F$18*AC708+LMS!$G$18)))</f>
        <v>#VALUE!</v>
      </c>
      <c r="AC708" s="7" t="e">
        <f t="shared" si="183"/>
        <v>#VALUE!</v>
      </c>
    </row>
    <row r="709" spans="2:29" s="7" customFormat="1">
      <c r="B709" s="119"/>
      <c r="C709" s="119"/>
      <c r="D709" s="119"/>
      <c r="E709" s="31"/>
      <c r="F709" s="31"/>
      <c r="G709" s="120"/>
      <c r="H709" s="120"/>
      <c r="I709" s="11" t="str">
        <f t="shared" si="170"/>
        <v/>
      </c>
      <c r="J709" s="2" t="str">
        <f t="shared" si="171"/>
        <v/>
      </c>
      <c r="K709" s="2" t="str">
        <f t="shared" si="172"/>
        <v/>
      </c>
      <c r="L709" s="2" t="str">
        <f t="shared" si="173"/>
        <v/>
      </c>
      <c r="M709" s="2" t="str">
        <f t="shared" si="174"/>
        <v/>
      </c>
      <c r="N709" s="2" t="str">
        <f t="shared" si="175"/>
        <v/>
      </c>
      <c r="O709" s="11" t="str">
        <f t="shared" si="176"/>
        <v/>
      </c>
      <c r="P709" s="11" t="str">
        <f t="shared" si="177"/>
        <v/>
      </c>
      <c r="Q709" s="11" t="str">
        <f t="shared" si="178"/>
        <v/>
      </c>
      <c r="R709" s="137"/>
      <c r="S709" s="137"/>
      <c r="T709" s="12" t="e">
        <f t="shared" si="179"/>
        <v>#VALUE!</v>
      </c>
      <c r="U709" s="13" t="e">
        <f t="shared" si="180"/>
        <v>#VALUE!</v>
      </c>
      <c r="V709" s="13"/>
      <c r="W709" s="8">
        <f t="shared" si="181"/>
        <v>9.0359999999999996</v>
      </c>
      <c r="X709" s="8">
        <f t="shared" si="182"/>
        <v>-184.49199999999999</v>
      </c>
      <c r="Y709"/>
      <c r="Z709" t="e">
        <f>IF(D709="M",IF(AC709&lt;78,LMS!$D$5*AC709^3+LMS!$E$5*AC709^2+LMS!$F$5*AC709+LMS!$G$5,IF(AC709&lt;150,LMS!$D$6*AC709^3+LMS!$E$6*AC709^2+LMS!$F$6*AC709+LMS!$G$6,LMS!$D$7*AC709^3+LMS!$E$7*AC709^2+LMS!$F$7*AC709+LMS!$G$7)),IF(AC709&lt;69,LMS!$D$9*AC709^3+LMS!$E$9*AC709^2+LMS!$F$9*AC709+LMS!$G$9,IF(AC709&lt;150,LMS!$D$10*AC709^3+LMS!$E$10*AC709^2+LMS!$F$10*AC709+LMS!$G$10,LMS!$D$11*AC709^3+LMS!$E$11*AC709^2+LMS!$F$11*AC709+LMS!$G$11)))</f>
        <v>#VALUE!</v>
      </c>
      <c r="AA709" t="e">
        <f>IF(D709="M",(IF(AC709&lt;2.5,LMS!$D$21*AC709^3+LMS!$E$21*AC709^2+LMS!$F$21*AC709+LMS!$G$21,IF(AC709&lt;9.5,LMS!$D$22*AC709^3+LMS!$E$22*AC709^2+LMS!$F$22*AC709+LMS!$G$22,IF(AC709&lt;26.75,LMS!$D$23*AC709^3+LMS!$E$23*AC709^2+LMS!$F$23*AC709+LMS!$G$23,IF(AC709&lt;90,LMS!$D$24*AC709^3+LMS!$E$24*AC709^2+LMS!$F$24*AC709+LMS!$G$24,LMS!$D$25*AC709^3+LMS!$E$25*AC709^2+LMS!$F$25*AC709+LMS!$G$25))))),(IF(AC709&lt;2.5,LMS!$D$27*AC709^3+LMS!$E$27*AC709^2+LMS!$F$27*AC709+LMS!$G$27,IF(AC709&lt;9.5,LMS!$D$28*AC709^3+LMS!$E$28*AC709^2+LMS!$F$28*AC709+LMS!$G$28,IF(AC709&lt;26.75,LMS!$D$29*AC709^3+LMS!$E$29*AC709^2+LMS!$F$29*AC709+LMS!$G$29,IF(AC709&lt;90,LMS!$D$30*AC709^3+LMS!$E$30*AC709^2+LMS!$F$30*AC709+LMS!$G$30,IF(AC709&lt;150,LMS!$D$31*AC709^3+LMS!$E$31*AC709^2+LMS!$F$31*AC709+LMS!$G$31,LMS!$D$32*AC709^3+LMS!$E$32*AC709^2+LMS!$F$32*AC709+LMS!$G$32)))))))</f>
        <v>#VALUE!</v>
      </c>
      <c r="AB709" t="e">
        <f>IF(D709="M",(IF(AC709&lt;90,LMS!$D$14*AC709^3+LMS!$E$14*AC709^2+LMS!$F$14*AC709+LMS!$G$14,LMS!$D$15*AC709^3+LMS!$E$15*AC709^2+LMS!$F$15*AC709+LMS!$G$15)),(IF(AC709&lt;90,LMS!$D$17*AC709^3+LMS!$E$17*AC709^2+LMS!$F$17*AC709+LMS!$G$17,LMS!$D$18*AC709^3+LMS!$E$18*AC709^2+LMS!$F$18*AC709+LMS!$G$18)))</f>
        <v>#VALUE!</v>
      </c>
      <c r="AC709" s="7" t="e">
        <f t="shared" si="183"/>
        <v>#VALUE!</v>
      </c>
    </row>
    <row r="710" spans="2:29" s="7" customFormat="1">
      <c r="B710" s="119"/>
      <c r="C710" s="119"/>
      <c r="D710" s="119"/>
      <c r="E710" s="31"/>
      <c r="F710" s="31"/>
      <c r="G710" s="120"/>
      <c r="H710" s="120"/>
      <c r="I710" s="11" t="str">
        <f t="shared" si="170"/>
        <v/>
      </c>
      <c r="J710" s="2" t="str">
        <f t="shared" si="171"/>
        <v/>
      </c>
      <c r="K710" s="2" t="str">
        <f t="shared" si="172"/>
        <v/>
      </c>
      <c r="L710" s="2" t="str">
        <f t="shared" si="173"/>
        <v/>
      </c>
      <c r="M710" s="2" t="str">
        <f t="shared" si="174"/>
        <v/>
      </c>
      <c r="N710" s="2" t="str">
        <f t="shared" si="175"/>
        <v/>
      </c>
      <c r="O710" s="11" t="str">
        <f t="shared" si="176"/>
        <v/>
      </c>
      <c r="P710" s="11" t="str">
        <f t="shared" si="177"/>
        <v/>
      </c>
      <c r="Q710" s="11" t="str">
        <f t="shared" si="178"/>
        <v/>
      </c>
      <c r="R710" s="137"/>
      <c r="S710" s="137"/>
      <c r="T710" s="12" t="e">
        <f t="shared" si="179"/>
        <v>#VALUE!</v>
      </c>
      <c r="U710" s="13" t="e">
        <f t="shared" si="180"/>
        <v>#VALUE!</v>
      </c>
      <c r="V710" s="13"/>
      <c r="W710" s="8">
        <f t="shared" si="181"/>
        <v>9.0359999999999996</v>
      </c>
      <c r="X710" s="8">
        <f t="shared" si="182"/>
        <v>-184.49199999999999</v>
      </c>
      <c r="Y710"/>
      <c r="Z710" t="e">
        <f>IF(D710="M",IF(AC710&lt;78,LMS!$D$5*AC710^3+LMS!$E$5*AC710^2+LMS!$F$5*AC710+LMS!$G$5,IF(AC710&lt;150,LMS!$D$6*AC710^3+LMS!$E$6*AC710^2+LMS!$F$6*AC710+LMS!$G$6,LMS!$D$7*AC710^3+LMS!$E$7*AC710^2+LMS!$F$7*AC710+LMS!$G$7)),IF(AC710&lt;69,LMS!$D$9*AC710^3+LMS!$E$9*AC710^2+LMS!$F$9*AC710+LMS!$G$9,IF(AC710&lt;150,LMS!$D$10*AC710^3+LMS!$E$10*AC710^2+LMS!$F$10*AC710+LMS!$G$10,LMS!$D$11*AC710^3+LMS!$E$11*AC710^2+LMS!$F$11*AC710+LMS!$G$11)))</f>
        <v>#VALUE!</v>
      </c>
      <c r="AA710" t="e">
        <f>IF(D710="M",(IF(AC710&lt;2.5,LMS!$D$21*AC710^3+LMS!$E$21*AC710^2+LMS!$F$21*AC710+LMS!$G$21,IF(AC710&lt;9.5,LMS!$D$22*AC710^3+LMS!$E$22*AC710^2+LMS!$F$22*AC710+LMS!$G$22,IF(AC710&lt;26.75,LMS!$D$23*AC710^3+LMS!$E$23*AC710^2+LMS!$F$23*AC710+LMS!$G$23,IF(AC710&lt;90,LMS!$D$24*AC710^3+LMS!$E$24*AC710^2+LMS!$F$24*AC710+LMS!$G$24,LMS!$D$25*AC710^3+LMS!$E$25*AC710^2+LMS!$F$25*AC710+LMS!$G$25))))),(IF(AC710&lt;2.5,LMS!$D$27*AC710^3+LMS!$E$27*AC710^2+LMS!$F$27*AC710+LMS!$G$27,IF(AC710&lt;9.5,LMS!$D$28*AC710^3+LMS!$E$28*AC710^2+LMS!$F$28*AC710+LMS!$G$28,IF(AC710&lt;26.75,LMS!$D$29*AC710^3+LMS!$E$29*AC710^2+LMS!$F$29*AC710+LMS!$G$29,IF(AC710&lt;90,LMS!$D$30*AC710^3+LMS!$E$30*AC710^2+LMS!$F$30*AC710+LMS!$G$30,IF(AC710&lt;150,LMS!$D$31*AC710^3+LMS!$E$31*AC710^2+LMS!$F$31*AC710+LMS!$G$31,LMS!$D$32*AC710^3+LMS!$E$32*AC710^2+LMS!$F$32*AC710+LMS!$G$32)))))))</f>
        <v>#VALUE!</v>
      </c>
      <c r="AB710" t="e">
        <f>IF(D710="M",(IF(AC710&lt;90,LMS!$D$14*AC710^3+LMS!$E$14*AC710^2+LMS!$F$14*AC710+LMS!$G$14,LMS!$D$15*AC710^3+LMS!$E$15*AC710^2+LMS!$F$15*AC710+LMS!$G$15)),(IF(AC710&lt;90,LMS!$D$17*AC710^3+LMS!$E$17*AC710^2+LMS!$F$17*AC710+LMS!$G$17,LMS!$D$18*AC710^3+LMS!$E$18*AC710^2+LMS!$F$18*AC710+LMS!$G$18)))</f>
        <v>#VALUE!</v>
      </c>
      <c r="AC710" s="7" t="e">
        <f t="shared" si="183"/>
        <v>#VALUE!</v>
      </c>
    </row>
    <row r="711" spans="2:29" s="7" customFormat="1">
      <c r="B711" s="119"/>
      <c r="C711" s="119"/>
      <c r="D711" s="119"/>
      <c r="E711" s="31"/>
      <c r="F711" s="31"/>
      <c r="G711" s="120"/>
      <c r="H711" s="120"/>
      <c r="I711" s="11" t="str">
        <f t="shared" si="170"/>
        <v/>
      </c>
      <c r="J711" s="2" t="str">
        <f t="shared" si="171"/>
        <v/>
      </c>
      <c r="K711" s="2" t="str">
        <f t="shared" si="172"/>
        <v/>
      </c>
      <c r="L711" s="2" t="str">
        <f t="shared" si="173"/>
        <v/>
      </c>
      <c r="M711" s="2" t="str">
        <f t="shared" si="174"/>
        <v/>
      </c>
      <c r="N711" s="2" t="str">
        <f t="shared" si="175"/>
        <v/>
      </c>
      <c r="O711" s="11" t="str">
        <f t="shared" si="176"/>
        <v/>
      </c>
      <c r="P711" s="11" t="str">
        <f t="shared" si="177"/>
        <v/>
      </c>
      <c r="Q711" s="11" t="str">
        <f t="shared" si="178"/>
        <v/>
      </c>
      <c r="R711" s="137"/>
      <c r="S711" s="137"/>
      <c r="T711" s="12" t="e">
        <f t="shared" si="179"/>
        <v>#VALUE!</v>
      </c>
      <c r="U711" s="13" t="e">
        <f t="shared" si="180"/>
        <v>#VALUE!</v>
      </c>
      <c r="V711" s="13"/>
      <c r="W711" s="8">
        <f t="shared" si="181"/>
        <v>9.0359999999999996</v>
      </c>
      <c r="X711" s="8">
        <f t="shared" si="182"/>
        <v>-184.49199999999999</v>
      </c>
      <c r="Y711"/>
      <c r="Z711" t="e">
        <f>IF(D711="M",IF(AC711&lt;78,LMS!$D$5*AC711^3+LMS!$E$5*AC711^2+LMS!$F$5*AC711+LMS!$G$5,IF(AC711&lt;150,LMS!$D$6*AC711^3+LMS!$E$6*AC711^2+LMS!$F$6*AC711+LMS!$G$6,LMS!$D$7*AC711^3+LMS!$E$7*AC711^2+LMS!$F$7*AC711+LMS!$G$7)),IF(AC711&lt;69,LMS!$D$9*AC711^3+LMS!$E$9*AC711^2+LMS!$F$9*AC711+LMS!$G$9,IF(AC711&lt;150,LMS!$D$10*AC711^3+LMS!$E$10*AC711^2+LMS!$F$10*AC711+LMS!$G$10,LMS!$D$11*AC711^3+LMS!$E$11*AC711^2+LMS!$F$11*AC711+LMS!$G$11)))</f>
        <v>#VALUE!</v>
      </c>
      <c r="AA711" t="e">
        <f>IF(D711="M",(IF(AC711&lt;2.5,LMS!$D$21*AC711^3+LMS!$E$21*AC711^2+LMS!$F$21*AC711+LMS!$G$21,IF(AC711&lt;9.5,LMS!$D$22*AC711^3+LMS!$E$22*AC711^2+LMS!$F$22*AC711+LMS!$G$22,IF(AC711&lt;26.75,LMS!$D$23*AC711^3+LMS!$E$23*AC711^2+LMS!$F$23*AC711+LMS!$G$23,IF(AC711&lt;90,LMS!$D$24*AC711^3+LMS!$E$24*AC711^2+LMS!$F$24*AC711+LMS!$G$24,LMS!$D$25*AC711^3+LMS!$E$25*AC711^2+LMS!$F$25*AC711+LMS!$G$25))))),(IF(AC711&lt;2.5,LMS!$D$27*AC711^3+LMS!$E$27*AC711^2+LMS!$F$27*AC711+LMS!$G$27,IF(AC711&lt;9.5,LMS!$D$28*AC711^3+LMS!$E$28*AC711^2+LMS!$F$28*AC711+LMS!$G$28,IF(AC711&lt;26.75,LMS!$D$29*AC711^3+LMS!$E$29*AC711^2+LMS!$F$29*AC711+LMS!$G$29,IF(AC711&lt;90,LMS!$D$30*AC711^3+LMS!$E$30*AC711^2+LMS!$F$30*AC711+LMS!$G$30,IF(AC711&lt;150,LMS!$D$31*AC711^3+LMS!$E$31*AC711^2+LMS!$F$31*AC711+LMS!$G$31,LMS!$D$32*AC711^3+LMS!$E$32*AC711^2+LMS!$F$32*AC711+LMS!$G$32)))))))</f>
        <v>#VALUE!</v>
      </c>
      <c r="AB711" t="e">
        <f>IF(D711="M",(IF(AC711&lt;90,LMS!$D$14*AC711^3+LMS!$E$14*AC711^2+LMS!$F$14*AC711+LMS!$G$14,LMS!$D$15*AC711^3+LMS!$E$15*AC711^2+LMS!$F$15*AC711+LMS!$G$15)),(IF(AC711&lt;90,LMS!$D$17*AC711^3+LMS!$E$17*AC711^2+LMS!$F$17*AC711+LMS!$G$17,LMS!$D$18*AC711^3+LMS!$E$18*AC711^2+LMS!$F$18*AC711+LMS!$G$18)))</f>
        <v>#VALUE!</v>
      </c>
      <c r="AC711" s="7" t="e">
        <f t="shared" si="183"/>
        <v>#VALUE!</v>
      </c>
    </row>
    <row r="712" spans="2:29" s="7" customFormat="1">
      <c r="B712" s="119"/>
      <c r="C712" s="119"/>
      <c r="D712" s="119"/>
      <c r="E712" s="31"/>
      <c r="F712" s="31"/>
      <c r="G712" s="120"/>
      <c r="H712" s="120"/>
      <c r="I712" s="11" t="str">
        <f t="shared" si="170"/>
        <v/>
      </c>
      <c r="J712" s="2" t="str">
        <f t="shared" si="171"/>
        <v/>
      </c>
      <c r="K712" s="2" t="str">
        <f t="shared" si="172"/>
        <v/>
      </c>
      <c r="L712" s="2" t="str">
        <f t="shared" si="173"/>
        <v/>
      </c>
      <c r="M712" s="2" t="str">
        <f t="shared" si="174"/>
        <v/>
      </c>
      <c r="N712" s="2" t="str">
        <f t="shared" si="175"/>
        <v/>
      </c>
      <c r="O712" s="11" t="str">
        <f t="shared" si="176"/>
        <v/>
      </c>
      <c r="P712" s="11" t="str">
        <f t="shared" si="177"/>
        <v/>
      </c>
      <c r="Q712" s="11" t="str">
        <f t="shared" si="178"/>
        <v/>
      </c>
      <c r="R712" s="137"/>
      <c r="S712" s="137"/>
      <c r="T712" s="12" t="e">
        <f t="shared" si="179"/>
        <v>#VALUE!</v>
      </c>
      <c r="U712" s="13" t="e">
        <f t="shared" si="180"/>
        <v>#VALUE!</v>
      </c>
      <c r="V712" s="13"/>
      <c r="W712" s="8">
        <f t="shared" si="181"/>
        <v>9.0359999999999996</v>
      </c>
      <c r="X712" s="8">
        <f t="shared" si="182"/>
        <v>-184.49199999999999</v>
      </c>
      <c r="Y712"/>
      <c r="Z712" t="e">
        <f>IF(D712="M",IF(AC712&lt;78,LMS!$D$5*AC712^3+LMS!$E$5*AC712^2+LMS!$F$5*AC712+LMS!$G$5,IF(AC712&lt;150,LMS!$D$6*AC712^3+LMS!$E$6*AC712^2+LMS!$F$6*AC712+LMS!$G$6,LMS!$D$7*AC712^3+LMS!$E$7*AC712^2+LMS!$F$7*AC712+LMS!$G$7)),IF(AC712&lt;69,LMS!$D$9*AC712^3+LMS!$E$9*AC712^2+LMS!$F$9*AC712+LMS!$G$9,IF(AC712&lt;150,LMS!$D$10*AC712^3+LMS!$E$10*AC712^2+LMS!$F$10*AC712+LMS!$G$10,LMS!$D$11*AC712^3+LMS!$E$11*AC712^2+LMS!$F$11*AC712+LMS!$G$11)))</f>
        <v>#VALUE!</v>
      </c>
      <c r="AA712" t="e">
        <f>IF(D712="M",(IF(AC712&lt;2.5,LMS!$D$21*AC712^3+LMS!$E$21*AC712^2+LMS!$F$21*AC712+LMS!$G$21,IF(AC712&lt;9.5,LMS!$D$22*AC712^3+LMS!$E$22*AC712^2+LMS!$F$22*AC712+LMS!$G$22,IF(AC712&lt;26.75,LMS!$D$23*AC712^3+LMS!$E$23*AC712^2+LMS!$F$23*AC712+LMS!$G$23,IF(AC712&lt;90,LMS!$D$24*AC712^3+LMS!$E$24*AC712^2+LMS!$F$24*AC712+LMS!$G$24,LMS!$D$25*AC712^3+LMS!$E$25*AC712^2+LMS!$F$25*AC712+LMS!$G$25))))),(IF(AC712&lt;2.5,LMS!$D$27*AC712^3+LMS!$E$27*AC712^2+LMS!$F$27*AC712+LMS!$G$27,IF(AC712&lt;9.5,LMS!$D$28*AC712^3+LMS!$E$28*AC712^2+LMS!$F$28*AC712+LMS!$G$28,IF(AC712&lt;26.75,LMS!$D$29*AC712^3+LMS!$E$29*AC712^2+LMS!$F$29*AC712+LMS!$G$29,IF(AC712&lt;90,LMS!$D$30*AC712^3+LMS!$E$30*AC712^2+LMS!$F$30*AC712+LMS!$G$30,IF(AC712&lt;150,LMS!$D$31*AC712^3+LMS!$E$31*AC712^2+LMS!$F$31*AC712+LMS!$G$31,LMS!$D$32*AC712^3+LMS!$E$32*AC712^2+LMS!$F$32*AC712+LMS!$G$32)))))))</f>
        <v>#VALUE!</v>
      </c>
      <c r="AB712" t="e">
        <f>IF(D712="M",(IF(AC712&lt;90,LMS!$D$14*AC712^3+LMS!$E$14*AC712^2+LMS!$F$14*AC712+LMS!$G$14,LMS!$D$15*AC712^3+LMS!$E$15*AC712^2+LMS!$F$15*AC712+LMS!$G$15)),(IF(AC712&lt;90,LMS!$D$17*AC712^3+LMS!$E$17*AC712^2+LMS!$F$17*AC712+LMS!$G$17,LMS!$D$18*AC712^3+LMS!$E$18*AC712^2+LMS!$F$18*AC712+LMS!$G$18)))</f>
        <v>#VALUE!</v>
      </c>
      <c r="AC712" s="7" t="e">
        <f t="shared" si="183"/>
        <v>#VALUE!</v>
      </c>
    </row>
    <row r="713" spans="2:29" s="7" customFormat="1">
      <c r="B713" s="119"/>
      <c r="C713" s="119"/>
      <c r="D713" s="119"/>
      <c r="E713" s="31"/>
      <c r="F713" s="31"/>
      <c r="G713" s="120"/>
      <c r="H713" s="120"/>
      <c r="I713" s="11" t="str">
        <f t="shared" si="170"/>
        <v/>
      </c>
      <c r="J713" s="2" t="str">
        <f t="shared" si="171"/>
        <v/>
      </c>
      <c r="K713" s="2" t="str">
        <f t="shared" si="172"/>
        <v/>
      </c>
      <c r="L713" s="2" t="str">
        <f t="shared" si="173"/>
        <v/>
      </c>
      <c r="M713" s="2" t="str">
        <f t="shared" si="174"/>
        <v/>
      </c>
      <c r="N713" s="2" t="str">
        <f t="shared" si="175"/>
        <v/>
      </c>
      <c r="O713" s="11" t="str">
        <f t="shared" si="176"/>
        <v/>
      </c>
      <c r="P713" s="11" t="str">
        <f t="shared" si="177"/>
        <v/>
      </c>
      <c r="Q713" s="11" t="str">
        <f t="shared" si="178"/>
        <v/>
      </c>
      <c r="R713" s="137"/>
      <c r="S713" s="137"/>
      <c r="T713" s="12" t="e">
        <f t="shared" si="179"/>
        <v>#VALUE!</v>
      </c>
      <c r="U713" s="13" t="e">
        <f t="shared" si="180"/>
        <v>#VALUE!</v>
      </c>
      <c r="V713" s="13"/>
      <c r="W713" s="8">
        <f t="shared" si="181"/>
        <v>9.0359999999999996</v>
      </c>
      <c r="X713" s="8">
        <f t="shared" si="182"/>
        <v>-184.49199999999999</v>
      </c>
      <c r="Y713"/>
      <c r="Z713" t="e">
        <f>IF(D713="M",IF(AC713&lt;78,LMS!$D$5*AC713^3+LMS!$E$5*AC713^2+LMS!$F$5*AC713+LMS!$G$5,IF(AC713&lt;150,LMS!$D$6*AC713^3+LMS!$E$6*AC713^2+LMS!$F$6*AC713+LMS!$G$6,LMS!$D$7*AC713^3+LMS!$E$7*AC713^2+LMS!$F$7*AC713+LMS!$G$7)),IF(AC713&lt;69,LMS!$D$9*AC713^3+LMS!$E$9*AC713^2+LMS!$F$9*AC713+LMS!$G$9,IF(AC713&lt;150,LMS!$D$10*AC713^3+LMS!$E$10*AC713^2+LMS!$F$10*AC713+LMS!$G$10,LMS!$D$11*AC713^3+LMS!$E$11*AC713^2+LMS!$F$11*AC713+LMS!$G$11)))</f>
        <v>#VALUE!</v>
      </c>
      <c r="AA713" t="e">
        <f>IF(D713="M",(IF(AC713&lt;2.5,LMS!$D$21*AC713^3+LMS!$E$21*AC713^2+LMS!$F$21*AC713+LMS!$G$21,IF(AC713&lt;9.5,LMS!$D$22*AC713^3+LMS!$E$22*AC713^2+LMS!$F$22*AC713+LMS!$G$22,IF(AC713&lt;26.75,LMS!$D$23*AC713^3+LMS!$E$23*AC713^2+LMS!$F$23*AC713+LMS!$G$23,IF(AC713&lt;90,LMS!$D$24*AC713^3+LMS!$E$24*AC713^2+LMS!$F$24*AC713+LMS!$G$24,LMS!$D$25*AC713^3+LMS!$E$25*AC713^2+LMS!$F$25*AC713+LMS!$G$25))))),(IF(AC713&lt;2.5,LMS!$D$27*AC713^3+LMS!$E$27*AC713^2+LMS!$F$27*AC713+LMS!$G$27,IF(AC713&lt;9.5,LMS!$D$28*AC713^3+LMS!$E$28*AC713^2+LMS!$F$28*AC713+LMS!$G$28,IF(AC713&lt;26.75,LMS!$D$29*AC713^3+LMS!$E$29*AC713^2+LMS!$F$29*AC713+LMS!$G$29,IF(AC713&lt;90,LMS!$D$30*AC713^3+LMS!$E$30*AC713^2+LMS!$F$30*AC713+LMS!$G$30,IF(AC713&lt;150,LMS!$D$31*AC713^3+LMS!$E$31*AC713^2+LMS!$F$31*AC713+LMS!$G$31,LMS!$D$32*AC713^3+LMS!$E$32*AC713^2+LMS!$F$32*AC713+LMS!$G$32)))))))</f>
        <v>#VALUE!</v>
      </c>
      <c r="AB713" t="e">
        <f>IF(D713="M",(IF(AC713&lt;90,LMS!$D$14*AC713^3+LMS!$E$14*AC713^2+LMS!$F$14*AC713+LMS!$G$14,LMS!$D$15*AC713^3+LMS!$E$15*AC713^2+LMS!$F$15*AC713+LMS!$G$15)),(IF(AC713&lt;90,LMS!$D$17*AC713^3+LMS!$E$17*AC713^2+LMS!$F$17*AC713+LMS!$G$17,LMS!$D$18*AC713^3+LMS!$E$18*AC713^2+LMS!$F$18*AC713+LMS!$G$18)))</f>
        <v>#VALUE!</v>
      </c>
      <c r="AC713" s="7" t="e">
        <f t="shared" si="183"/>
        <v>#VALUE!</v>
      </c>
    </row>
    <row r="714" spans="2:29" s="7" customFormat="1">
      <c r="B714" s="119"/>
      <c r="C714" s="119"/>
      <c r="D714" s="119"/>
      <c r="E714" s="31"/>
      <c r="F714" s="31"/>
      <c r="G714" s="120"/>
      <c r="H714" s="120"/>
      <c r="I714" s="11" t="str">
        <f t="shared" si="170"/>
        <v/>
      </c>
      <c r="J714" s="2" t="str">
        <f t="shared" si="171"/>
        <v/>
      </c>
      <c r="K714" s="2" t="str">
        <f t="shared" si="172"/>
        <v/>
      </c>
      <c r="L714" s="2" t="str">
        <f t="shared" si="173"/>
        <v/>
      </c>
      <c r="M714" s="2" t="str">
        <f t="shared" si="174"/>
        <v/>
      </c>
      <c r="N714" s="2" t="str">
        <f t="shared" si="175"/>
        <v/>
      </c>
      <c r="O714" s="11" t="str">
        <f t="shared" si="176"/>
        <v/>
      </c>
      <c r="P714" s="11" t="str">
        <f t="shared" si="177"/>
        <v/>
      </c>
      <c r="Q714" s="11" t="str">
        <f t="shared" si="178"/>
        <v/>
      </c>
      <c r="R714" s="137"/>
      <c r="S714" s="137"/>
      <c r="T714" s="12" t="e">
        <f t="shared" si="179"/>
        <v>#VALUE!</v>
      </c>
      <c r="U714" s="13" t="e">
        <f t="shared" si="180"/>
        <v>#VALUE!</v>
      </c>
      <c r="V714" s="13"/>
      <c r="W714" s="8">
        <f t="shared" si="181"/>
        <v>9.0359999999999996</v>
      </c>
      <c r="X714" s="8">
        <f t="shared" si="182"/>
        <v>-184.49199999999999</v>
      </c>
      <c r="Y714"/>
      <c r="Z714" t="e">
        <f>IF(D714="M",IF(AC714&lt;78,LMS!$D$5*AC714^3+LMS!$E$5*AC714^2+LMS!$F$5*AC714+LMS!$G$5,IF(AC714&lt;150,LMS!$D$6*AC714^3+LMS!$E$6*AC714^2+LMS!$F$6*AC714+LMS!$G$6,LMS!$D$7*AC714^3+LMS!$E$7*AC714^2+LMS!$F$7*AC714+LMS!$G$7)),IF(AC714&lt;69,LMS!$D$9*AC714^3+LMS!$E$9*AC714^2+LMS!$F$9*AC714+LMS!$G$9,IF(AC714&lt;150,LMS!$D$10*AC714^3+LMS!$E$10*AC714^2+LMS!$F$10*AC714+LMS!$G$10,LMS!$D$11*AC714^3+LMS!$E$11*AC714^2+LMS!$F$11*AC714+LMS!$G$11)))</f>
        <v>#VALUE!</v>
      </c>
      <c r="AA714" t="e">
        <f>IF(D714="M",(IF(AC714&lt;2.5,LMS!$D$21*AC714^3+LMS!$E$21*AC714^2+LMS!$F$21*AC714+LMS!$G$21,IF(AC714&lt;9.5,LMS!$D$22*AC714^3+LMS!$E$22*AC714^2+LMS!$F$22*AC714+LMS!$G$22,IF(AC714&lt;26.75,LMS!$D$23*AC714^3+LMS!$E$23*AC714^2+LMS!$F$23*AC714+LMS!$G$23,IF(AC714&lt;90,LMS!$D$24*AC714^3+LMS!$E$24*AC714^2+LMS!$F$24*AC714+LMS!$G$24,LMS!$D$25*AC714^3+LMS!$E$25*AC714^2+LMS!$F$25*AC714+LMS!$G$25))))),(IF(AC714&lt;2.5,LMS!$D$27*AC714^3+LMS!$E$27*AC714^2+LMS!$F$27*AC714+LMS!$G$27,IF(AC714&lt;9.5,LMS!$D$28*AC714^3+LMS!$E$28*AC714^2+LMS!$F$28*AC714+LMS!$G$28,IF(AC714&lt;26.75,LMS!$D$29*AC714^3+LMS!$E$29*AC714^2+LMS!$F$29*AC714+LMS!$G$29,IF(AC714&lt;90,LMS!$D$30*AC714^3+LMS!$E$30*AC714^2+LMS!$F$30*AC714+LMS!$G$30,IF(AC714&lt;150,LMS!$D$31*AC714^3+LMS!$E$31*AC714^2+LMS!$F$31*AC714+LMS!$G$31,LMS!$D$32*AC714^3+LMS!$E$32*AC714^2+LMS!$F$32*AC714+LMS!$G$32)))))))</f>
        <v>#VALUE!</v>
      </c>
      <c r="AB714" t="e">
        <f>IF(D714="M",(IF(AC714&lt;90,LMS!$D$14*AC714^3+LMS!$E$14*AC714^2+LMS!$F$14*AC714+LMS!$G$14,LMS!$D$15*AC714^3+LMS!$E$15*AC714^2+LMS!$F$15*AC714+LMS!$G$15)),(IF(AC714&lt;90,LMS!$D$17*AC714^3+LMS!$E$17*AC714^2+LMS!$F$17*AC714+LMS!$G$17,LMS!$D$18*AC714^3+LMS!$E$18*AC714^2+LMS!$F$18*AC714+LMS!$G$18)))</f>
        <v>#VALUE!</v>
      </c>
      <c r="AC714" s="7" t="e">
        <f t="shared" si="183"/>
        <v>#VALUE!</v>
      </c>
    </row>
    <row r="715" spans="2:29" s="7" customFormat="1">
      <c r="B715" s="119"/>
      <c r="C715" s="119"/>
      <c r="D715" s="119"/>
      <c r="E715" s="31"/>
      <c r="F715" s="31"/>
      <c r="G715" s="120"/>
      <c r="H715" s="120"/>
      <c r="I715" s="11" t="str">
        <f t="shared" si="170"/>
        <v/>
      </c>
      <c r="J715" s="2" t="str">
        <f t="shared" si="171"/>
        <v/>
      </c>
      <c r="K715" s="2" t="str">
        <f t="shared" si="172"/>
        <v/>
      </c>
      <c r="L715" s="2" t="str">
        <f t="shared" si="173"/>
        <v/>
      </c>
      <c r="M715" s="2" t="str">
        <f t="shared" si="174"/>
        <v/>
      </c>
      <c r="N715" s="2" t="str">
        <f t="shared" si="175"/>
        <v/>
      </c>
      <c r="O715" s="11" t="str">
        <f t="shared" si="176"/>
        <v/>
      </c>
      <c r="P715" s="11" t="str">
        <f t="shared" si="177"/>
        <v/>
      </c>
      <c r="Q715" s="11" t="str">
        <f t="shared" si="178"/>
        <v/>
      </c>
      <c r="R715" s="137"/>
      <c r="S715" s="137"/>
      <c r="T715" s="12" t="e">
        <f t="shared" si="179"/>
        <v>#VALUE!</v>
      </c>
      <c r="U715" s="13" t="e">
        <f t="shared" si="180"/>
        <v>#VALUE!</v>
      </c>
      <c r="V715" s="13"/>
      <c r="W715" s="8">
        <f t="shared" si="181"/>
        <v>9.0359999999999996</v>
      </c>
      <c r="X715" s="8">
        <f t="shared" si="182"/>
        <v>-184.49199999999999</v>
      </c>
      <c r="Y715"/>
      <c r="Z715" t="e">
        <f>IF(D715="M",IF(AC715&lt;78,LMS!$D$5*AC715^3+LMS!$E$5*AC715^2+LMS!$F$5*AC715+LMS!$G$5,IF(AC715&lt;150,LMS!$D$6*AC715^3+LMS!$E$6*AC715^2+LMS!$F$6*AC715+LMS!$G$6,LMS!$D$7*AC715^3+LMS!$E$7*AC715^2+LMS!$F$7*AC715+LMS!$G$7)),IF(AC715&lt;69,LMS!$D$9*AC715^3+LMS!$E$9*AC715^2+LMS!$F$9*AC715+LMS!$G$9,IF(AC715&lt;150,LMS!$D$10*AC715^3+LMS!$E$10*AC715^2+LMS!$F$10*AC715+LMS!$G$10,LMS!$D$11*AC715^3+LMS!$E$11*AC715^2+LMS!$F$11*AC715+LMS!$G$11)))</f>
        <v>#VALUE!</v>
      </c>
      <c r="AA715" t="e">
        <f>IF(D715="M",(IF(AC715&lt;2.5,LMS!$D$21*AC715^3+LMS!$E$21*AC715^2+LMS!$F$21*AC715+LMS!$G$21,IF(AC715&lt;9.5,LMS!$D$22*AC715^3+LMS!$E$22*AC715^2+LMS!$F$22*AC715+LMS!$G$22,IF(AC715&lt;26.75,LMS!$D$23*AC715^3+LMS!$E$23*AC715^2+LMS!$F$23*AC715+LMS!$G$23,IF(AC715&lt;90,LMS!$D$24*AC715^3+LMS!$E$24*AC715^2+LMS!$F$24*AC715+LMS!$G$24,LMS!$D$25*AC715^3+LMS!$E$25*AC715^2+LMS!$F$25*AC715+LMS!$G$25))))),(IF(AC715&lt;2.5,LMS!$D$27*AC715^3+LMS!$E$27*AC715^2+LMS!$F$27*AC715+LMS!$G$27,IF(AC715&lt;9.5,LMS!$D$28*AC715^3+LMS!$E$28*AC715^2+LMS!$F$28*AC715+LMS!$G$28,IF(AC715&lt;26.75,LMS!$D$29*AC715^3+LMS!$E$29*AC715^2+LMS!$F$29*AC715+LMS!$G$29,IF(AC715&lt;90,LMS!$D$30*AC715^3+LMS!$E$30*AC715^2+LMS!$F$30*AC715+LMS!$G$30,IF(AC715&lt;150,LMS!$D$31*AC715^3+LMS!$E$31*AC715^2+LMS!$F$31*AC715+LMS!$G$31,LMS!$D$32*AC715^3+LMS!$E$32*AC715^2+LMS!$F$32*AC715+LMS!$G$32)))))))</f>
        <v>#VALUE!</v>
      </c>
      <c r="AB715" t="e">
        <f>IF(D715="M",(IF(AC715&lt;90,LMS!$D$14*AC715^3+LMS!$E$14*AC715^2+LMS!$F$14*AC715+LMS!$G$14,LMS!$D$15*AC715^3+LMS!$E$15*AC715^2+LMS!$F$15*AC715+LMS!$G$15)),(IF(AC715&lt;90,LMS!$D$17*AC715^3+LMS!$E$17*AC715^2+LMS!$F$17*AC715+LMS!$G$17,LMS!$D$18*AC715^3+LMS!$E$18*AC715^2+LMS!$F$18*AC715+LMS!$G$18)))</f>
        <v>#VALUE!</v>
      </c>
      <c r="AC715" s="7" t="e">
        <f t="shared" si="183"/>
        <v>#VALUE!</v>
      </c>
    </row>
    <row r="716" spans="2:29" s="7" customFormat="1">
      <c r="B716" s="119"/>
      <c r="C716" s="119"/>
      <c r="D716" s="119"/>
      <c r="E716" s="31"/>
      <c r="F716" s="31"/>
      <c r="G716" s="120"/>
      <c r="H716" s="120"/>
      <c r="I716" s="11" t="str">
        <f t="shared" si="170"/>
        <v/>
      </c>
      <c r="J716" s="2" t="str">
        <f t="shared" si="171"/>
        <v/>
      </c>
      <c r="K716" s="2" t="str">
        <f t="shared" si="172"/>
        <v/>
      </c>
      <c r="L716" s="2" t="str">
        <f t="shared" si="173"/>
        <v/>
      </c>
      <c r="M716" s="2" t="str">
        <f t="shared" si="174"/>
        <v/>
      </c>
      <c r="N716" s="2" t="str">
        <f t="shared" si="175"/>
        <v/>
      </c>
      <c r="O716" s="11" t="str">
        <f t="shared" si="176"/>
        <v/>
      </c>
      <c r="P716" s="11" t="str">
        <f t="shared" si="177"/>
        <v/>
      </c>
      <c r="Q716" s="11" t="str">
        <f t="shared" si="178"/>
        <v/>
      </c>
      <c r="R716" s="137"/>
      <c r="S716" s="137"/>
      <c r="T716" s="12" t="e">
        <f t="shared" si="179"/>
        <v>#VALUE!</v>
      </c>
      <c r="U716" s="13" t="e">
        <f t="shared" si="180"/>
        <v>#VALUE!</v>
      </c>
      <c r="V716" s="13"/>
      <c r="W716" s="8">
        <f t="shared" si="181"/>
        <v>9.0359999999999996</v>
      </c>
      <c r="X716" s="8">
        <f t="shared" si="182"/>
        <v>-184.49199999999999</v>
      </c>
      <c r="Y716"/>
      <c r="Z716" t="e">
        <f>IF(D716="M",IF(AC716&lt;78,LMS!$D$5*AC716^3+LMS!$E$5*AC716^2+LMS!$F$5*AC716+LMS!$G$5,IF(AC716&lt;150,LMS!$D$6*AC716^3+LMS!$E$6*AC716^2+LMS!$F$6*AC716+LMS!$G$6,LMS!$D$7*AC716^3+LMS!$E$7*AC716^2+LMS!$F$7*AC716+LMS!$G$7)),IF(AC716&lt;69,LMS!$D$9*AC716^3+LMS!$E$9*AC716^2+LMS!$F$9*AC716+LMS!$G$9,IF(AC716&lt;150,LMS!$D$10*AC716^3+LMS!$E$10*AC716^2+LMS!$F$10*AC716+LMS!$G$10,LMS!$D$11*AC716^3+LMS!$E$11*AC716^2+LMS!$F$11*AC716+LMS!$G$11)))</f>
        <v>#VALUE!</v>
      </c>
      <c r="AA716" t="e">
        <f>IF(D716="M",(IF(AC716&lt;2.5,LMS!$D$21*AC716^3+LMS!$E$21*AC716^2+LMS!$F$21*AC716+LMS!$G$21,IF(AC716&lt;9.5,LMS!$D$22*AC716^3+LMS!$E$22*AC716^2+LMS!$F$22*AC716+LMS!$G$22,IF(AC716&lt;26.75,LMS!$D$23*AC716^3+LMS!$E$23*AC716^2+LMS!$F$23*AC716+LMS!$G$23,IF(AC716&lt;90,LMS!$D$24*AC716^3+LMS!$E$24*AC716^2+LMS!$F$24*AC716+LMS!$G$24,LMS!$D$25*AC716^3+LMS!$E$25*AC716^2+LMS!$F$25*AC716+LMS!$G$25))))),(IF(AC716&lt;2.5,LMS!$D$27*AC716^3+LMS!$E$27*AC716^2+LMS!$F$27*AC716+LMS!$G$27,IF(AC716&lt;9.5,LMS!$D$28*AC716^3+LMS!$E$28*AC716^2+LMS!$F$28*AC716+LMS!$G$28,IF(AC716&lt;26.75,LMS!$D$29*AC716^3+LMS!$E$29*AC716^2+LMS!$F$29*AC716+LMS!$G$29,IF(AC716&lt;90,LMS!$D$30*AC716^3+LMS!$E$30*AC716^2+LMS!$F$30*AC716+LMS!$G$30,IF(AC716&lt;150,LMS!$D$31*AC716^3+LMS!$E$31*AC716^2+LMS!$F$31*AC716+LMS!$G$31,LMS!$D$32*AC716^3+LMS!$E$32*AC716^2+LMS!$F$32*AC716+LMS!$G$32)))))))</f>
        <v>#VALUE!</v>
      </c>
      <c r="AB716" t="e">
        <f>IF(D716="M",(IF(AC716&lt;90,LMS!$D$14*AC716^3+LMS!$E$14*AC716^2+LMS!$F$14*AC716+LMS!$G$14,LMS!$D$15*AC716^3+LMS!$E$15*AC716^2+LMS!$F$15*AC716+LMS!$G$15)),(IF(AC716&lt;90,LMS!$D$17*AC716^3+LMS!$E$17*AC716^2+LMS!$F$17*AC716+LMS!$G$17,LMS!$D$18*AC716^3+LMS!$E$18*AC716^2+LMS!$F$18*AC716+LMS!$G$18)))</f>
        <v>#VALUE!</v>
      </c>
      <c r="AC716" s="7" t="e">
        <f t="shared" si="183"/>
        <v>#VALUE!</v>
      </c>
    </row>
    <row r="717" spans="2:29" s="7" customFormat="1">
      <c r="B717" s="119"/>
      <c r="C717" s="119"/>
      <c r="D717" s="119"/>
      <c r="E717" s="31"/>
      <c r="F717" s="31"/>
      <c r="G717" s="120"/>
      <c r="H717" s="120"/>
      <c r="I717" s="11" t="str">
        <f t="shared" si="170"/>
        <v/>
      </c>
      <c r="J717" s="2" t="str">
        <f t="shared" si="171"/>
        <v/>
      </c>
      <c r="K717" s="2" t="str">
        <f t="shared" si="172"/>
        <v/>
      </c>
      <c r="L717" s="2" t="str">
        <f t="shared" si="173"/>
        <v/>
      </c>
      <c r="M717" s="2" t="str">
        <f t="shared" si="174"/>
        <v/>
      </c>
      <c r="N717" s="2" t="str">
        <f t="shared" si="175"/>
        <v/>
      </c>
      <c r="O717" s="11" t="str">
        <f t="shared" si="176"/>
        <v/>
      </c>
      <c r="P717" s="11" t="str">
        <f t="shared" si="177"/>
        <v/>
      </c>
      <c r="Q717" s="11" t="str">
        <f t="shared" si="178"/>
        <v/>
      </c>
      <c r="R717" s="137"/>
      <c r="S717" s="137"/>
      <c r="T717" s="12" t="e">
        <f t="shared" si="179"/>
        <v>#VALUE!</v>
      </c>
      <c r="U717" s="13" t="e">
        <f t="shared" si="180"/>
        <v>#VALUE!</v>
      </c>
      <c r="V717" s="13"/>
      <c r="W717" s="8">
        <f t="shared" si="181"/>
        <v>9.0359999999999996</v>
      </c>
      <c r="X717" s="8">
        <f t="shared" si="182"/>
        <v>-184.49199999999999</v>
      </c>
      <c r="Y717"/>
      <c r="Z717" t="e">
        <f>IF(D717="M",IF(AC717&lt;78,LMS!$D$5*AC717^3+LMS!$E$5*AC717^2+LMS!$F$5*AC717+LMS!$G$5,IF(AC717&lt;150,LMS!$D$6*AC717^3+LMS!$E$6*AC717^2+LMS!$F$6*AC717+LMS!$G$6,LMS!$D$7*AC717^3+LMS!$E$7*AC717^2+LMS!$F$7*AC717+LMS!$G$7)),IF(AC717&lt;69,LMS!$D$9*AC717^3+LMS!$E$9*AC717^2+LMS!$F$9*AC717+LMS!$G$9,IF(AC717&lt;150,LMS!$D$10*AC717^3+LMS!$E$10*AC717^2+LMS!$F$10*AC717+LMS!$G$10,LMS!$D$11*AC717^3+LMS!$E$11*AC717^2+LMS!$F$11*AC717+LMS!$G$11)))</f>
        <v>#VALUE!</v>
      </c>
      <c r="AA717" t="e">
        <f>IF(D717="M",(IF(AC717&lt;2.5,LMS!$D$21*AC717^3+LMS!$E$21*AC717^2+LMS!$F$21*AC717+LMS!$G$21,IF(AC717&lt;9.5,LMS!$D$22*AC717^3+LMS!$E$22*AC717^2+LMS!$F$22*AC717+LMS!$G$22,IF(AC717&lt;26.75,LMS!$D$23*AC717^3+LMS!$E$23*AC717^2+LMS!$F$23*AC717+LMS!$G$23,IF(AC717&lt;90,LMS!$D$24*AC717^3+LMS!$E$24*AC717^2+LMS!$F$24*AC717+LMS!$G$24,LMS!$D$25*AC717^3+LMS!$E$25*AC717^2+LMS!$F$25*AC717+LMS!$G$25))))),(IF(AC717&lt;2.5,LMS!$D$27*AC717^3+LMS!$E$27*AC717^2+LMS!$F$27*AC717+LMS!$G$27,IF(AC717&lt;9.5,LMS!$D$28*AC717^3+LMS!$E$28*AC717^2+LMS!$F$28*AC717+LMS!$G$28,IF(AC717&lt;26.75,LMS!$D$29*AC717^3+LMS!$E$29*AC717^2+LMS!$F$29*AC717+LMS!$G$29,IF(AC717&lt;90,LMS!$D$30*AC717^3+LMS!$E$30*AC717^2+LMS!$F$30*AC717+LMS!$G$30,IF(AC717&lt;150,LMS!$D$31*AC717^3+LMS!$E$31*AC717^2+LMS!$F$31*AC717+LMS!$G$31,LMS!$D$32*AC717^3+LMS!$E$32*AC717^2+LMS!$F$32*AC717+LMS!$G$32)))))))</f>
        <v>#VALUE!</v>
      </c>
      <c r="AB717" t="e">
        <f>IF(D717="M",(IF(AC717&lt;90,LMS!$D$14*AC717^3+LMS!$E$14*AC717^2+LMS!$F$14*AC717+LMS!$G$14,LMS!$D$15*AC717^3+LMS!$E$15*AC717^2+LMS!$F$15*AC717+LMS!$G$15)),(IF(AC717&lt;90,LMS!$D$17*AC717^3+LMS!$E$17*AC717^2+LMS!$F$17*AC717+LMS!$G$17,LMS!$D$18*AC717^3+LMS!$E$18*AC717^2+LMS!$F$18*AC717+LMS!$G$18)))</f>
        <v>#VALUE!</v>
      </c>
      <c r="AC717" s="7" t="e">
        <f t="shared" si="183"/>
        <v>#VALUE!</v>
      </c>
    </row>
    <row r="718" spans="2:29" s="7" customFormat="1">
      <c r="B718" s="119"/>
      <c r="C718" s="119"/>
      <c r="D718" s="119"/>
      <c r="E718" s="31"/>
      <c r="F718" s="31"/>
      <c r="G718" s="120"/>
      <c r="H718" s="120"/>
      <c r="I718" s="11" t="str">
        <f t="shared" si="170"/>
        <v/>
      </c>
      <c r="J718" s="2" t="str">
        <f t="shared" si="171"/>
        <v/>
      </c>
      <c r="K718" s="2" t="str">
        <f t="shared" si="172"/>
        <v/>
      </c>
      <c r="L718" s="2" t="str">
        <f t="shared" si="173"/>
        <v/>
      </c>
      <c r="M718" s="2" t="str">
        <f t="shared" si="174"/>
        <v/>
      </c>
      <c r="N718" s="2" t="str">
        <f t="shared" si="175"/>
        <v/>
      </c>
      <c r="O718" s="11" t="str">
        <f t="shared" si="176"/>
        <v/>
      </c>
      <c r="P718" s="11" t="str">
        <f t="shared" si="177"/>
        <v/>
      </c>
      <c r="Q718" s="11" t="str">
        <f t="shared" si="178"/>
        <v/>
      </c>
      <c r="R718" s="137"/>
      <c r="S718" s="137"/>
      <c r="T718" s="12" t="e">
        <f t="shared" si="179"/>
        <v>#VALUE!</v>
      </c>
      <c r="U718" s="13" t="e">
        <f t="shared" si="180"/>
        <v>#VALUE!</v>
      </c>
      <c r="V718" s="13"/>
      <c r="W718" s="8">
        <f t="shared" si="181"/>
        <v>9.0359999999999996</v>
      </c>
      <c r="X718" s="8">
        <f t="shared" si="182"/>
        <v>-184.49199999999999</v>
      </c>
      <c r="Y718"/>
      <c r="Z718" t="e">
        <f>IF(D718="M",IF(AC718&lt;78,LMS!$D$5*AC718^3+LMS!$E$5*AC718^2+LMS!$F$5*AC718+LMS!$G$5,IF(AC718&lt;150,LMS!$D$6*AC718^3+LMS!$E$6*AC718^2+LMS!$F$6*AC718+LMS!$G$6,LMS!$D$7*AC718^3+LMS!$E$7*AC718^2+LMS!$F$7*AC718+LMS!$G$7)),IF(AC718&lt;69,LMS!$D$9*AC718^3+LMS!$E$9*AC718^2+LMS!$F$9*AC718+LMS!$G$9,IF(AC718&lt;150,LMS!$D$10*AC718^3+LMS!$E$10*AC718^2+LMS!$F$10*AC718+LMS!$G$10,LMS!$D$11*AC718^3+LMS!$E$11*AC718^2+LMS!$F$11*AC718+LMS!$G$11)))</f>
        <v>#VALUE!</v>
      </c>
      <c r="AA718" t="e">
        <f>IF(D718="M",(IF(AC718&lt;2.5,LMS!$D$21*AC718^3+LMS!$E$21*AC718^2+LMS!$F$21*AC718+LMS!$G$21,IF(AC718&lt;9.5,LMS!$D$22*AC718^3+LMS!$E$22*AC718^2+LMS!$F$22*AC718+LMS!$G$22,IF(AC718&lt;26.75,LMS!$D$23*AC718^3+LMS!$E$23*AC718^2+LMS!$F$23*AC718+LMS!$G$23,IF(AC718&lt;90,LMS!$D$24*AC718^3+LMS!$E$24*AC718^2+LMS!$F$24*AC718+LMS!$G$24,LMS!$D$25*AC718^3+LMS!$E$25*AC718^2+LMS!$F$25*AC718+LMS!$G$25))))),(IF(AC718&lt;2.5,LMS!$D$27*AC718^3+LMS!$E$27*AC718^2+LMS!$F$27*AC718+LMS!$G$27,IF(AC718&lt;9.5,LMS!$D$28*AC718^3+LMS!$E$28*AC718^2+LMS!$F$28*AC718+LMS!$G$28,IF(AC718&lt;26.75,LMS!$D$29*AC718^3+LMS!$E$29*AC718^2+LMS!$F$29*AC718+LMS!$G$29,IF(AC718&lt;90,LMS!$D$30*AC718^3+LMS!$E$30*AC718^2+LMS!$F$30*AC718+LMS!$G$30,IF(AC718&lt;150,LMS!$D$31*AC718^3+LMS!$E$31*AC718^2+LMS!$F$31*AC718+LMS!$G$31,LMS!$D$32*AC718^3+LMS!$E$32*AC718^2+LMS!$F$32*AC718+LMS!$G$32)))))))</f>
        <v>#VALUE!</v>
      </c>
      <c r="AB718" t="e">
        <f>IF(D718="M",(IF(AC718&lt;90,LMS!$D$14*AC718^3+LMS!$E$14*AC718^2+LMS!$F$14*AC718+LMS!$G$14,LMS!$D$15*AC718^3+LMS!$E$15*AC718^2+LMS!$F$15*AC718+LMS!$G$15)),(IF(AC718&lt;90,LMS!$D$17*AC718^3+LMS!$E$17*AC718^2+LMS!$F$17*AC718+LMS!$G$17,LMS!$D$18*AC718^3+LMS!$E$18*AC718^2+LMS!$F$18*AC718+LMS!$G$18)))</f>
        <v>#VALUE!</v>
      </c>
      <c r="AC718" s="7" t="e">
        <f t="shared" si="183"/>
        <v>#VALUE!</v>
      </c>
    </row>
    <row r="719" spans="2:29" s="7" customFormat="1">
      <c r="B719" s="119"/>
      <c r="C719" s="119"/>
      <c r="D719" s="119"/>
      <c r="E719" s="31"/>
      <c r="F719" s="31"/>
      <c r="G719" s="120"/>
      <c r="H719" s="120"/>
      <c r="I719" s="11" t="str">
        <f t="shared" si="170"/>
        <v/>
      </c>
      <c r="J719" s="2" t="str">
        <f t="shared" si="171"/>
        <v/>
      </c>
      <c r="K719" s="2" t="str">
        <f t="shared" si="172"/>
        <v/>
      </c>
      <c r="L719" s="2" t="str">
        <f t="shared" si="173"/>
        <v/>
      </c>
      <c r="M719" s="2" t="str">
        <f t="shared" si="174"/>
        <v/>
      </c>
      <c r="N719" s="2" t="str">
        <f t="shared" si="175"/>
        <v/>
      </c>
      <c r="O719" s="11" t="str">
        <f t="shared" si="176"/>
        <v/>
      </c>
      <c r="P719" s="11" t="str">
        <f t="shared" si="177"/>
        <v/>
      </c>
      <c r="Q719" s="11" t="str">
        <f t="shared" si="178"/>
        <v/>
      </c>
      <c r="R719" s="137"/>
      <c r="S719" s="137"/>
      <c r="T719" s="12" t="e">
        <f t="shared" si="179"/>
        <v>#VALUE!</v>
      </c>
      <c r="U719" s="13" t="e">
        <f t="shared" si="180"/>
        <v>#VALUE!</v>
      </c>
      <c r="V719" s="13"/>
      <c r="W719" s="8">
        <f t="shared" si="181"/>
        <v>9.0359999999999996</v>
      </c>
      <c r="X719" s="8">
        <f t="shared" si="182"/>
        <v>-184.49199999999999</v>
      </c>
      <c r="Y719"/>
      <c r="Z719" t="e">
        <f>IF(D719="M",IF(AC719&lt;78,LMS!$D$5*AC719^3+LMS!$E$5*AC719^2+LMS!$F$5*AC719+LMS!$G$5,IF(AC719&lt;150,LMS!$D$6*AC719^3+LMS!$E$6*AC719^2+LMS!$F$6*AC719+LMS!$G$6,LMS!$D$7*AC719^3+LMS!$E$7*AC719^2+LMS!$F$7*AC719+LMS!$G$7)),IF(AC719&lt;69,LMS!$D$9*AC719^3+LMS!$E$9*AC719^2+LMS!$F$9*AC719+LMS!$G$9,IF(AC719&lt;150,LMS!$D$10*AC719^3+LMS!$E$10*AC719^2+LMS!$F$10*AC719+LMS!$G$10,LMS!$D$11*AC719^3+LMS!$E$11*AC719^2+LMS!$F$11*AC719+LMS!$G$11)))</f>
        <v>#VALUE!</v>
      </c>
      <c r="AA719" t="e">
        <f>IF(D719="M",(IF(AC719&lt;2.5,LMS!$D$21*AC719^3+LMS!$E$21*AC719^2+LMS!$F$21*AC719+LMS!$G$21,IF(AC719&lt;9.5,LMS!$D$22*AC719^3+LMS!$E$22*AC719^2+LMS!$F$22*AC719+LMS!$G$22,IF(AC719&lt;26.75,LMS!$D$23*AC719^3+LMS!$E$23*AC719^2+LMS!$F$23*AC719+LMS!$G$23,IF(AC719&lt;90,LMS!$D$24*AC719^3+LMS!$E$24*AC719^2+LMS!$F$24*AC719+LMS!$G$24,LMS!$D$25*AC719^3+LMS!$E$25*AC719^2+LMS!$F$25*AC719+LMS!$G$25))))),(IF(AC719&lt;2.5,LMS!$D$27*AC719^3+LMS!$E$27*AC719^2+LMS!$F$27*AC719+LMS!$G$27,IF(AC719&lt;9.5,LMS!$D$28*AC719^3+LMS!$E$28*AC719^2+LMS!$F$28*AC719+LMS!$G$28,IF(AC719&lt;26.75,LMS!$D$29*AC719^3+LMS!$E$29*AC719^2+LMS!$F$29*AC719+LMS!$G$29,IF(AC719&lt;90,LMS!$D$30*AC719^3+LMS!$E$30*AC719^2+LMS!$F$30*AC719+LMS!$G$30,IF(AC719&lt;150,LMS!$D$31*AC719^3+LMS!$E$31*AC719^2+LMS!$F$31*AC719+LMS!$G$31,LMS!$D$32*AC719^3+LMS!$E$32*AC719^2+LMS!$F$32*AC719+LMS!$G$32)))))))</f>
        <v>#VALUE!</v>
      </c>
      <c r="AB719" t="e">
        <f>IF(D719="M",(IF(AC719&lt;90,LMS!$D$14*AC719^3+LMS!$E$14*AC719^2+LMS!$F$14*AC719+LMS!$G$14,LMS!$D$15*AC719^3+LMS!$E$15*AC719^2+LMS!$F$15*AC719+LMS!$G$15)),(IF(AC719&lt;90,LMS!$D$17*AC719^3+LMS!$E$17*AC719^2+LMS!$F$17*AC719+LMS!$G$17,LMS!$D$18*AC719^3+LMS!$E$18*AC719^2+LMS!$F$18*AC719+LMS!$G$18)))</f>
        <v>#VALUE!</v>
      </c>
      <c r="AC719" s="7" t="e">
        <f t="shared" si="183"/>
        <v>#VALUE!</v>
      </c>
    </row>
    <row r="720" spans="2:29" s="7" customFormat="1">
      <c r="B720" s="119"/>
      <c r="C720" s="119"/>
      <c r="D720" s="119"/>
      <c r="E720" s="31"/>
      <c r="F720" s="31"/>
      <c r="G720" s="120"/>
      <c r="H720" s="120"/>
      <c r="I720" s="11" t="str">
        <f t="shared" si="170"/>
        <v/>
      </c>
      <c r="J720" s="2" t="str">
        <f t="shared" si="171"/>
        <v/>
      </c>
      <c r="K720" s="2" t="str">
        <f t="shared" si="172"/>
        <v/>
      </c>
      <c r="L720" s="2" t="str">
        <f t="shared" si="173"/>
        <v/>
      </c>
      <c r="M720" s="2" t="str">
        <f t="shared" si="174"/>
        <v/>
      </c>
      <c r="N720" s="2" t="str">
        <f t="shared" si="175"/>
        <v/>
      </c>
      <c r="O720" s="11" t="str">
        <f t="shared" si="176"/>
        <v/>
      </c>
      <c r="P720" s="11" t="str">
        <f t="shared" si="177"/>
        <v/>
      </c>
      <c r="Q720" s="11" t="str">
        <f t="shared" si="178"/>
        <v/>
      </c>
      <c r="R720" s="137"/>
      <c r="S720" s="137"/>
      <c r="T720" s="12" t="e">
        <f t="shared" si="179"/>
        <v>#VALUE!</v>
      </c>
      <c r="U720" s="13" t="e">
        <f t="shared" si="180"/>
        <v>#VALUE!</v>
      </c>
      <c r="V720" s="13"/>
      <c r="W720" s="8">
        <f t="shared" si="181"/>
        <v>9.0359999999999996</v>
      </c>
      <c r="X720" s="8">
        <f t="shared" si="182"/>
        <v>-184.49199999999999</v>
      </c>
      <c r="Y720"/>
      <c r="Z720" t="e">
        <f>IF(D720="M",IF(AC720&lt;78,LMS!$D$5*AC720^3+LMS!$E$5*AC720^2+LMS!$F$5*AC720+LMS!$G$5,IF(AC720&lt;150,LMS!$D$6*AC720^3+LMS!$E$6*AC720^2+LMS!$F$6*AC720+LMS!$G$6,LMS!$D$7*AC720^3+LMS!$E$7*AC720^2+LMS!$F$7*AC720+LMS!$G$7)),IF(AC720&lt;69,LMS!$D$9*AC720^3+LMS!$E$9*AC720^2+LMS!$F$9*AC720+LMS!$G$9,IF(AC720&lt;150,LMS!$D$10*AC720^3+LMS!$E$10*AC720^2+LMS!$F$10*AC720+LMS!$G$10,LMS!$D$11*AC720^3+LMS!$E$11*AC720^2+LMS!$F$11*AC720+LMS!$G$11)))</f>
        <v>#VALUE!</v>
      </c>
      <c r="AA720" t="e">
        <f>IF(D720="M",(IF(AC720&lt;2.5,LMS!$D$21*AC720^3+LMS!$E$21*AC720^2+LMS!$F$21*AC720+LMS!$G$21,IF(AC720&lt;9.5,LMS!$D$22*AC720^3+LMS!$E$22*AC720^2+LMS!$F$22*AC720+LMS!$G$22,IF(AC720&lt;26.75,LMS!$D$23*AC720^3+LMS!$E$23*AC720^2+LMS!$F$23*AC720+LMS!$G$23,IF(AC720&lt;90,LMS!$D$24*AC720^3+LMS!$E$24*AC720^2+LMS!$F$24*AC720+LMS!$G$24,LMS!$D$25*AC720^3+LMS!$E$25*AC720^2+LMS!$F$25*AC720+LMS!$G$25))))),(IF(AC720&lt;2.5,LMS!$D$27*AC720^3+LMS!$E$27*AC720^2+LMS!$F$27*AC720+LMS!$G$27,IF(AC720&lt;9.5,LMS!$D$28*AC720^3+LMS!$E$28*AC720^2+LMS!$F$28*AC720+LMS!$G$28,IF(AC720&lt;26.75,LMS!$D$29*AC720^3+LMS!$E$29*AC720^2+LMS!$F$29*AC720+LMS!$G$29,IF(AC720&lt;90,LMS!$D$30*AC720^3+LMS!$E$30*AC720^2+LMS!$F$30*AC720+LMS!$G$30,IF(AC720&lt;150,LMS!$D$31*AC720^3+LMS!$E$31*AC720^2+LMS!$F$31*AC720+LMS!$G$31,LMS!$D$32*AC720^3+LMS!$E$32*AC720^2+LMS!$F$32*AC720+LMS!$G$32)))))))</f>
        <v>#VALUE!</v>
      </c>
      <c r="AB720" t="e">
        <f>IF(D720="M",(IF(AC720&lt;90,LMS!$D$14*AC720^3+LMS!$E$14*AC720^2+LMS!$F$14*AC720+LMS!$G$14,LMS!$D$15*AC720^3+LMS!$E$15*AC720^2+LMS!$F$15*AC720+LMS!$G$15)),(IF(AC720&lt;90,LMS!$D$17*AC720^3+LMS!$E$17*AC720^2+LMS!$F$17*AC720+LMS!$G$17,LMS!$D$18*AC720^3+LMS!$E$18*AC720^2+LMS!$F$18*AC720+LMS!$G$18)))</f>
        <v>#VALUE!</v>
      </c>
      <c r="AC720" s="7" t="e">
        <f t="shared" si="183"/>
        <v>#VALUE!</v>
      </c>
    </row>
    <row r="721" spans="2:29" s="7" customFormat="1">
      <c r="B721" s="119"/>
      <c r="C721" s="119"/>
      <c r="D721" s="119"/>
      <c r="E721" s="31"/>
      <c r="F721" s="31"/>
      <c r="G721" s="120"/>
      <c r="H721" s="120"/>
      <c r="I721" s="11" t="str">
        <f t="shared" si="170"/>
        <v/>
      </c>
      <c r="J721" s="2" t="str">
        <f t="shared" si="171"/>
        <v/>
      </c>
      <c r="K721" s="2" t="str">
        <f t="shared" si="172"/>
        <v/>
      </c>
      <c r="L721" s="2" t="str">
        <f t="shared" si="173"/>
        <v/>
      </c>
      <c r="M721" s="2" t="str">
        <f t="shared" si="174"/>
        <v/>
      </c>
      <c r="N721" s="2" t="str">
        <f t="shared" si="175"/>
        <v/>
      </c>
      <c r="O721" s="11" t="str">
        <f t="shared" si="176"/>
        <v/>
      </c>
      <c r="P721" s="11" t="str">
        <f t="shared" si="177"/>
        <v/>
      </c>
      <c r="Q721" s="11" t="str">
        <f t="shared" si="178"/>
        <v/>
      </c>
      <c r="R721" s="137"/>
      <c r="S721" s="137"/>
      <c r="T721" s="12" t="e">
        <f t="shared" si="179"/>
        <v>#VALUE!</v>
      </c>
      <c r="U721" s="13" t="e">
        <f t="shared" si="180"/>
        <v>#VALUE!</v>
      </c>
      <c r="V721" s="13"/>
      <c r="W721" s="8">
        <f t="shared" si="181"/>
        <v>9.0359999999999996</v>
      </c>
      <c r="X721" s="8">
        <f t="shared" si="182"/>
        <v>-184.49199999999999</v>
      </c>
      <c r="Y721"/>
      <c r="Z721" t="e">
        <f>IF(D721="M",IF(AC721&lt;78,LMS!$D$5*AC721^3+LMS!$E$5*AC721^2+LMS!$F$5*AC721+LMS!$G$5,IF(AC721&lt;150,LMS!$D$6*AC721^3+LMS!$E$6*AC721^2+LMS!$F$6*AC721+LMS!$G$6,LMS!$D$7*AC721^3+LMS!$E$7*AC721^2+LMS!$F$7*AC721+LMS!$G$7)),IF(AC721&lt;69,LMS!$D$9*AC721^3+LMS!$E$9*AC721^2+LMS!$F$9*AC721+LMS!$G$9,IF(AC721&lt;150,LMS!$D$10*AC721^3+LMS!$E$10*AC721^2+LMS!$F$10*AC721+LMS!$G$10,LMS!$D$11*AC721^3+LMS!$E$11*AC721^2+LMS!$F$11*AC721+LMS!$G$11)))</f>
        <v>#VALUE!</v>
      </c>
      <c r="AA721" t="e">
        <f>IF(D721="M",(IF(AC721&lt;2.5,LMS!$D$21*AC721^3+LMS!$E$21*AC721^2+LMS!$F$21*AC721+LMS!$G$21,IF(AC721&lt;9.5,LMS!$D$22*AC721^3+LMS!$E$22*AC721^2+LMS!$F$22*AC721+LMS!$G$22,IF(AC721&lt;26.75,LMS!$D$23*AC721^3+LMS!$E$23*AC721^2+LMS!$F$23*AC721+LMS!$G$23,IF(AC721&lt;90,LMS!$D$24*AC721^3+LMS!$E$24*AC721^2+LMS!$F$24*AC721+LMS!$G$24,LMS!$D$25*AC721^3+LMS!$E$25*AC721^2+LMS!$F$25*AC721+LMS!$G$25))))),(IF(AC721&lt;2.5,LMS!$D$27*AC721^3+LMS!$E$27*AC721^2+LMS!$F$27*AC721+LMS!$G$27,IF(AC721&lt;9.5,LMS!$D$28*AC721^3+LMS!$E$28*AC721^2+LMS!$F$28*AC721+LMS!$G$28,IF(AC721&lt;26.75,LMS!$D$29*AC721^3+LMS!$E$29*AC721^2+LMS!$F$29*AC721+LMS!$G$29,IF(AC721&lt;90,LMS!$D$30*AC721^3+LMS!$E$30*AC721^2+LMS!$F$30*AC721+LMS!$G$30,IF(AC721&lt;150,LMS!$D$31*AC721^3+LMS!$E$31*AC721^2+LMS!$F$31*AC721+LMS!$G$31,LMS!$D$32*AC721^3+LMS!$E$32*AC721^2+LMS!$F$32*AC721+LMS!$G$32)))))))</f>
        <v>#VALUE!</v>
      </c>
      <c r="AB721" t="e">
        <f>IF(D721="M",(IF(AC721&lt;90,LMS!$D$14*AC721^3+LMS!$E$14*AC721^2+LMS!$F$14*AC721+LMS!$G$14,LMS!$D$15*AC721^3+LMS!$E$15*AC721^2+LMS!$F$15*AC721+LMS!$G$15)),(IF(AC721&lt;90,LMS!$D$17*AC721^3+LMS!$E$17*AC721^2+LMS!$F$17*AC721+LMS!$G$17,LMS!$D$18*AC721^3+LMS!$E$18*AC721^2+LMS!$F$18*AC721+LMS!$G$18)))</f>
        <v>#VALUE!</v>
      </c>
      <c r="AC721" s="7" t="e">
        <f t="shared" si="183"/>
        <v>#VALUE!</v>
      </c>
    </row>
    <row r="722" spans="2:29" s="7" customFormat="1">
      <c r="B722" s="119"/>
      <c r="C722" s="119"/>
      <c r="D722" s="119"/>
      <c r="E722" s="31"/>
      <c r="F722" s="31"/>
      <c r="G722" s="120"/>
      <c r="H722" s="120"/>
      <c r="I722" s="11" t="str">
        <f t="shared" si="170"/>
        <v/>
      </c>
      <c r="J722" s="2" t="str">
        <f t="shared" si="171"/>
        <v/>
      </c>
      <c r="K722" s="2" t="str">
        <f t="shared" si="172"/>
        <v/>
      </c>
      <c r="L722" s="2" t="str">
        <f t="shared" si="173"/>
        <v/>
      </c>
      <c r="M722" s="2" t="str">
        <f t="shared" si="174"/>
        <v/>
      </c>
      <c r="N722" s="2" t="str">
        <f t="shared" si="175"/>
        <v/>
      </c>
      <c r="O722" s="11" t="str">
        <f t="shared" si="176"/>
        <v/>
      </c>
      <c r="P722" s="11" t="str">
        <f t="shared" si="177"/>
        <v/>
      </c>
      <c r="Q722" s="11" t="str">
        <f t="shared" si="178"/>
        <v/>
      </c>
      <c r="R722" s="137"/>
      <c r="S722" s="137"/>
      <c r="T722" s="12" t="e">
        <f t="shared" si="179"/>
        <v>#VALUE!</v>
      </c>
      <c r="U722" s="13" t="e">
        <f t="shared" si="180"/>
        <v>#VALUE!</v>
      </c>
      <c r="V722" s="13"/>
      <c r="W722" s="8">
        <f t="shared" si="181"/>
        <v>9.0359999999999996</v>
      </c>
      <c r="X722" s="8">
        <f t="shared" si="182"/>
        <v>-184.49199999999999</v>
      </c>
      <c r="Y722"/>
      <c r="Z722" t="e">
        <f>IF(D722="M",IF(AC722&lt;78,LMS!$D$5*AC722^3+LMS!$E$5*AC722^2+LMS!$F$5*AC722+LMS!$G$5,IF(AC722&lt;150,LMS!$D$6*AC722^3+LMS!$E$6*AC722^2+LMS!$F$6*AC722+LMS!$G$6,LMS!$D$7*AC722^3+LMS!$E$7*AC722^2+LMS!$F$7*AC722+LMS!$G$7)),IF(AC722&lt;69,LMS!$D$9*AC722^3+LMS!$E$9*AC722^2+LMS!$F$9*AC722+LMS!$G$9,IF(AC722&lt;150,LMS!$D$10*AC722^3+LMS!$E$10*AC722^2+LMS!$F$10*AC722+LMS!$G$10,LMS!$D$11*AC722^3+LMS!$E$11*AC722^2+LMS!$F$11*AC722+LMS!$G$11)))</f>
        <v>#VALUE!</v>
      </c>
      <c r="AA722" t="e">
        <f>IF(D722="M",(IF(AC722&lt;2.5,LMS!$D$21*AC722^3+LMS!$E$21*AC722^2+LMS!$F$21*AC722+LMS!$G$21,IF(AC722&lt;9.5,LMS!$D$22*AC722^3+LMS!$E$22*AC722^2+LMS!$F$22*AC722+LMS!$G$22,IF(AC722&lt;26.75,LMS!$D$23*AC722^3+LMS!$E$23*AC722^2+LMS!$F$23*AC722+LMS!$G$23,IF(AC722&lt;90,LMS!$D$24*AC722^3+LMS!$E$24*AC722^2+LMS!$F$24*AC722+LMS!$G$24,LMS!$D$25*AC722^3+LMS!$E$25*AC722^2+LMS!$F$25*AC722+LMS!$G$25))))),(IF(AC722&lt;2.5,LMS!$D$27*AC722^3+LMS!$E$27*AC722^2+LMS!$F$27*AC722+LMS!$G$27,IF(AC722&lt;9.5,LMS!$D$28*AC722^3+LMS!$E$28*AC722^2+LMS!$F$28*AC722+LMS!$G$28,IF(AC722&lt;26.75,LMS!$D$29*AC722^3+LMS!$E$29*AC722^2+LMS!$F$29*AC722+LMS!$G$29,IF(AC722&lt;90,LMS!$D$30*AC722^3+LMS!$E$30*AC722^2+LMS!$F$30*AC722+LMS!$G$30,IF(AC722&lt;150,LMS!$D$31*AC722^3+LMS!$E$31*AC722^2+LMS!$F$31*AC722+LMS!$G$31,LMS!$D$32*AC722^3+LMS!$E$32*AC722^2+LMS!$F$32*AC722+LMS!$G$32)))))))</f>
        <v>#VALUE!</v>
      </c>
      <c r="AB722" t="e">
        <f>IF(D722="M",(IF(AC722&lt;90,LMS!$D$14*AC722^3+LMS!$E$14*AC722^2+LMS!$F$14*AC722+LMS!$G$14,LMS!$D$15*AC722^3+LMS!$E$15*AC722^2+LMS!$F$15*AC722+LMS!$G$15)),(IF(AC722&lt;90,LMS!$D$17*AC722^3+LMS!$E$17*AC722^2+LMS!$F$17*AC722+LMS!$G$17,LMS!$D$18*AC722^3+LMS!$E$18*AC722^2+LMS!$F$18*AC722+LMS!$G$18)))</f>
        <v>#VALUE!</v>
      </c>
      <c r="AC722" s="7" t="e">
        <f t="shared" si="183"/>
        <v>#VALUE!</v>
      </c>
    </row>
    <row r="723" spans="2:29" s="7" customFormat="1">
      <c r="B723" s="119"/>
      <c r="C723" s="119"/>
      <c r="D723" s="119"/>
      <c r="E723" s="31"/>
      <c r="F723" s="31"/>
      <c r="G723" s="120"/>
      <c r="H723" s="120"/>
      <c r="I723" s="11" t="str">
        <f t="shared" si="170"/>
        <v/>
      </c>
      <c r="J723" s="2" t="str">
        <f t="shared" si="171"/>
        <v/>
      </c>
      <c r="K723" s="2" t="str">
        <f t="shared" si="172"/>
        <v/>
      </c>
      <c r="L723" s="2" t="str">
        <f t="shared" si="173"/>
        <v/>
      </c>
      <c r="M723" s="2" t="str">
        <f t="shared" si="174"/>
        <v/>
      </c>
      <c r="N723" s="2" t="str">
        <f t="shared" si="175"/>
        <v/>
      </c>
      <c r="O723" s="11" t="str">
        <f t="shared" si="176"/>
        <v/>
      </c>
      <c r="P723" s="11" t="str">
        <f t="shared" si="177"/>
        <v/>
      </c>
      <c r="Q723" s="11" t="str">
        <f t="shared" si="178"/>
        <v/>
      </c>
      <c r="R723" s="137"/>
      <c r="S723" s="137"/>
      <c r="T723" s="12" t="e">
        <f t="shared" si="179"/>
        <v>#VALUE!</v>
      </c>
      <c r="U723" s="13" t="e">
        <f t="shared" si="180"/>
        <v>#VALUE!</v>
      </c>
      <c r="V723" s="13"/>
      <c r="W723" s="8">
        <f t="shared" si="181"/>
        <v>9.0359999999999996</v>
      </c>
      <c r="X723" s="8">
        <f t="shared" si="182"/>
        <v>-184.49199999999999</v>
      </c>
      <c r="Y723"/>
      <c r="Z723" t="e">
        <f>IF(D723="M",IF(AC723&lt;78,LMS!$D$5*AC723^3+LMS!$E$5*AC723^2+LMS!$F$5*AC723+LMS!$G$5,IF(AC723&lt;150,LMS!$D$6*AC723^3+LMS!$E$6*AC723^2+LMS!$F$6*AC723+LMS!$G$6,LMS!$D$7*AC723^3+LMS!$E$7*AC723^2+LMS!$F$7*AC723+LMS!$G$7)),IF(AC723&lt;69,LMS!$D$9*AC723^3+LMS!$E$9*AC723^2+LMS!$F$9*AC723+LMS!$G$9,IF(AC723&lt;150,LMS!$D$10*AC723^3+LMS!$E$10*AC723^2+LMS!$F$10*AC723+LMS!$G$10,LMS!$D$11*AC723^3+LMS!$E$11*AC723^2+LMS!$F$11*AC723+LMS!$G$11)))</f>
        <v>#VALUE!</v>
      </c>
      <c r="AA723" t="e">
        <f>IF(D723="M",(IF(AC723&lt;2.5,LMS!$D$21*AC723^3+LMS!$E$21*AC723^2+LMS!$F$21*AC723+LMS!$G$21,IF(AC723&lt;9.5,LMS!$D$22*AC723^3+LMS!$E$22*AC723^2+LMS!$F$22*AC723+LMS!$G$22,IF(AC723&lt;26.75,LMS!$D$23*AC723^3+LMS!$E$23*AC723^2+LMS!$F$23*AC723+LMS!$G$23,IF(AC723&lt;90,LMS!$D$24*AC723^3+LMS!$E$24*AC723^2+LMS!$F$24*AC723+LMS!$G$24,LMS!$D$25*AC723^3+LMS!$E$25*AC723^2+LMS!$F$25*AC723+LMS!$G$25))))),(IF(AC723&lt;2.5,LMS!$D$27*AC723^3+LMS!$E$27*AC723^2+LMS!$F$27*AC723+LMS!$G$27,IF(AC723&lt;9.5,LMS!$D$28*AC723^3+LMS!$E$28*AC723^2+LMS!$F$28*AC723+LMS!$G$28,IF(AC723&lt;26.75,LMS!$D$29*AC723^3+LMS!$E$29*AC723^2+LMS!$F$29*AC723+LMS!$G$29,IF(AC723&lt;90,LMS!$D$30*AC723^3+LMS!$E$30*AC723^2+LMS!$F$30*AC723+LMS!$G$30,IF(AC723&lt;150,LMS!$D$31*AC723^3+LMS!$E$31*AC723^2+LMS!$F$31*AC723+LMS!$G$31,LMS!$D$32*AC723^3+LMS!$E$32*AC723^2+LMS!$F$32*AC723+LMS!$G$32)))))))</f>
        <v>#VALUE!</v>
      </c>
      <c r="AB723" t="e">
        <f>IF(D723="M",(IF(AC723&lt;90,LMS!$D$14*AC723^3+LMS!$E$14*AC723^2+LMS!$F$14*AC723+LMS!$G$14,LMS!$D$15*AC723^3+LMS!$E$15*AC723^2+LMS!$F$15*AC723+LMS!$G$15)),(IF(AC723&lt;90,LMS!$D$17*AC723^3+LMS!$E$17*AC723^2+LMS!$F$17*AC723+LMS!$G$17,LMS!$D$18*AC723^3+LMS!$E$18*AC723^2+LMS!$F$18*AC723+LMS!$G$18)))</f>
        <v>#VALUE!</v>
      </c>
      <c r="AC723" s="7" t="e">
        <f t="shared" si="183"/>
        <v>#VALUE!</v>
      </c>
    </row>
    <row r="724" spans="2:29" s="7" customFormat="1">
      <c r="B724" s="119"/>
      <c r="C724" s="119"/>
      <c r="D724" s="119"/>
      <c r="E724" s="31"/>
      <c r="F724" s="31"/>
      <c r="G724" s="120"/>
      <c r="H724" s="120"/>
      <c r="I724" s="11" t="str">
        <f t="shared" si="170"/>
        <v/>
      </c>
      <c r="J724" s="2" t="str">
        <f t="shared" si="171"/>
        <v/>
      </c>
      <c r="K724" s="2" t="str">
        <f t="shared" si="172"/>
        <v/>
      </c>
      <c r="L724" s="2" t="str">
        <f t="shared" si="173"/>
        <v/>
      </c>
      <c r="M724" s="2" t="str">
        <f t="shared" si="174"/>
        <v/>
      </c>
      <c r="N724" s="2" t="str">
        <f t="shared" si="175"/>
        <v/>
      </c>
      <c r="O724" s="11" t="str">
        <f t="shared" si="176"/>
        <v/>
      </c>
      <c r="P724" s="11" t="str">
        <f t="shared" si="177"/>
        <v/>
      </c>
      <c r="Q724" s="11" t="str">
        <f t="shared" si="178"/>
        <v/>
      </c>
      <c r="R724" s="137"/>
      <c r="S724" s="137"/>
      <c r="T724" s="12" t="e">
        <f t="shared" si="179"/>
        <v>#VALUE!</v>
      </c>
      <c r="U724" s="13" t="e">
        <f t="shared" si="180"/>
        <v>#VALUE!</v>
      </c>
      <c r="V724" s="13"/>
      <c r="W724" s="8">
        <f t="shared" si="181"/>
        <v>9.0359999999999996</v>
      </c>
      <c r="X724" s="8">
        <f t="shared" si="182"/>
        <v>-184.49199999999999</v>
      </c>
      <c r="Y724"/>
      <c r="Z724" t="e">
        <f>IF(D724="M",IF(AC724&lt;78,LMS!$D$5*AC724^3+LMS!$E$5*AC724^2+LMS!$F$5*AC724+LMS!$G$5,IF(AC724&lt;150,LMS!$D$6*AC724^3+LMS!$E$6*AC724^2+LMS!$F$6*AC724+LMS!$G$6,LMS!$D$7*AC724^3+LMS!$E$7*AC724^2+LMS!$F$7*AC724+LMS!$G$7)),IF(AC724&lt;69,LMS!$D$9*AC724^3+LMS!$E$9*AC724^2+LMS!$F$9*AC724+LMS!$G$9,IF(AC724&lt;150,LMS!$D$10*AC724^3+LMS!$E$10*AC724^2+LMS!$F$10*AC724+LMS!$G$10,LMS!$D$11*AC724^3+LMS!$E$11*AC724^2+LMS!$F$11*AC724+LMS!$G$11)))</f>
        <v>#VALUE!</v>
      </c>
      <c r="AA724" t="e">
        <f>IF(D724="M",(IF(AC724&lt;2.5,LMS!$D$21*AC724^3+LMS!$E$21*AC724^2+LMS!$F$21*AC724+LMS!$G$21,IF(AC724&lt;9.5,LMS!$D$22*AC724^3+LMS!$E$22*AC724^2+LMS!$F$22*AC724+LMS!$G$22,IF(AC724&lt;26.75,LMS!$D$23*AC724^3+LMS!$E$23*AC724^2+LMS!$F$23*AC724+LMS!$G$23,IF(AC724&lt;90,LMS!$D$24*AC724^3+LMS!$E$24*AC724^2+LMS!$F$24*AC724+LMS!$G$24,LMS!$D$25*AC724^3+LMS!$E$25*AC724^2+LMS!$F$25*AC724+LMS!$G$25))))),(IF(AC724&lt;2.5,LMS!$D$27*AC724^3+LMS!$E$27*AC724^2+LMS!$F$27*AC724+LMS!$G$27,IF(AC724&lt;9.5,LMS!$D$28*AC724^3+LMS!$E$28*AC724^2+LMS!$F$28*AC724+LMS!$G$28,IF(AC724&lt;26.75,LMS!$D$29*AC724^3+LMS!$E$29*AC724^2+LMS!$F$29*AC724+LMS!$G$29,IF(AC724&lt;90,LMS!$D$30*AC724^3+LMS!$E$30*AC724^2+LMS!$F$30*AC724+LMS!$G$30,IF(AC724&lt;150,LMS!$D$31*AC724^3+LMS!$E$31*AC724^2+LMS!$F$31*AC724+LMS!$G$31,LMS!$D$32*AC724^3+LMS!$E$32*AC724^2+LMS!$F$32*AC724+LMS!$G$32)))))))</f>
        <v>#VALUE!</v>
      </c>
      <c r="AB724" t="e">
        <f>IF(D724="M",(IF(AC724&lt;90,LMS!$D$14*AC724^3+LMS!$E$14*AC724^2+LMS!$F$14*AC724+LMS!$G$14,LMS!$D$15*AC724^3+LMS!$E$15*AC724^2+LMS!$F$15*AC724+LMS!$G$15)),(IF(AC724&lt;90,LMS!$D$17*AC724^3+LMS!$E$17*AC724^2+LMS!$F$17*AC724+LMS!$G$17,LMS!$D$18*AC724^3+LMS!$E$18*AC724^2+LMS!$F$18*AC724+LMS!$G$18)))</f>
        <v>#VALUE!</v>
      </c>
      <c r="AC724" s="7" t="e">
        <f t="shared" si="183"/>
        <v>#VALUE!</v>
      </c>
    </row>
    <row r="725" spans="2:29" s="7" customFormat="1">
      <c r="B725" s="119"/>
      <c r="C725" s="119"/>
      <c r="D725" s="119"/>
      <c r="E725" s="31"/>
      <c r="F725" s="31"/>
      <c r="G725" s="120"/>
      <c r="H725" s="120"/>
      <c r="I725" s="11" t="str">
        <f t="shared" si="170"/>
        <v/>
      </c>
      <c r="J725" s="2" t="str">
        <f t="shared" si="171"/>
        <v/>
      </c>
      <c r="K725" s="2" t="str">
        <f t="shared" si="172"/>
        <v/>
      </c>
      <c r="L725" s="2" t="str">
        <f t="shared" si="173"/>
        <v/>
      </c>
      <c r="M725" s="2" t="str">
        <f t="shared" si="174"/>
        <v/>
      </c>
      <c r="N725" s="2" t="str">
        <f t="shared" si="175"/>
        <v/>
      </c>
      <c r="O725" s="11" t="str">
        <f t="shared" si="176"/>
        <v/>
      </c>
      <c r="P725" s="11" t="str">
        <f t="shared" si="177"/>
        <v/>
      </c>
      <c r="Q725" s="11" t="str">
        <f t="shared" si="178"/>
        <v/>
      </c>
      <c r="R725" s="137"/>
      <c r="S725" s="137"/>
      <c r="T725" s="12" t="e">
        <f t="shared" si="179"/>
        <v>#VALUE!</v>
      </c>
      <c r="U725" s="13" t="e">
        <f t="shared" si="180"/>
        <v>#VALUE!</v>
      </c>
      <c r="V725" s="13"/>
      <c r="W725" s="8">
        <f t="shared" si="181"/>
        <v>9.0359999999999996</v>
      </c>
      <c r="X725" s="8">
        <f t="shared" si="182"/>
        <v>-184.49199999999999</v>
      </c>
      <c r="Y725"/>
      <c r="Z725" t="e">
        <f>IF(D725="M",IF(AC725&lt;78,LMS!$D$5*AC725^3+LMS!$E$5*AC725^2+LMS!$F$5*AC725+LMS!$G$5,IF(AC725&lt;150,LMS!$D$6*AC725^3+LMS!$E$6*AC725^2+LMS!$F$6*AC725+LMS!$G$6,LMS!$D$7*AC725^3+LMS!$E$7*AC725^2+LMS!$F$7*AC725+LMS!$G$7)),IF(AC725&lt;69,LMS!$D$9*AC725^3+LMS!$E$9*AC725^2+LMS!$F$9*AC725+LMS!$G$9,IF(AC725&lt;150,LMS!$D$10*AC725^3+LMS!$E$10*AC725^2+LMS!$F$10*AC725+LMS!$G$10,LMS!$D$11*AC725^3+LMS!$E$11*AC725^2+LMS!$F$11*AC725+LMS!$G$11)))</f>
        <v>#VALUE!</v>
      </c>
      <c r="AA725" t="e">
        <f>IF(D725="M",(IF(AC725&lt;2.5,LMS!$D$21*AC725^3+LMS!$E$21*AC725^2+LMS!$F$21*AC725+LMS!$G$21,IF(AC725&lt;9.5,LMS!$D$22*AC725^3+LMS!$E$22*AC725^2+LMS!$F$22*AC725+LMS!$G$22,IF(AC725&lt;26.75,LMS!$D$23*AC725^3+LMS!$E$23*AC725^2+LMS!$F$23*AC725+LMS!$G$23,IF(AC725&lt;90,LMS!$D$24*AC725^3+LMS!$E$24*AC725^2+LMS!$F$24*AC725+LMS!$G$24,LMS!$D$25*AC725^3+LMS!$E$25*AC725^2+LMS!$F$25*AC725+LMS!$G$25))))),(IF(AC725&lt;2.5,LMS!$D$27*AC725^3+LMS!$E$27*AC725^2+LMS!$F$27*AC725+LMS!$G$27,IF(AC725&lt;9.5,LMS!$D$28*AC725^3+LMS!$E$28*AC725^2+LMS!$F$28*AC725+LMS!$G$28,IF(AC725&lt;26.75,LMS!$D$29*AC725^3+LMS!$E$29*AC725^2+LMS!$F$29*AC725+LMS!$G$29,IF(AC725&lt;90,LMS!$D$30*AC725^3+LMS!$E$30*AC725^2+LMS!$F$30*AC725+LMS!$G$30,IF(AC725&lt;150,LMS!$D$31*AC725^3+LMS!$E$31*AC725^2+LMS!$F$31*AC725+LMS!$G$31,LMS!$D$32*AC725^3+LMS!$E$32*AC725^2+LMS!$F$32*AC725+LMS!$G$32)))))))</f>
        <v>#VALUE!</v>
      </c>
      <c r="AB725" t="e">
        <f>IF(D725="M",(IF(AC725&lt;90,LMS!$D$14*AC725^3+LMS!$E$14*AC725^2+LMS!$F$14*AC725+LMS!$G$14,LMS!$D$15*AC725^3+LMS!$E$15*AC725^2+LMS!$F$15*AC725+LMS!$G$15)),(IF(AC725&lt;90,LMS!$D$17*AC725^3+LMS!$E$17*AC725^2+LMS!$F$17*AC725+LMS!$G$17,LMS!$D$18*AC725^3+LMS!$E$18*AC725^2+LMS!$F$18*AC725+LMS!$G$18)))</f>
        <v>#VALUE!</v>
      </c>
      <c r="AC725" s="7" t="e">
        <f t="shared" si="183"/>
        <v>#VALUE!</v>
      </c>
    </row>
    <row r="726" spans="2:29" s="7" customFormat="1">
      <c r="B726" s="119"/>
      <c r="C726" s="119"/>
      <c r="D726" s="119"/>
      <c r="E726" s="31"/>
      <c r="F726" s="31"/>
      <c r="G726" s="120"/>
      <c r="H726" s="120"/>
      <c r="I726" s="11" t="str">
        <f t="shared" si="170"/>
        <v/>
      </c>
      <c r="J726" s="2" t="str">
        <f t="shared" si="171"/>
        <v/>
      </c>
      <c r="K726" s="2" t="str">
        <f t="shared" si="172"/>
        <v/>
      </c>
      <c r="L726" s="2" t="str">
        <f t="shared" si="173"/>
        <v/>
      </c>
      <c r="M726" s="2" t="str">
        <f t="shared" si="174"/>
        <v/>
      </c>
      <c r="N726" s="2" t="str">
        <f t="shared" si="175"/>
        <v/>
      </c>
      <c r="O726" s="11" t="str">
        <f t="shared" si="176"/>
        <v/>
      </c>
      <c r="P726" s="11" t="str">
        <f t="shared" si="177"/>
        <v/>
      </c>
      <c r="Q726" s="11" t="str">
        <f t="shared" si="178"/>
        <v/>
      </c>
      <c r="R726" s="137"/>
      <c r="S726" s="137"/>
      <c r="T726" s="12" t="e">
        <f t="shared" si="179"/>
        <v>#VALUE!</v>
      </c>
      <c r="U726" s="13" t="e">
        <f t="shared" si="180"/>
        <v>#VALUE!</v>
      </c>
      <c r="V726" s="13"/>
      <c r="W726" s="8">
        <f t="shared" si="181"/>
        <v>9.0359999999999996</v>
      </c>
      <c r="X726" s="8">
        <f t="shared" si="182"/>
        <v>-184.49199999999999</v>
      </c>
      <c r="Y726"/>
      <c r="Z726" t="e">
        <f>IF(D726="M",IF(AC726&lt;78,LMS!$D$5*AC726^3+LMS!$E$5*AC726^2+LMS!$F$5*AC726+LMS!$G$5,IF(AC726&lt;150,LMS!$D$6*AC726^3+LMS!$E$6*AC726^2+LMS!$F$6*AC726+LMS!$G$6,LMS!$D$7*AC726^3+LMS!$E$7*AC726^2+LMS!$F$7*AC726+LMS!$G$7)),IF(AC726&lt;69,LMS!$D$9*AC726^3+LMS!$E$9*AC726^2+LMS!$F$9*AC726+LMS!$G$9,IF(AC726&lt;150,LMS!$D$10*AC726^3+LMS!$E$10*AC726^2+LMS!$F$10*AC726+LMS!$G$10,LMS!$D$11*AC726^3+LMS!$E$11*AC726^2+LMS!$F$11*AC726+LMS!$G$11)))</f>
        <v>#VALUE!</v>
      </c>
      <c r="AA726" t="e">
        <f>IF(D726="M",(IF(AC726&lt;2.5,LMS!$D$21*AC726^3+LMS!$E$21*AC726^2+LMS!$F$21*AC726+LMS!$G$21,IF(AC726&lt;9.5,LMS!$D$22*AC726^3+LMS!$E$22*AC726^2+LMS!$F$22*AC726+LMS!$G$22,IF(AC726&lt;26.75,LMS!$D$23*AC726^3+LMS!$E$23*AC726^2+LMS!$F$23*AC726+LMS!$G$23,IF(AC726&lt;90,LMS!$D$24*AC726^3+LMS!$E$24*AC726^2+LMS!$F$24*AC726+LMS!$G$24,LMS!$D$25*AC726^3+LMS!$E$25*AC726^2+LMS!$F$25*AC726+LMS!$G$25))))),(IF(AC726&lt;2.5,LMS!$D$27*AC726^3+LMS!$E$27*AC726^2+LMS!$F$27*AC726+LMS!$G$27,IF(AC726&lt;9.5,LMS!$D$28*AC726^3+LMS!$E$28*AC726^2+LMS!$F$28*AC726+LMS!$G$28,IF(AC726&lt;26.75,LMS!$D$29*AC726^3+LMS!$E$29*AC726^2+LMS!$F$29*AC726+LMS!$G$29,IF(AC726&lt;90,LMS!$D$30*AC726^3+LMS!$E$30*AC726^2+LMS!$F$30*AC726+LMS!$G$30,IF(AC726&lt;150,LMS!$D$31*AC726^3+LMS!$E$31*AC726^2+LMS!$F$31*AC726+LMS!$G$31,LMS!$D$32*AC726^3+LMS!$E$32*AC726^2+LMS!$F$32*AC726+LMS!$G$32)))))))</f>
        <v>#VALUE!</v>
      </c>
      <c r="AB726" t="e">
        <f>IF(D726="M",(IF(AC726&lt;90,LMS!$D$14*AC726^3+LMS!$E$14*AC726^2+LMS!$F$14*AC726+LMS!$G$14,LMS!$D$15*AC726^3+LMS!$E$15*AC726^2+LMS!$F$15*AC726+LMS!$G$15)),(IF(AC726&lt;90,LMS!$D$17*AC726^3+LMS!$E$17*AC726^2+LMS!$F$17*AC726+LMS!$G$17,LMS!$D$18*AC726^3+LMS!$E$18*AC726^2+LMS!$F$18*AC726+LMS!$G$18)))</f>
        <v>#VALUE!</v>
      </c>
      <c r="AC726" s="7" t="e">
        <f t="shared" si="183"/>
        <v>#VALUE!</v>
      </c>
    </row>
    <row r="727" spans="2:29" s="7" customFormat="1">
      <c r="B727" s="119"/>
      <c r="C727" s="119"/>
      <c r="D727" s="119"/>
      <c r="E727" s="31"/>
      <c r="F727" s="31"/>
      <c r="G727" s="120"/>
      <c r="H727" s="120"/>
      <c r="I727" s="11" t="str">
        <f t="shared" si="170"/>
        <v/>
      </c>
      <c r="J727" s="2" t="str">
        <f t="shared" si="171"/>
        <v/>
      </c>
      <c r="K727" s="2" t="str">
        <f t="shared" si="172"/>
        <v/>
      </c>
      <c r="L727" s="2" t="str">
        <f t="shared" si="173"/>
        <v/>
      </c>
      <c r="M727" s="2" t="str">
        <f t="shared" si="174"/>
        <v/>
      </c>
      <c r="N727" s="2" t="str">
        <f t="shared" si="175"/>
        <v/>
      </c>
      <c r="O727" s="11" t="str">
        <f t="shared" si="176"/>
        <v/>
      </c>
      <c r="P727" s="11" t="str">
        <f t="shared" si="177"/>
        <v/>
      </c>
      <c r="Q727" s="11" t="str">
        <f t="shared" si="178"/>
        <v/>
      </c>
      <c r="R727" s="137"/>
      <c r="S727" s="137"/>
      <c r="T727" s="12" t="e">
        <f t="shared" si="179"/>
        <v>#VALUE!</v>
      </c>
      <c r="U727" s="13" t="e">
        <f t="shared" si="180"/>
        <v>#VALUE!</v>
      </c>
      <c r="V727" s="13"/>
      <c r="W727" s="8">
        <f t="shared" si="181"/>
        <v>9.0359999999999996</v>
      </c>
      <c r="X727" s="8">
        <f t="shared" si="182"/>
        <v>-184.49199999999999</v>
      </c>
      <c r="Y727"/>
      <c r="Z727" t="e">
        <f>IF(D727="M",IF(AC727&lt;78,LMS!$D$5*AC727^3+LMS!$E$5*AC727^2+LMS!$F$5*AC727+LMS!$G$5,IF(AC727&lt;150,LMS!$D$6*AC727^3+LMS!$E$6*AC727^2+LMS!$F$6*AC727+LMS!$G$6,LMS!$D$7*AC727^3+LMS!$E$7*AC727^2+LMS!$F$7*AC727+LMS!$G$7)),IF(AC727&lt;69,LMS!$D$9*AC727^3+LMS!$E$9*AC727^2+LMS!$F$9*AC727+LMS!$G$9,IF(AC727&lt;150,LMS!$D$10*AC727^3+LMS!$E$10*AC727^2+LMS!$F$10*AC727+LMS!$G$10,LMS!$D$11*AC727^3+LMS!$E$11*AC727^2+LMS!$F$11*AC727+LMS!$G$11)))</f>
        <v>#VALUE!</v>
      </c>
      <c r="AA727" t="e">
        <f>IF(D727="M",(IF(AC727&lt;2.5,LMS!$D$21*AC727^3+LMS!$E$21*AC727^2+LMS!$F$21*AC727+LMS!$G$21,IF(AC727&lt;9.5,LMS!$D$22*AC727^3+LMS!$E$22*AC727^2+LMS!$F$22*AC727+LMS!$G$22,IF(AC727&lt;26.75,LMS!$D$23*AC727^3+LMS!$E$23*AC727^2+LMS!$F$23*AC727+LMS!$G$23,IF(AC727&lt;90,LMS!$D$24*AC727^3+LMS!$E$24*AC727^2+LMS!$F$24*AC727+LMS!$G$24,LMS!$D$25*AC727^3+LMS!$E$25*AC727^2+LMS!$F$25*AC727+LMS!$G$25))))),(IF(AC727&lt;2.5,LMS!$D$27*AC727^3+LMS!$E$27*AC727^2+LMS!$F$27*AC727+LMS!$G$27,IF(AC727&lt;9.5,LMS!$D$28*AC727^3+LMS!$E$28*AC727^2+LMS!$F$28*AC727+LMS!$G$28,IF(AC727&lt;26.75,LMS!$D$29*AC727^3+LMS!$E$29*AC727^2+LMS!$F$29*AC727+LMS!$G$29,IF(AC727&lt;90,LMS!$D$30*AC727^3+LMS!$E$30*AC727^2+LMS!$F$30*AC727+LMS!$G$30,IF(AC727&lt;150,LMS!$D$31*AC727^3+LMS!$E$31*AC727^2+LMS!$F$31*AC727+LMS!$G$31,LMS!$D$32*AC727^3+LMS!$E$32*AC727^2+LMS!$F$32*AC727+LMS!$G$32)))))))</f>
        <v>#VALUE!</v>
      </c>
      <c r="AB727" t="e">
        <f>IF(D727="M",(IF(AC727&lt;90,LMS!$D$14*AC727^3+LMS!$E$14*AC727^2+LMS!$F$14*AC727+LMS!$G$14,LMS!$D$15*AC727^3+LMS!$E$15*AC727^2+LMS!$F$15*AC727+LMS!$G$15)),(IF(AC727&lt;90,LMS!$D$17*AC727^3+LMS!$E$17*AC727^2+LMS!$F$17*AC727+LMS!$G$17,LMS!$D$18*AC727^3+LMS!$E$18*AC727^2+LMS!$F$18*AC727+LMS!$G$18)))</f>
        <v>#VALUE!</v>
      </c>
      <c r="AC727" s="7" t="e">
        <f t="shared" si="183"/>
        <v>#VALUE!</v>
      </c>
    </row>
    <row r="728" spans="2:29" s="7" customFormat="1">
      <c r="B728" s="119"/>
      <c r="C728" s="119"/>
      <c r="D728" s="119"/>
      <c r="E728" s="31"/>
      <c r="F728" s="31"/>
      <c r="G728" s="120"/>
      <c r="H728" s="120"/>
      <c r="I728" s="11" t="str">
        <f t="shared" si="170"/>
        <v/>
      </c>
      <c r="J728" s="2" t="str">
        <f t="shared" si="171"/>
        <v/>
      </c>
      <c r="K728" s="2" t="str">
        <f t="shared" si="172"/>
        <v/>
      </c>
      <c r="L728" s="2" t="str">
        <f t="shared" si="173"/>
        <v/>
      </c>
      <c r="M728" s="2" t="str">
        <f t="shared" si="174"/>
        <v/>
      </c>
      <c r="N728" s="2" t="str">
        <f t="shared" si="175"/>
        <v/>
      </c>
      <c r="O728" s="11" t="str">
        <f t="shared" si="176"/>
        <v/>
      </c>
      <c r="P728" s="11" t="str">
        <f t="shared" si="177"/>
        <v/>
      </c>
      <c r="Q728" s="11" t="str">
        <f t="shared" si="178"/>
        <v/>
      </c>
      <c r="R728" s="137"/>
      <c r="S728" s="137"/>
      <c r="T728" s="12" t="e">
        <f t="shared" si="179"/>
        <v>#VALUE!</v>
      </c>
      <c r="U728" s="13" t="e">
        <f t="shared" si="180"/>
        <v>#VALUE!</v>
      </c>
      <c r="V728" s="13"/>
      <c r="W728" s="8">
        <f t="shared" si="181"/>
        <v>9.0359999999999996</v>
      </c>
      <c r="X728" s="8">
        <f t="shared" si="182"/>
        <v>-184.49199999999999</v>
      </c>
      <c r="Y728"/>
      <c r="Z728" t="e">
        <f>IF(D728="M",IF(AC728&lt;78,LMS!$D$5*AC728^3+LMS!$E$5*AC728^2+LMS!$F$5*AC728+LMS!$G$5,IF(AC728&lt;150,LMS!$D$6*AC728^3+LMS!$E$6*AC728^2+LMS!$F$6*AC728+LMS!$G$6,LMS!$D$7*AC728^3+LMS!$E$7*AC728^2+LMS!$F$7*AC728+LMS!$G$7)),IF(AC728&lt;69,LMS!$D$9*AC728^3+LMS!$E$9*AC728^2+LMS!$F$9*AC728+LMS!$G$9,IF(AC728&lt;150,LMS!$D$10*AC728^3+LMS!$E$10*AC728^2+LMS!$F$10*AC728+LMS!$G$10,LMS!$D$11*AC728^3+LMS!$E$11*AC728^2+LMS!$F$11*AC728+LMS!$G$11)))</f>
        <v>#VALUE!</v>
      </c>
      <c r="AA728" t="e">
        <f>IF(D728="M",(IF(AC728&lt;2.5,LMS!$D$21*AC728^3+LMS!$E$21*AC728^2+LMS!$F$21*AC728+LMS!$G$21,IF(AC728&lt;9.5,LMS!$D$22*AC728^3+LMS!$E$22*AC728^2+LMS!$F$22*AC728+LMS!$G$22,IF(AC728&lt;26.75,LMS!$D$23*AC728^3+LMS!$E$23*AC728^2+LMS!$F$23*AC728+LMS!$G$23,IF(AC728&lt;90,LMS!$D$24*AC728^3+LMS!$E$24*AC728^2+LMS!$F$24*AC728+LMS!$G$24,LMS!$D$25*AC728^3+LMS!$E$25*AC728^2+LMS!$F$25*AC728+LMS!$G$25))))),(IF(AC728&lt;2.5,LMS!$D$27*AC728^3+LMS!$E$27*AC728^2+LMS!$F$27*AC728+LMS!$G$27,IF(AC728&lt;9.5,LMS!$D$28*AC728^3+LMS!$E$28*AC728^2+LMS!$F$28*AC728+LMS!$G$28,IF(AC728&lt;26.75,LMS!$D$29*AC728^3+LMS!$E$29*AC728^2+LMS!$F$29*AC728+LMS!$G$29,IF(AC728&lt;90,LMS!$D$30*AC728^3+LMS!$E$30*AC728^2+LMS!$F$30*AC728+LMS!$G$30,IF(AC728&lt;150,LMS!$D$31*AC728^3+LMS!$E$31*AC728^2+LMS!$F$31*AC728+LMS!$G$31,LMS!$D$32*AC728^3+LMS!$E$32*AC728^2+LMS!$F$32*AC728+LMS!$G$32)))))))</f>
        <v>#VALUE!</v>
      </c>
      <c r="AB728" t="e">
        <f>IF(D728="M",(IF(AC728&lt;90,LMS!$D$14*AC728^3+LMS!$E$14*AC728^2+LMS!$F$14*AC728+LMS!$G$14,LMS!$D$15*AC728^3+LMS!$E$15*AC728^2+LMS!$F$15*AC728+LMS!$G$15)),(IF(AC728&lt;90,LMS!$D$17*AC728^3+LMS!$E$17*AC728^2+LMS!$F$17*AC728+LMS!$G$17,LMS!$D$18*AC728^3+LMS!$E$18*AC728^2+LMS!$F$18*AC728+LMS!$G$18)))</f>
        <v>#VALUE!</v>
      </c>
      <c r="AC728" s="7" t="e">
        <f t="shared" si="183"/>
        <v>#VALUE!</v>
      </c>
    </row>
    <row r="729" spans="2:29" s="7" customFormat="1">
      <c r="B729" s="119"/>
      <c r="C729" s="119"/>
      <c r="D729" s="119"/>
      <c r="E729" s="31"/>
      <c r="F729" s="31"/>
      <c r="G729" s="120"/>
      <c r="H729" s="120"/>
      <c r="I729" s="11" t="str">
        <f t="shared" si="170"/>
        <v/>
      </c>
      <c r="J729" s="2" t="str">
        <f t="shared" si="171"/>
        <v/>
      </c>
      <c r="K729" s="2" t="str">
        <f t="shared" si="172"/>
        <v/>
      </c>
      <c r="L729" s="2" t="str">
        <f t="shared" si="173"/>
        <v/>
      </c>
      <c r="M729" s="2" t="str">
        <f t="shared" si="174"/>
        <v/>
      </c>
      <c r="N729" s="2" t="str">
        <f t="shared" si="175"/>
        <v/>
      </c>
      <c r="O729" s="11" t="str">
        <f t="shared" si="176"/>
        <v/>
      </c>
      <c r="P729" s="11" t="str">
        <f t="shared" si="177"/>
        <v/>
      </c>
      <c r="Q729" s="11" t="str">
        <f t="shared" si="178"/>
        <v/>
      </c>
      <c r="R729" s="137"/>
      <c r="S729" s="137"/>
      <c r="T729" s="12" t="e">
        <f t="shared" si="179"/>
        <v>#VALUE!</v>
      </c>
      <c r="U729" s="13" t="e">
        <f t="shared" si="180"/>
        <v>#VALUE!</v>
      </c>
      <c r="V729" s="13"/>
      <c r="W729" s="8">
        <f t="shared" si="181"/>
        <v>9.0359999999999996</v>
      </c>
      <c r="X729" s="8">
        <f t="shared" si="182"/>
        <v>-184.49199999999999</v>
      </c>
      <c r="Y729"/>
      <c r="Z729" t="e">
        <f>IF(D729="M",IF(AC729&lt;78,LMS!$D$5*AC729^3+LMS!$E$5*AC729^2+LMS!$F$5*AC729+LMS!$G$5,IF(AC729&lt;150,LMS!$D$6*AC729^3+LMS!$E$6*AC729^2+LMS!$F$6*AC729+LMS!$G$6,LMS!$D$7*AC729^3+LMS!$E$7*AC729^2+LMS!$F$7*AC729+LMS!$G$7)),IF(AC729&lt;69,LMS!$D$9*AC729^3+LMS!$E$9*AC729^2+LMS!$F$9*AC729+LMS!$G$9,IF(AC729&lt;150,LMS!$D$10*AC729^3+LMS!$E$10*AC729^2+LMS!$F$10*AC729+LMS!$G$10,LMS!$D$11*AC729^3+LMS!$E$11*AC729^2+LMS!$F$11*AC729+LMS!$G$11)))</f>
        <v>#VALUE!</v>
      </c>
      <c r="AA729" t="e">
        <f>IF(D729="M",(IF(AC729&lt;2.5,LMS!$D$21*AC729^3+LMS!$E$21*AC729^2+LMS!$F$21*AC729+LMS!$G$21,IF(AC729&lt;9.5,LMS!$D$22*AC729^3+LMS!$E$22*AC729^2+LMS!$F$22*AC729+LMS!$G$22,IF(AC729&lt;26.75,LMS!$D$23*AC729^3+LMS!$E$23*AC729^2+LMS!$F$23*AC729+LMS!$G$23,IF(AC729&lt;90,LMS!$D$24*AC729^3+LMS!$E$24*AC729^2+LMS!$F$24*AC729+LMS!$G$24,LMS!$D$25*AC729^3+LMS!$E$25*AC729^2+LMS!$F$25*AC729+LMS!$G$25))))),(IF(AC729&lt;2.5,LMS!$D$27*AC729^3+LMS!$E$27*AC729^2+LMS!$F$27*AC729+LMS!$G$27,IF(AC729&lt;9.5,LMS!$D$28*AC729^3+LMS!$E$28*AC729^2+LMS!$F$28*AC729+LMS!$G$28,IF(AC729&lt;26.75,LMS!$D$29*AC729^3+LMS!$E$29*AC729^2+LMS!$F$29*AC729+LMS!$G$29,IF(AC729&lt;90,LMS!$D$30*AC729^3+LMS!$E$30*AC729^2+LMS!$F$30*AC729+LMS!$G$30,IF(AC729&lt;150,LMS!$D$31*AC729^3+LMS!$E$31*AC729^2+LMS!$F$31*AC729+LMS!$G$31,LMS!$D$32*AC729^3+LMS!$E$32*AC729^2+LMS!$F$32*AC729+LMS!$G$32)))))))</f>
        <v>#VALUE!</v>
      </c>
      <c r="AB729" t="e">
        <f>IF(D729="M",(IF(AC729&lt;90,LMS!$D$14*AC729^3+LMS!$E$14*AC729^2+LMS!$F$14*AC729+LMS!$G$14,LMS!$D$15*AC729^3+LMS!$E$15*AC729^2+LMS!$F$15*AC729+LMS!$G$15)),(IF(AC729&lt;90,LMS!$D$17*AC729^3+LMS!$E$17*AC729^2+LMS!$F$17*AC729+LMS!$G$17,LMS!$D$18*AC729^3+LMS!$E$18*AC729^2+LMS!$F$18*AC729+LMS!$G$18)))</f>
        <v>#VALUE!</v>
      </c>
      <c r="AC729" s="7" t="e">
        <f t="shared" si="183"/>
        <v>#VALUE!</v>
      </c>
    </row>
    <row r="730" spans="2:29" s="7" customFormat="1">
      <c r="B730" s="119"/>
      <c r="C730" s="119"/>
      <c r="D730" s="119"/>
      <c r="E730" s="31"/>
      <c r="F730" s="31"/>
      <c r="G730" s="120"/>
      <c r="H730" s="120"/>
      <c r="I730" s="11" t="str">
        <f t="shared" si="170"/>
        <v/>
      </c>
      <c r="J730" s="2" t="str">
        <f t="shared" si="171"/>
        <v/>
      </c>
      <c r="K730" s="2" t="str">
        <f t="shared" si="172"/>
        <v/>
      </c>
      <c r="L730" s="2" t="str">
        <f t="shared" si="173"/>
        <v/>
      </c>
      <c r="M730" s="2" t="str">
        <f t="shared" si="174"/>
        <v/>
      </c>
      <c r="N730" s="2" t="str">
        <f t="shared" si="175"/>
        <v/>
      </c>
      <c r="O730" s="11" t="str">
        <f t="shared" si="176"/>
        <v/>
      </c>
      <c r="P730" s="11" t="str">
        <f t="shared" si="177"/>
        <v/>
      </c>
      <c r="Q730" s="11" t="str">
        <f t="shared" si="178"/>
        <v/>
      </c>
      <c r="R730" s="137"/>
      <c r="S730" s="137"/>
      <c r="T730" s="12" t="e">
        <f t="shared" si="179"/>
        <v>#VALUE!</v>
      </c>
      <c r="U730" s="13" t="e">
        <f t="shared" si="180"/>
        <v>#VALUE!</v>
      </c>
      <c r="V730" s="13"/>
      <c r="W730" s="8">
        <f t="shared" si="181"/>
        <v>9.0359999999999996</v>
      </c>
      <c r="X730" s="8">
        <f t="shared" si="182"/>
        <v>-184.49199999999999</v>
      </c>
      <c r="Y730"/>
      <c r="Z730" t="e">
        <f>IF(D730="M",IF(AC730&lt;78,LMS!$D$5*AC730^3+LMS!$E$5*AC730^2+LMS!$F$5*AC730+LMS!$G$5,IF(AC730&lt;150,LMS!$D$6*AC730^3+LMS!$E$6*AC730^2+LMS!$F$6*AC730+LMS!$G$6,LMS!$D$7*AC730^3+LMS!$E$7*AC730^2+LMS!$F$7*AC730+LMS!$G$7)),IF(AC730&lt;69,LMS!$D$9*AC730^3+LMS!$E$9*AC730^2+LMS!$F$9*AC730+LMS!$G$9,IF(AC730&lt;150,LMS!$D$10*AC730^3+LMS!$E$10*AC730^2+LMS!$F$10*AC730+LMS!$G$10,LMS!$D$11*AC730^3+LMS!$E$11*AC730^2+LMS!$F$11*AC730+LMS!$G$11)))</f>
        <v>#VALUE!</v>
      </c>
      <c r="AA730" t="e">
        <f>IF(D730="M",(IF(AC730&lt;2.5,LMS!$D$21*AC730^3+LMS!$E$21*AC730^2+LMS!$F$21*AC730+LMS!$G$21,IF(AC730&lt;9.5,LMS!$D$22*AC730^3+LMS!$E$22*AC730^2+LMS!$F$22*AC730+LMS!$G$22,IF(AC730&lt;26.75,LMS!$D$23*AC730^3+LMS!$E$23*AC730^2+LMS!$F$23*AC730+LMS!$G$23,IF(AC730&lt;90,LMS!$D$24*AC730^3+LMS!$E$24*AC730^2+LMS!$F$24*AC730+LMS!$G$24,LMS!$D$25*AC730^3+LMS!$E$25*AC730^2+LMS!$F$25*AC730+LMS!$G$25))))),(IF(AC730&lt;2.5,LMS!$D$27*AC730^3+LMS!$E$27*AC730^2+LMS!$F$27*AC730+LMS!$G$27,IF(AC730&lt;9.5,LMS!$D$28*AC730^3+LMS!$E$28*AC730^2+LMS!$F$28*AC730+LMS!$G$28,IF(AC730&lt;26.75,LMS!$D$29*AC730^3+LMS!$E$29*AC730^2+LMS!$F$29*AC730+LMS!$G$29,IF(AC730&lt;90,LMS!$D$30*AC730^3+LMS!$E$30*AC730^2+LMS!$F$30*AC730+LMS!$G$30,IF(AC730&lt;150,LMS!$D$31*AC730^3+LMS!$E$31*AC730^2+LMS!$F$31*AC730+LMS!$G$31,LMS!$D$32*AC730^3+LMS!$E$32*AC730^2+LMS!$F$32*AC730+LMS!$G$32)))))))</f>
        <v>#VALUE!</v>
      </c>
      <c r="AB730" t="e">
        <f>IF(D730="M",(IF(AC730&lt;90,LMS!$D$14*AC730^3+LMS!$E$14*AC730^2+LMS!$F$14*AC730+LMS!$G$14,LMS!$D$15*AC730^3+LMS!$E$15*AC730^2+LMS!$F$15*AC730+LMS!$G$15)),(IF(AC730&lt;90,LMS!$D$17*AC730^3+LMS!$E$17*AC730^2+LMS!$F$17*AC730+LMS!$G$17,LMS!$D$18*AC730^3+LMS!$E$18*AC730^2+LMS!$F$18*AC730+LMS!$G$18)))</f>
        <v>#VALUE!</v>
      </c>
      <c r="AC730" s="7" t="e">
        <f t="shared" si="183"/>
        <v>#VALUE!</v>
      </c>
    </row>
    <row r="731" spans="2:29" s="7" customFormat="1">
      <c r="B731" s="119"/>
      <c r="C731" s="119"/>
      <c r="D731" s="119"/>
      <c r="E731" s="31"/>
      <c r="F731" s="31"/>
      <c r="G731" s="120"/>
      <c r="H731" s="120"/>
      <c r="I731" s="11" t="str">
        <f t="shared" si="170"/>
        <v/>
      </c>
      <c r="J731" s="2" t="str">
        <f t="shared" si="171"/>
        <v/>
      </c>
      <c r="K731" s="2" t="str">
        <f t="shared" si="172"/>
        <v/>
      </c>
      <c r="L731" s="2" t="str">
        <f t="shared" si="173"/>
        <v/>
      </c>
      <c r="M731" s="2" t="str">
        <f t="shared" si="174"/>
        <v/>
      </c>
      <c r="N731" s="2" t="str">
        <f t="shared" si="175"/>
        <v/>
      </c>
      <c r="O731" s="11" t="str">
        <f t="shared" si="176"/>
        <v/>
      </c>
      <c r="P731" s="11" t="str">
        <f t="shared" si="177"/>
        <v/>
      </c>
      <c r="Q731" s="11" t="str">
        <f t="shared" si="178"/>
        <v/>
      </c>
      <c r="R731" s="137"/>
      <c r="S731" s="137"/>
      <c r="T731" s="12" t="e">
        <f t="shared" si="179"/>
        <v>#VALUE!</v>
      </c>
      <c r="U731" s="13" t="e">
        <f t="shared" si="180"/>
        <v>#VALUE!</v>
      </c>
      <c r="V731" s="13"/>
      <c r="W731" s="8">
        <f t="shared" si="181"/>
        <v>9.0359999999999996</v>
      </c>
      <c r="X731" s="8">
        <f t="shared" si="182"/>
        <v>-184.49199999999999</v>
      </c>
      <c r="Y731"/>
      <c r="Z731" t="e">
        <f>IF(D731="M",IF(AC731&lt;78,LMS!$D$5*AC731^3+LMS!$E$5*AC731^2+LMS!$F$5*AC731+LMS!$G$5,IF(AC731&lt;150,LMS!$D$6*AC731^3+LMS!$E$6*AC731^2+LMS!$F$6*AC731+LMS!$G$6,LMS!$D$7*AC731^3+LMS!$E$7*AC731^2+LMS!$F$7*AC731+LMS!$G$7)),IF(AC731&lt;69,LMS!$D$9*AC731^3+LMS!$E$9*AC731^2+LMS!$F$9*AC731+LMS!$G$9,IF(AC731&lt;150,LMS!$D$10*AC731^3+LMS!$E$10*AC731^2+LMS!$F$10*AC731+LMS!$G$10,LMS!$D$11*AC731^3+LMS!$E$11*AC731^2+LMS!$F$11*AC731+LMS!$G$11)))</f>
        <v>#VALUE!</v>
      </c>
      <c r="AA731" t="e">
        <f>IF(D731="M",(IF(AC731&lt;2.5,LMS!$D$21*AC731^3+LMS!$E$21*AC731^2+LMS!$F$21*AC731+LMS!$G$21,IF(AC731&lt;9.5,LMS!$D$22*AC731^3+LMS!$E$22*AC731^2+LMS!$F$22*AC731+LMS!$G$22,IF(AC731&lt;26.75,LMS!$D$23*AC731^3+LMS!$E$23*AC731^2+LMS!$F$23*AC731+LMS!$G$23,IF(AC731&lt;90,LMS!$D$24*AC731^3+LMS!$E$24*AC731^2+LMS!$F$24*AC731+LMS!$G$24,LMS!$D$25*AC731^3+LMS!$E$25*AC731^2+LMS!$F$25*AC731+LMS!$G$25))))),(IF(AC731&lt;2.5,LMS!$D$27*AC731^3+LMS!$E$27*AC731^2+LMS!$F$27*AC731+LMS!$G$27,IF(AC731&lt;9.5,LMS!$D$28*AC731^3+LMS!$E$28*AC731^2+LMS!$F$28*AC731+LMS!$G$28,IF(AC731&lt;26.75,LMS!$D$29*AC731^3+LMS!$E$29*AC731^2+LMS!$F$29*AC731+LMS!$G$29,IF(AC731&lt;90,LMS!$D$30*AC731^3+LMS!$E$30*AC731^2+LMS!$F$30*AC731+LMS!$G$30,IF(AC731&lt;150,LMS!$D$31*AC731^3+LMS!$E$31*AC731^2+LMS!$F$31*AC731+LMS!$G$31,LMS!$D$32*AC731^3+LMS!$E$32*AC731^2+LMS!$F$32*AC731+LMS!$G$32)))))))</f>
        <v>#VALUE!</v>
      </c>
      <c r="AB731" t="e">
        <f>IF(D731="M",(IF(AC731&lt;90,LMS!$D$14*AC731^3+LMS!$E$14*AC731^2+LMS!$F$14*AC731+LMS!$G$14,LMS!$D$15*AC731^3+LMS!$E$15*AC731^2+LMS!$F$15*AC731+LMS!$G$15)),(IF(AC731&lt;90,LMS!$D$17*AC731^3+LMS!$E$17*AC731^2+LMS!$F$17*AC731+LMS!$G$17,LMS!$D$18*AC731^3+LMS!$E$18*AC731^2+LMS!$F$18*AC731+LMS!$G$18)))</f>
        <v>#VALUE!</v>
      </c>
      <c r="AC731" s="7" t="e">
        <f t="shared" si="183"/>
        <v>#VALUE!</v>
      </c>
    </row>
    <row r="732" spans="2:29" s="7" customFormat="1">
      <c r="B732" s="119"/>
      <c r="C732" s="119"/>
      <c r="D732" s="119"/>
      <c r="E732" s="31"/>
      <c r="F732" s="31"/>
      <c r="G732" s="120"/>
      <c r="H732" s="120"/>
      <c r="I732" s="11" t="str">
        <f t="shared" si="170"/>
        <v/>
      </c>
      <c r="J732" s="2" t="str">
        <f t="shared" si="171"/>
        <v/>
      </c>
      <c r="K732" s="2" t="str">
        <f t="shared" si="172"/>
        <v/>
      </c>
      <c r="L732" s="2" t="str">
        <f t="shared" si="173"/>
        <v/>
      </c>
      <c r="M732" s="2" t="str">
        <f t="shared" si="174"/>
        <v/>
      </c>
      <c r="N732" s="2" t="str">
        <f t="shared" si="175"/>
        <v/>
      </c>
      <c r="O732" s="11" t="str">
        <f t="shared" si="176"/>
        <v/>
      </c>
      <c r="P732" s="11" t="str">
        <f t="shared" si="177"/>
        <v/>
      </c>
      <c r="Q732" s="11" t="str">
        <f t="shared" si="178"/>
        <v/>
      </c>
      <c r="R732" s="137"/>
      <c r="S732" s="137"/>
      <c r="T732" s="12" t="e">
        <f t="shared" si="179"/>
        <v>#VALUE!</v>
      </c>
      <c r="U732" s="13" t="e">
        <f t="shared" si="180"/>
        <v>#VALUE!</v>
      </c>
      <c r="V732" s="13"/>
      <c r="W732" s="8">
        <f t="shared" si="181"/>
        <v>9.0359999999999996</v>
      </c>
      <c r="X732" s="8">
        <f t="shared" si="182"/>
        <v>-184.49199999999999</v>
      </c>
      <c r="Y732"/>
      <c r="Z732" t="e">
        <f>IF(D732="M",IF(AC732&lt;78,LMS!$D$5*AC732^3+LMS!$E$5*AC732^2+LMS!$F$5*AC732+LMS!$G$5,IF(AC732&lt;150,LMS!$D$6*AC732^3+LMS!$E$6*AC732^2+LMS!$F$6*AC732+LMS!$G$6,LMS!$D$7*AC732^3+LMS!$E$7*AC732^2+LMS!$F$7*AC732+LMS!$G$7)),IF(AC732&lt;69,LMS!$D$9*AC732^3+LMS!$E$9*AC732^2+LMS!$F$9*AC732+LMS!$G$9,IF(AC732&lt;150,LMS!$D$10*AC732^3+LMS!$E$10*AC732^2+LMS!$F$10*AC732+LMS!$G$10,LMS!$D$11*AC732^3+LMS!$E$11*AC732^2+LMS!$F$11*AC732+LMS!$G$11)))</f>
        <v>#VALUE!</v>
      </c>
      <c r="AA732" t="e">
        <f>IF(D732="M",(IF(AC732&lt;2.5,LMS!$D$21*AC732^3+LMS!$E$21*AC732^2+LMS!$F$21*AC732+LMS!$G$21,IF(AC732&lt;9.5,LMS!$D$22*AC732^3+LMS!$E$22*AC732^2+LMS!$F$22*AC732+LMS!$G$22,IF(AC732&lt;26.75,LMS!$D$23*AC732^3+LMS!$E$23*AC732^2+LMS!$F$23*AC732+LMS!$G$23,IF(AC732&lt;90,LMS!$D$24*AC732^3+LMS!$E$24*AC732^2+LMS!$F$24*AC732+LMS!$G$24,LMS!$D$25*AC732^3+LMS!$E$25*AC732^2+LMS!$F$25*AC732+LMS!$G$25))))),(IF(AC732&lt;2.5,LMS!$D$27*AC732^3+LMS!$E$27*AC732^2+LMS!$F$27*AC732+LMS!$G$27,IF(AC732&lt;9.5,LMS!$D$28*AC732^3+LMS!$E$28*AC732^2+LMS!$F$28*AC732+LMS!$G$28,IF(AC732&lt;26.75,LMS!$D$29*AC732^3+LMS!$E$29*AC732^2+LMS!$F$29*AC732+LMS!$G$29,IF(AC732&lt;90,LMS!$D$30*AC732^3+LMS!$E$30*AC732^2+LMS!$F$30*AC732+LMS!$G$30,IF(AC732&lt;150,LMS!$D$31*AC732^3+LMS!$E$31*AC732^2+LMS!$F$31*AC732+LMS!$G$31,LMS!$D$32*AC732^3+LMS!$E$32*AC732^2+LMS!$F$32*AC732+LMS!$G$32)))))))</f>
        <v>#VALUE!</v>
      </c>
      <c r="AB732" t="e">
        <f>IF(D732="M",(IF(AC732&lt;90,LMS!$D$14*AC732^3+LMS!$E$14*AC732^2+LMS!$F$14*AC732+LMS!$G$14,LMS!$D$15*AC732^3+LMS!$E$15*AC732^2+LMS!$F$15*AC732+LMS!$G$15)),(IF(AC732&lt;90,LMS!$D$17*AC732^3+LMS!$E$17*AC732^2+LMS!$F$17*AC732+LMS!$G$17,LMS!$D$18*AC732^3+LMS!$E$18*AC732^2+LMS!$F$18*AC732+LMS!$G$18)))</f>
        <v>#VALUE!</v>
      </c>
      <c r="AC732" s="7" t="e">
        <f t="shared" si="183"/>
        <v>#VALUE!</v>
      </c>
    </row>
    <row r="733" spans="2:29" s="7" customFormat="1">
      <c r="B733" s="119"/>
      <c r="C733" s="119"/>
      <c r="D733" s="119"/>
      <c r="E733" s="31"/>
      <c r="F733" s="31"/>
      <c r="G733" s="120"/>
      <c r="H733" s="120"/>
      <c r="I733" s="11" t="str">
        <f t="shared" si="170"/>
        <v/>
      </c>
      <c r="J733" s="2" t="str">
        <f t="shared" si="171"/>
        <v/>
      </c>
      <c r="K733" s="2" t="str">
        <f t="shared" si="172"/>
        <v/>
      </c>
      <c r="L733" s="2" t="str">
        <f t="shared" si="173"/>
        <v/>
      </c>
      <c r="M733" s="2" t="str">
        <f t="shared" si="174"/>
        <v/>
      </c>
      <c r="N733" s="2" t="str">
        <f t="shared" si="175"/>
        <v/>
      </c>
      <c r="O733" s="11" t="str">
        <f t="shared" si="176"/>
        <v/>
      </c>
      <c r="P733" s="11" t="str">
        <f t="shared" si="177"/>
        <v/>
      </c>
      <c r="Q733" s="11" t="str">
        <f t="shared" si="178"/>
        <v/>
      </c>
      <c r="R733" s="137"/>
      <c r="S733" s="137"/>
      <c r="T733" s="12" t="e">
        <f t="shared" si="179"/>
        <v>#VALUE!</v>
      </c>
      <c r="U733" s="13" t="e">
        <f t="shared" si="180"/>
        <v>#VALUE!</v>
      </c>
      <c r="V733" s="13"/>
      <c r="W733" s="8">
        <f t="shared" si="181"/>
        <v>9.0359999999999996</v>
      </c>
      <c r="X733" s="8">
        <f t="shared" si="182"/>
        <v>-184.49199999999999</v>
      </c>
      <c r="Y733"/>
      <c r="Z733" t="e">
        <f>IF(D733="M",IF(AC733&lt;78,LMS!$D$5*AC733^3+LMS!$E$5*AC733^2+LMS!$F$5*AC733+LMS!$G$5,IF(AC733&lt;150,LMS!$D$6*AC733^3+LMS!$E$6*AC733^2+LMS!$F$6*AC733+LMS!$G$6,LMS!$D$7*AC733^3+LMS!$E$7*AC733^2+LMS!$F$7*AC733+LMS!$G$7)),IF(AC733&lt;69,LMS!$D$9*AC733^3+LMS!$E$9*AC733^2+LMS!$F$9*AC733+LMS!$G$9,IF(AC733&lt;150,LMS!$D$10*AC733^3+LMS!$E$10*AC733^2+LMS!$F$10*AC733+LMS!$G$10,LMS!$D$11*AC733^3+LMS!$E$11*AC733^2+LMS!$F$11*AC733+LMS!$G$11)))</f>
        <v>#VALUE!</v>
      </c>
      <c r="AA733" t="e">
        <f>IF(D733="M",(IF(AC733&lt;2.5,LMS!$D$21*AC733^3+LMS!$E$21*AC733^2+LMS!$F$21*AC733+LMS!$G$21,IF(AC733&lt;9.5,LMS!$D$22*AC733^3+LMS!$E$22*AC733^2+LMS!$F$22*AC733+LMS!$G$22,IF(AC733&lt;26.75,LMS!$D$23*AC733^3+LMS!$E$23*AC733^2+LMS!$F$23*AC733+LMS!$G$23,IF(AC733&lt;90,LMS!$D$24*AC733^3+LMS!$E$24*AC733^2+LMS!$F$24*AC733+LMS!$G$24,LMS!$D$25*AC733^3+LMS!$E$25*AC733^2+LMS!$F$25*AC733+LMS!$G$25))))),(IF(AC733&lt;2.5,LMS!$D$27*AC733^3+LMS!$E$27*AC733^2+LMS!$F$27*AC733+LMS!$G$27,IF(AC733&lt;9.5,LMS!$D$28*AC733^3+LMS!$E$28*AC733^2+LMS!$F$28*AC733+LMS!$G$28,IF(AC733&lt;26.75,LMS!$D$29*AC733^3+LMS!$E$29*AC733^2+LMS!$F$29*AC733+LMS!$G$29,IF(AC733&lt;90,LMS!$D$30*AC733^3+LMS!$E$30*AC733^2+LMS!$F$30*AC733+LMS!$G$30,IF(AC733&lt;150,LMS!$D$31*AC733^3+LMS!$E$31*AC733^2+LMS!$F$31*AC733+LMS!$G$31,LMS!$D$32*AC733^3+LMS!$E$32*AC733^2+LMS!$F$32*AC733+LMS!$G$32)))))))</f>
        <v>#VALUE!</v>
      </c>
      <c r="AB733" t="e">
        <f>IF(D733="M",(IF(AC733&lt;90,LMS!$D$14*AC733^3+LMS!$E$14*AC733^2+LMS!$F$14*AC733+LMS!$G$14,LMS!$D$15*AC733^3+LMS!$E$15*AC733^2+LMS!$F$15*AC733+LMS!$G$15)),(IF(AC733&lt;90,LMS!$D$17*AC733^3+LMS!$E$17*AC733^2+LMS!$F$17*AC733+LMS!$G$17,LMS!$D$18*AC733^3+LMS!$E$18*AC733^2+LMS!$F$18*AC733+LMS!$G$18)))</f>
        <v>#VALUE!</v>
      </c>
      <c r="AC733" s="7" t="e">
        <f t="shared" si="183"/>
        <v>#VALUE!</v>
      </c>
    </row>
    <row r="734" spans="2:29" s="7" customFormat="1">
      <c r="B734" s="119"/>
      <c r="C734" s="119"/>
      <c r="D734" s="119"/>
      <c r="E734" s="31"/>
      <c r="F734" s="31"/>
      <c r="G734" s="120"/>
      <c r="H734" s="120"/>
      <c r="I734" s="11" t="str">
        <f t="shared" si="170"/>
        <v/>
      </c>
      <c r="J734" s="2" t="str">
        <f t="shared" si="171"/>
        <v/>
      </c>
      <c r="K734" s="2" t="str">
        <f t="shared" si="172"/>
        <v/>
      </c>
      <c r="L734" s="2" t="str">
        <f t="shared" si="173"/>
        <v/>
      </c>
      <c r="M734" s="2" t="str">
        <f t="shared" si="174"/>
        <v/>
      </c>
      <c r="N734" s="2" t="str">
        <f t="shared" si="175"/>
        <v/>
      </c>
      <c r="O734" s="11" t="str">
        <f t="shared" si="176"/>
        <v/>
      </c>
      <c r="P734" s="11" t="str">
        <f t="shared" si="177"/>
        <v/>
      </c>
      <c r="Q734" s="11" t="str">
        <f t="shared" si="178"/>
        <v/>
      </c>
      <c r="R734" s="137"/>
      <c r="S734" s="137"/>
      <c r="T734" s="12" t="e">
        <f t="shared" si="179"/>
        <v>#VALUE!</v>
      </c>
      <c r="U734" s="13" t="e">
        <f t="shared" si="180"/>
        <v>#VALUE!</v>
      </c>
      <c r="V734" s="13"/>
      <c r="W734" s="8">
        <f t="shared" si="181"/>
        <v>9.0359999999999996</v>
      </c>
      <c r="X734" s="8">
        <f t="shared" si="182"/>
        <v>-184.49199999999999</v>
      </c>
      <c r="Y734"/>
      <c r="Z734" t="e">
        <f>IF(D734="M",IF(AC734&lt;78,LMS!$D$5*AC734^3+LMS!$E$5*AC734^2+LMS!$F$5*AC734+LMS!$G$5,IF(AC734&lt;150,LMS!$D$6*AC734^3+LMS!$E$6*AC734^2+LMS!$F$6*AC734+LMS!$G$6,LMS!$D$7*AC734^3+LMS!$E$7*AC734^2+LMS!$F$7*AC734+LMS!$G$7)),IF(AC734&lt;69,LMS!$D$9*AC734^3+LMS!$E$9*AC734^2+LMS!$F$9*AC734+LMS!$G$9,IF(AC734&lt;150,LMS!$D$10*AC734^3+LMS!$E$10*AC734^2+LMS!$F$10*AC734+LMS!$G$10,LMS!$D$11*AC734^3+LMS!$E$11*AC734^2+LMS!$F$11*AC734+LMS!$G$11)))</f>
        <v>#VALUE!</v>
      </c>
      <c r="AA734" t="e">
        <f>IF(D734="M",(IF(AC734&lt;2.5,LMS!$D$21*AC734^3+LMS!$E$21*AC734^2+LMS!$F$21*AC734+LMS!$G$21,IF(AC734&lt;9.5,LMS!$D$22*AC734^3+LMS!$E$22*AC734^2+LMS!$F$22*AC734+LMS!$G$22,IF(AC734&lt;26.75,LMS!$D$23*AC734^3+LMS!$E$23*AC734^2+LMS!$F$23*AC734+LMS!$G$23,IF(AC734&lt;90,LMS!$D$24*AC734^3+LMS!$E$24*AC734^2+LMS!$F$24*AC734+LMS!$G$24,LMS!$D$25*AC734^3+LMS!$E$25*AC734^2+LMS!$F$25*AC734+LMS!$G$25))))),(IF(AC734&lt;2.5,LMS!$D$27*AC734^3+LMS!$E$27*AC734^2+LMS!$F$27*AC734+LMS!$G$27,IF(AC734&lt;9.5,LMS!$D$28*AC734^3+LMS!$E$28*AC734^2+LMS!$F$28*AC734+LMS!$G$28,IF(AC734&lt;26.75,LMS!$D$29*AC734^3+LMS!$E$29*AC734^2+LMS!$F$29*AC734+LMS!$G$29,IF(AC734&lt;90,LMS!$D$30*AC734^3+LMS!$E$30*AC734^2+LMS!$F$30*AC734+LMS!$G$30,IF(AC734&lt;150,LMS!$D$31*AC734^3+LMS!$E$31*AC734^2+LMS!$F$31*AC734+LMS!$G$31,LMS!$D$32*AC734^3+LMS!$E$32*AC734^2+LMS!$F$32*AC734+LMS!$G$32)))))))</f>
        <v>#VALUE!</v>
      </c>
      <c r="AB734" t="e">
        <f>IF(D734="M",(IF(AC734&lt;90,LMS!$D$14*AC734^3+LMS!$E$14*AC734^2+LMS!$F$14*AC734+LMS!$G$14,LMS!$D$15*AC734^3+LMS!$E$15*AC734^2+LMS!$F$15*AC734+LMS!$G$15)),(IF(AC734&lt;90,LMS!$D$17*AC734^3+LMS!$E$17*AC734^2+LMS!$F$17*AC734+LMS!$G$17,LMS!$D$18*AC734^3+LMS!$E$18*AC734^2+LMS!$F$18*AC734+LMS!$G$18)))</f>
        <v>#VALUE!</v>
      </c>
      <c r="AC734" s="7" t="e">
        <f t="shared" si="183"/>
        <v>#VALUE!</v>
      </c>
    </row>
    <row r="735" spans="2:29" s="7" customFormat="1">
      <c r="B735" s="119"/>
      <c r="C735" s="119"/>
      <c r="D735" s="119"/>
      <c r="E735" s="31"/>
      <c r="F735" s="31"/>
      <c r="G735" s="120"/>
      <c r="H735" s="120"/>
      <c r="I735" s="11" t="str">
        <f t="shared" si="170"/>
        <v/>
      </c>
      <c r="J735" s="2" t="str">
        <f t="shared" si="171"/>
        <v/>
      </c>
      <c r="K735" s="2" t="str">
        <f t="shared" si="172"/>
        <v/>
      </c>
      <c r="L735" s="2" t="str">
        <f t="shared" si="173"/>
        <v/>
      </c>
      <c r="M735" s="2" t="str">
        <f t="shared" si="174"/>
        <v/>
      </c>
      <c r="N735" s="2" t="str">
        <f t="shared" si="175"/>
        <v/>
      </c>
      <c r="O735" s="11" t="str">
        <f t="shared" si="176"/>
        <v/>
      </c>
      <c r="P735" s="11" t="str">
        <f t="shared" si="177"/>
        <v/>
      </c>
      <c r="Q735" s="11" t="str">
        <f t="shared" si="178"/>
        <v/>
      </c>
      <c r="R735" s="137"/>
      <c r="S735" s="137"/>
      <c r="T735" s="12" t="e">
        <f t="shared" si="179"/>
        <v>#VALUE!</v>
      </c>
      <c r="U735" s="13" t="e">
        <f t="shared" si="180"/>
        <v>#VALUE!</v>
      </c>
      <c r="V735" s="13"/>
      <c r="W735" s="8">
        <f t="shared" si="181"/>
        <v>9.0359999999999996</v>
      </c>
      <c r="X735" s="8">
        <f t="shared" si="182"/>
        <v>-184.49199999999999</v>
      </c>
      <c r="Y735"/>
      <c r="Z735" t="e">
        <f>IF(D735="M",IF(AC735&lt;78,LMS!$D$5*AC735^3+LMS!$E$5*AC735^2+LMS!$F$5*AC735+LMS!$G$5,IF(AC735&lt;150,LMS!$D$6*AC735^3+LMS!$E$6*AC735^2+LMS!$F$6*AC735+LMS!$G$6,LMS!$D$7*AC735^3+LMS!$E$7*AC735^2+LMS!$F$7*AC735+LMS!$G$7)),IF(AC735&lt;69,LMS!$D$9*AC735^3+LMS!$E$9*AC735^2+LMS!$F$9*AC735+LMS!$G$9,IF(AC735&lt;150,LMS!$D$10*AC735^3+LMS!$E$10*AC735^2+LMS!$F$10*AC735+LMS!$G$10,LMS!$D$11*AC735^3+LMS!$E$11*AC735^2+LMS!$F$11*AC735+LMS!$G$11)))</f>
        <v>#VALUE!</v>
      </c>
      <c r="AA735" t="e">
        <f>IF(D735="M",(IF(AC735&lt;2.5,LMS!$D$21*AC735^3+LMS!$E$21*AC735^2+LMS!$F$21*AC735+LMS!$G$21,IF(AC735&lt;9.5,LMS!$D$22*AC735^3+LMS!$E$22*AC735^2+LMS!$F$22*AC735+LMS!$G$22,IF(AC735&lt;26.75,LMS!$D$23*AC735^3+LMS!$E$23*AC735^2+LMS!$F$23*AC735+LMS!$G$23,IF(AC735&lt;90,LMS!$D$24*AC735^3+LMS!$E$24*AC735^2+LMS!$F$24*AC735+LMS!$G$24,LMS!$D$25*AC735^3+LMS!$E$25*AC735^2+LMS!$F$25*AC735+LMS!$G$25))))),(IF(AC735&lt;2.5,LMS!$D$27*AC735^3+LMS!$E$27*AC735^2+LMS!$F$27*AC735+LMS!$G$27,IF(AC735&lt;9.5,LMS!$D$28*AC735^3+LMS!$E$28*AC735^2+LMS!$F$28*AC735+LMS!$G$28,IF(AC735&lt;26.75,LMS!$D$29*AC735^3+LMS!$E$29*AC735^2+LMS!$F$29*AC735+LMS!$G$29,IF(AC735&lt;90,LMS!$D$30*AC735^3+LMS!$E$30*AC735^2+LMS!$F$30*AC735+LMS!$G$30,IF(AC735&lt;150,LMS!$D$31*AC735^3+LMS!$E$31*AC735^2+LMS!$F$31*AC735+LMS!$G$31,LMS!$D$32*AC735^3+LMS!$E$32*AC735^2+LMS!$F$32*AC735+LMS!$G$32)))))))</f>
        <v>#VALUE!</v>
      </c>
      <c r="AB735" t="e">
        <f>IF(D735="M",(IF(AC735&lt;90,LMS!$D$14*AC735^3+LMS!$E$14*AC735^2+LMS!$F$14*AC735+LMS!$G$14,LMS!$D$15*AC735^3+LMS!$E$15*AC735^2+LMS!$F$15*AC735+LMS!$G$15)),(IF(AC735&lt;90,LMS!$D$17*AC735^3+LMS!$E$17*AC735^2+LMS!$F$17*AC735+LMS!$G$17,LMS!$D$18*AC735^3+LMS!$E$18*AC735^2+LMS!$F$18*AC735+LMS!$G$18)))</f>
        <v>#VALUE!</v>
      </c>
      <c r="AC735" s="7" t="e">
        <f t="shared" si="183"/>
        <v>#VALUE!</v>
      </c>
    </row>
    <row r="736" spans="2:29" s="7" customFormat="1">
      <c r="B736" s="119"/>
      <c r="C736" s="119"/>
      <c r="D736" s="119"/>
      <c r="E736" s="31"/>
      <c r="F736" s="31"/>
      <c r="G736" s="120"/>
      <c r="H736" s="120"/>
      <c r="I736" s="11" t="str">
        <f t="shared" si="170"/>
        <v/>
      </c>
      <c r="J736" s="2" t="str">
        <f t="shared" si="171"/>
        <v/>
      </c>
      <c r="K736" s="2" t="str">
        <f t="shared" si="172"/>
        <v/>
      </c>
      <c r="L736" s="2" t="str">
        <f t="shared" si="173"/>
        <v/>
      </c>
      <c r="M736" s="2" t="str">
        <f t="shared" si="174"/>
        <v/>
      </c>
      <c r="N736" s="2" t="str">
        <f t="shared" si="175"/>
        <v/>
      </c>
      <c r="O736" s="11" t="str">
        <f t="shared" si="176"/>
        <v/>
      </c>
      <c r="P736" s="11" t="str">
        <f t="shared" si="177"/>
        <v/>
      </c>
      <c r="Q736" s="11" t="str">
        <f t="shared" si="178"/>
        <v/>
      </c>
      <c r="R736" s="137"/>
      <c r="S736" s="137"/>
      <c r="T736" s="12" t="e">
        <f t="shared" si="179"/>
        <v>#VALUE!</v>
      </c>
      <c r="U736" s="13" t="e">
        <f t="shared" si="180"/>
        <v>#VALUE!</v>
      </c>
      <c r="V736" s="13"/>
      <c r="W736" s="8">
        <f t="shared" si="181"/>
        <v>9.0359999999999996</v>
      </c>
      <c r="X736" s="8">
        <f t="shared" si="182"/>
        <v>-184.49199999999999</v>
      </c>
      <c r="Y736"/>
      <c r="Z736" t="e">
        <f>IF(D736="M",IF(AC736&lt;78,LMS!$D$5*AC736^3+LMS!$E$5*AC736^2+LMS!$F$5*AC736+LMS!$G$5,IF(AC736&lt;150,LMS!$D$6*AC736^3+LMS!$E$6*AC736^2+LMS!$F$6*AC736+LMS!$G$6,LMS!$D$7*AC736^3+LMS!$E$7*AC736^2+LMS!$F$7*AC736+LMS!$G$7)),IF(AC736&lt;69,LMS!$D$9*AC736^3+LMS!$E$9*AC736^2+LMS!$F$9*AC736+LMS!$G$9,IF(AC736&lt;150,LMS!$D$10*AC736^3+LMS!$E$10*AC736^2+LMS!$F$10*AC736+LMS!$G$10,LMS!$D$11*AC736^3+LMS!$E$11*AC736^2+LMS!$F$11*AC736+LMS!$G$11)))</f>
        <v>#VALUE!</v>
      </c>
      <c r="AA736" t="e">
        <f>IF(D736="M",(IF(AC736&lt;2.5,LMS!$D$21*AC736^3+LMS!$E$21*AC736^2+LMS!$F$21*AC736+LMS!$G$21,IF(AC736&lt;9.5,LMS!$D$22*AC736^3+LMS!$E$22*AC736^2+LMS!$F$22*AC736+LMS!$G$22,IF(AC736&lt;26.75,LMS!$D$23*AC736^3+LMS!$E$23*AC736^2+LMS!$F$23*AC736+LMS!$G$23,IF(AC736&lt;90,LMS!$D$24*AC736^3+LMS!$E$24*AC736^2+LMS!$F$24*AC736+LMS!$G$24,LMS!$D$25*AC736^3+LMS!$E$25*AC736^2+LMS!$F$25*AC736+LMS!$G$25))))),(IF(AC736&lt;2.5,LMS!$D$27*AC736^3+LMS!$E$27*AC736^2+LMS!$F$27*AC736+LMS!$G$27,IF(AC736&lt;9.5,LMS!$D$28*AC736^3+LMS!$E$28*AC736^2+LMS!$F$28*AC736+LMS!$G$28,IF(AC736&lt;26.75,LMS!$D$29*AC736^3+LMS!$E$29*AC736^2+LMS!$F$29*AC736+LMS!$G$29,IF(AC736&lt;90,LMS!$D$30*AC736^3+LMS!$E$30*AC736^2+LMS!$F$30*AC736+LMS!$G$30,IF(AC736&lt;150,LMS!$D$31*AC736^3+LMS!$E$31*AC736^2+LMS!$F$31*AC736+LMS!$G$31,LMS!$D$32*AC736^3+LMS!$E$32*AC736^2+LMS!$F$32*AC736+LMS!$G$32)))))))</f>
        <v>#VALUE!</v>
      </c>
      <c r="AB736" t="e">
        <f>IF(D736="M",(IF(AC736&lt;90,LMS!$D$14*AC736^3+LMS!$E$14*AC736^2+LMS!$F$14*AC736+LMS!$G$14,LMS!$D$15*AC736^3+LMS!$E$15*AC736^2+LMS!$F$15*AC736+LMS!$G$15)),(IF(AC736&lt;90,LMS!$D$17*AC736^3+LMS!$E$17*AC736^2+LMS!$F$17*AC736+LMS!$G$17,LMS!$D$18*AC736^3+LMS!$E$18*AC736^2+LMS!$F$18*AC736+LMS!$G$18)))</f>
        <v>#VALUE!</v>
      </c>
      <c r="AC736" s="7" t="e">
        <f t="shared" si="183"/>
        <v>#VALUE!</v>
      </c>
    </row>
    <row r="737" spans="2:29" s="7" customFormat="1">
      <c r="B737" s="119"/>
      <c r="C737" s="119"/>
      <c r="D737" s="119"/>
      <c r="E737" s="31"/>
      <c r="F737" s="31"/>
      <c r="G737" s="120"/>
      <c r="H737" s="120"/>
      <c r="I737" s="11" t="str">
        <f t="shared" si="170"/>
        <v/>
      </c>
      <c r="J737" s="2" t="str">
        <f t="shared" si="171"/>
        <v/>
      </c>
      <c r="K737" s="2" t="str">
        <f t="shared" si="172"/>
        <v/>
      </c>
      <c r="L737" s="2" t="str">
        <f t="shared" si="173"/>
        <v/>
      </c>
      <c r="M737" s="2" t="str">
        <f t="shared" si="174"/>
        <v/>
      </c>
      <c r="N737" s="2" t="str">
        <f t="shared" si="175"/>
        <v/>
      </c>
      <c r="O737" s="11" t="str">
        <f t="shared" si="176"/>
        <v/>
      </c>
      <c r="P737" s="11" t="str">
        <f t="shared" si="177"/>
        <v/>
      </c>
      <c r="Q737" s="11" t="str">
        <f t="shared" si="178"/>
        <v/>
      </c>
      <c r="R737" s="137"/>
      <c r="S737" s="137"/>
      <c r="T737" s="12" t="e">
        <f t="shared" si="179"/>
        <v>#VALUE!</v>
      </c>
      <c r="U737" s="13" t="e">
        <f t="shared" si="180"/>
        <v>#VALUE!</v>
      </c>
      <c r="V737" s="13"/>
      <c r="W737" s="8">
        <f t="shared" si="181"/>
        <v>9.0359999999999996</v>
      </c>
      <c r="X737" s="8">
        <f t="shared" si="182"/>
        <v>-184.49199999999999</v>
      </c>
      <c r="Y737"/>
      <c r="Z737" t="e">
        <f>IF(D737="M",IF(AC737&lt;78,LMS!$D$5*AC737^3+LMS!$E$5*AC737^2+LMS!$F$5*AC737+LMS!$G$5,IF(AC737&lt;150,LMS!$D$6*AC737^3+LMS!$E$6*AC737^2+LMS!$F$6*AC737+LMS!$G$6,LMS!$D$7*AC737^3+LMS!$E$7*AC737^2+LMS!$F$7*AC737+LMS!$G$7)),IF(AC737&lt;69,LMS!$D$9*AC737^3+LMS!$E$9*AC737^2+LMS!$F$9*AC737+LMS!$G$9,IF(AC737&lt;150,LMS!$D$10*AC737^3+LMS!$E$10*AC737^2+LMS!$F$10*AC737+LMS!$G$10,LMS!$D$11*AC737^3+LMS!$E$11*AC737^2+LMS!$F$11*AC737+LMS!$G$11)))</f>
        <v>#VALUE!</v>
      </c>
      <c r="AA737" t="e">
        <f>IF(D737="M",(IF(AC737&lt;2.5,LMS!$D$21*AC737^3+LMS!$E$21*AC737^2+LMS!$F$21*AC737+LMS!$G$21,IF(AC737&lt;9.5,LMS!$D$22*AC737^3+LMS!$E$22*AC737^2+LMS!$F$22*AC737+LMS!$G$22,IF(AC737&lt;26.75,LMS!$D$23*AC737^3+LMS!$E$23*AC737^2+LMS!$F$23*AC737+LMS!$G$23,IF(AC737&lt;90,LMS!$D$24*AC737^3+LMS!$E$24*AC737^2+LMS!$F$24*AC737+LMS!$G$24,LMS!$D$25*AC737^3+LMS!$E$25*AC737^2+LMS!$F$25*AC737+LMS!$G$25))))),(IF(AC737&lt;2.5,LMS!$D$27*AC737^3+LMS!$E$27*AC737^2+LMS!$F$27*AC737+LMS!$G$27,IF(AC737&lt;9.5,LMS!$D$28*AC737^3+LMS!$E$28*AC737^2+LMS!$F$28*AC737+LMS!$G$28,IF(AC737&lt;26.75,LMS!$D$29*AC737^3+LMS!$E$29*AC737^2+LMS!$F$29*AC737+LMS!$G$29,IF(AC737&lt;90,LMS!$D$30*AC737^3+LMS!$E$30*AC737^2+LMS!$F$30*AC737+LMS!$G$30,IF(AC737&lt;150,LMS!$D$31*AC737^3+LMS!$E$31*AC737^2+LMS!$F$31*AC737+LMS!$G$31,LMS!$D$32*AC737^3+LMS!$E$32*AC737^2+LMS!$F$32*AC737+LMS!$G$32)))))))</f>
        <v>#VALUE!</v>
      </c>
      <c r="AB737" t="e">
        <f>IF(D737="M",(IF(AC737&lt;90,LMS!$D$14*AC737^3+LMS!$E$14*AC737^2+LMS!$F$14*AC737+LMS!$G$14,LMS!$D$15*AC737^3+LMS!$E$15*AC737^2+LMS!$F$15*AC737+LMS!$G$15)),(IF(AC737&lt;90,LMS!$D$17*AC737^3+LMS!$E$17*AC737^2+LMS!$F$17*AC737+LMS!$G$17,LMS!$D$18*AC737^3+LMS!$E$18*AC737^2+LMS!$F$18*AC737+LMS!$G$18)))</f>
        <v>#VALUE!</v>
      </c>
      <c r="AC737" s="7" t="e">
        <f t="shared" si="183"/>
        <v>#VALUE!</v>
      </c>
    </row>
    <row r="738" spans="2:29" s="7" customFormat="1">
      <c r="B738" s="119"/>
      <c r="C738" s="119"/>
      <c r="D738" s="119"/>
      <c r="E738" s="31"/>
      <c r="F738" s="31"/>
      <c r="G738" s="120"/>
      <c r="H738" s="120"/>
      <c r="I738" s="11" t="str">
        <f t="shared" si="170"/>
        <v/>
      </c>
      <c r="J738" s="2" t="str">
        <f t="shared" si="171"/>
        <v/>
      </c>
      <c r="K738" s="2" t="str">
        <f t="shared" si="172"/>
        <v/>
      </c>
      <c r="L738" s="2" t="str">
        <f t="shared" si="173"/>
        <v/>
      </c>
      <c r="M738" s="2" t="str">
        <f t="shared" si="174"/>
        <v/>
      </c>
      <c r="N738" s="2" t="str">
        <f t="shared" si="175"/>
        <v/>
      </c>
      <c r="O738" s="11" t="str">
        <f t="shared" si="176"/>
        <v/>
      </c>
      <c r="P738" s="11" t="str">
        <f t="shared" si="177"/>
        <v/>
      </c>
      <c r="Q738" s="11" t="str">
        <f t="shared" si="178"/>
        <v/>
      </c>
      <c r="R738" s="137"/>
      <c r="S738" s="137"/>
      <c r="T738" s="12" t="e">
        <f t="shared" si="179"/>
        <v>#VALUE!</v>
      </c>
      <c r="U738" s="13" t="e">
        <f t="shared" si="180"/>
        <v>#VALUE!</v>
      </c>
      <c r="V738" s="13"/>
      <c r="W738" s="8">
        <f t="shared" si="181"/>
        <v>9.0359999999999996</v>
      </c>
      <c r="X738" s="8">
        <f t="shared" si="182"/>
        <v>-184.49199999999999</v>
      </c>
      <c r="Y738"/>
      <c r="Z738" t="e">
        <f>IF(D738="M",IF(AC738&lt;78,LMS!$D$5*AC738^3+LMS!$E$5*AC738^2+LMS!$F$5*AC738+LMS!$G$5,IF(AC738&lt;150,LMS!$D$6*AC738^3+LMS!$E$6*AC738^2+LMS!$F$6*AC738+LMS!$G$6,LMS!$D$7*AC738^3+LMS!$E$7*AC738^2+LMS!$F$7*AC738+LMS!$G$7)),IF(AC738&lt;69,LMS!$D$9*AC738^3+LMS!$E$9*AC738^2+LMS!$F$9*AC738+LMS!$G$9,IF(AC738&lt;150,LMS!$D$10*AC738^3+LMS!$E$10*AC738^2+LMS!$F$10*AC738+LMS!$G$10,LMS!$D$11*AC738^3+LMS!$E$11*AC738^2+LMS!$F$11*AC738+LMS!$G$11)))</f>
        <v>#VALUE!</v>
      </c>
      <c r="AA738" t="e">
        <f>IF(D738="M",(IF(AC738&lt;2.5,LMS!$D$21*AC738^3+LMS!$E$21*AC738^2+LMS!$F$21*AC738+LMS!$G$21,IF(AC738&lt;9.5,LMS!$D$22*AC738^3+LMS!$E$22*AC738^2+LMS!$F$22*AC738+LMS!$G$22,IF(AC738&lt;26.75,LMS!$D$23*AC738^3+LMS!$E$23*AC738^2+LMS!$F$23*AC738+LMS!$G$23,IF(AC738&lt;90,LMS!$D$24*AC738^3+LMS!$E$24*AC738^2+LMS!$F$24*AC738+LMS!$G$24,LMS!$D$25*AC738^3+LMS!$E$25*AC738^2+LMS!$F$25*AC738+LMS!$G$25))))),(IF(AC738&lt;2.5,LMS!$D$27*AC738^3+LMS!$E$27*AC738^2+LMS!$F$27*AC738+LMS!$G$27,IF(AC738&lt;9.5,LMS!$D$28*AC738^3+LMS!$E$28*AC738^2+LMS!$F$28*AC738+LMS!$G$28,IF(AC738&lt;26.75,LMS!$D$29*AC738^3+LMS!$E$29*AC738^2+LMS!$F$29*AC738+LMS!$G$29,IF(AC738&lt;90,LMS!$D$30*AC738^3+LMS!$E$30*AC738^2+LMS!$F$30*AC738+LMS!$G$30,IF(AC738&lt;150,LMS!$D$31*AC738^3+LMS!$E$31*AC738^2+LMS!$F$31*AC738+LMS!$G$31,LMS!$D$32*AC738^3+LMS!$E$32*AC738^2+LMS!$F$32*AC738+LMS!$G$32)))))))</f>
        <v>#VALUE!</v>
      </c>
      <c r="AB738" t="e">
        <f>IF(D738="M",(IF(AC738&lt;90,LMS!$D$14*AC738^3+LMS!$E$14*AC738^2+LMS!$F$14*AC738+LMS!$G$14,LMS!$D$15*AC738^3+LMS!$E$15*AC738^2+LMS!$F$15*AC738+LMS!$G$15)),(IF(AC738&lt;90,LMS!$D$17*AC738^3+LMS!$E$17*AC738^2+LMS!$F$17*AC738+LMS!$G$17,LMS!$D$18*AC738^3+LMS!$E$18*AC738^2+LMS!$F$18*AC738+LMS!$G$18)))</f>
        <v>#VALUE!</v>
      </c>
      <c r="AC738" s="7" t="e">
        <f t="shared" si="183"/>
        <v>#VALUE!</v>
      </c>
    </row>
    <row r="739" spans="2:29" s="7" customFormat="1">
      <c r="B739" s="119"/>
      <c r="C739" s="119"/>
      <c r="D739" s="119"/>
      <c r="E739" s="31"/>
      <c r="F739" s="31"/>
      <c r="G739" s="120"/>
      <c r="H739" s="120"/>
      <c r="I739" s="11" t="str">
        <f t="shared" si="170"/>
        <v/>
      </c>
      <c r="J739" s="2" t="str">
        <f t="shared" si="171"/>
        <v/>
      </c>
      <c r="K739" s="2" t="str">
        <f t="shared" si="172"/>
        <v/>
      </c>
      <c r="L739" s="2" t="str">
        <f t="shared" si="173"/>
        <v/>
      </c>
      <c r="M739" s="2" t="str">
        <f t="shared" si="174"/>
        <v/>
      </c>
      <c r="N739" s="2" t="str">
        <f t="shared" si="175"/>
        <v/>
      </c>
      <c r="O739" s="11" t="str">
        <f t="shared" si="176"/>
        <v/>
      </c>
      <c r="P739" s="11" t="str">
        <f t="shared" si="177"/>
        <v/>
      </c>
      <c r="Q739" s="11" t="str">
        <f t="shared" si="178"/>
        <v/>
      </c>
      <c r="R739" s="137"/>
      <c r="S739" s="137"/>
      <c r="T739" s="12" t="e">
        <f t="shared" si="179"/>
        <v>#VALUE!</v>
      </c>
      <c r="U739" s="13" t="e">
        <f t="shared" si="180"/>
        <v>#VALUE!</v>
      </c>
      <c r="V739" s="13"/>
      <c r="W739" s="8">
        <f t="shared" si="181"/>
        <v>9.0359999999999996</v>
      </c>
      <c r="X739" s="8">
        <f t="shared" si="182"/>
        <v>-184.49199999999999</v>
      </c>
      <c r="Y739"/>
      <c r="Z739" t="e">
        <f>IF(D739="M",IF(AC739&lt;78,LMS!$D$5*AC739^3+LMS!$E$5*AC739^2+LMS!$F$5*AC739+LMS!$G$5,IF(AC739&lt;150,LMS!$D$6*AC739^3+LMS!$E$6*AC739^2+LMS!$F$6*AC739+LMS!$G$6,LMS!$D$7*AC739^3+LMS!$E$7*AC739^2+LMS!$F$7*AC739+LMS!$G$7)),IF(AC739&lt;69,LMS!$D$9*AC739^3+LMS!$E$9*AC739^2+LMS!$F$9*AC739+LMS!$G$9,IF(AC739&lt;150,LMS!$D$10*AC739^3+LMS!$E$10*AC739^2+LMS!$F$10*AC739+LMS!$G$10,LMS!$D$11*AC739^3+LMS!$E$11*AC739^2+LMS!$F$11*AC739+LMS!$G$11)))</f>
        <v>#VALUE!</v>
      </c>
      <c r="AA739" t="e">
        <f>IF(D739="M",(IF(AC739&lt;2.5,LMS!$D$21*AC739^3+LMS!$E$21*AC739^2+LMS!$F$21*AC739+LMS!$G$21,IF(AC739&lt;9.5,LMS!$D$22*AC739^3+LMS!$E$22*AC739^2+LMS!$F$22*AC739+LMS!$G$22,IF(AC739&lt;26.75,LMS!$D$23*AC739^3+LMS!$E$23*AC739^2+LMS!$F$23*AC739+LMS!$G$23,IF(AC739&lt;90,LMS!$D$24*AC739^3+LMS!$E$24*AC739^2+LMS!$F$24*AC739+LMS!$G$24,LMS!$D$25*AC739^3+LMS!$E$25*AC739^2+LMS!$F$25*AC739+LMS!$G$25))))),(IF(AC739&lt;2.5,LMS!$D$27*AC739^3+LMS!$E$27*AC739^2+LMS!$F$27*AC739+LMS!$G$27,IF(AC739&lt;9.5,LMS!$D$28*AC739^3+LMS!$E$28*AC739^2+LMS!$F$28*AC739+LMS!$G$28,IF(AC739&lt;26.75,LMS!$D$29*AC739^3+LMS!$E$29*AC739^2+LMS!$F$29*AC739+LMS!$G$29,IF(AC739&lt;90,LMS!$D$30*AC739^3+LMS!$E$30*AC739^2+LMS!$F$30*AC739+LMS!$G$30,IF(AC739&lt;150,LMS!$D$31*AC739^3+LMS!$E$31*AC739^2+LMS!$F$31*AC739+LMS!$G$31,LMS!$D$32*AC739^3+LMS!$E$32*AC739^2+LMS!$F$32*AC739+LMS!$G$32)))))))</f>
        <v>#VALUE!</v>
      </c>
      <c r="AB739" t="e">
        <f>IF(D739="M",(IF(AC739&lt;90,LMS!$D$14*AC739^3+LMS!$E$14*AC739^2+LMS!$F$14*AC739+LMS!$G$14,LMS!$D$15*AC739^3+LMS!$E$15*AC739^2+LMS!$F$15*AC739+LMS!$G$15)),(IF(AC739&lt;90,LMS!$D$17*AC739^3+LMS!$E$17*AC739^2+LMS!$F$17*AC739+LMS!$G$17,LMS!$D$18*AC739^3+LMS!$E$18*AC739^2+LMS!$F$18*AC739+LMS!$G$18)))</f>
        <v>#VALUE!</v>
      </c>
      <c r="AC739" s="7" t="e">
        <f t="shared" si="183"/>
        <v>#VALUE!</v>
      </c>
    </row>
    <row r="740" spans="2:29" s="7" customFormat="1">
      <c r="B740" s="119"/>
      <c r="C740" s="119"/>
      <c r="D740" s="119"/>
      <c r="E740" s="31"/>
      <c r="F740" s="31"/>
      <c r="G740" s="120"/>
      <c r="H740" s="120"/>
      <c r="I740" s="11" t="str">
        <f t="shared" si="170"/>
        <v/>
      </c>
      <c r="J740" s="2" t="str">
        <f t="shared" si="171"/>
        <v/>
      </c>
      <c r="K740" s="2" t="str">
        <f t="shared" si="172"/>
        <v/>
      </c>
      <c r="L740" s="2" t="str">
        <f t="shared" si="173"/>
        <v/>
      </c>
      <c r="M740" s="2" t="str">
        <f t="shared" si="174"/>
        <v/>
      </c>
      <c r="N740" s="2" t="str">
        <f t="shared" si="175"/>
        <v/>
      </c>
      <c r="O740" s="11" t="str">
        <f t="shared" si="176"/>
        <v/>
      </c>
      <c r="P740" s="11" t="str">
        <f t="shared" si="177"/>
        <v/>
      </c>
      <c r="Q740" s="11" t="str">
        <f t="shared" si="178"/>
        <v/>
      </c>
      <c r="R740" s="137"/>
      <c r="S740" s="137"/>
      <c r="T740" s="12" t="e">
        <f t="shared" si="179"/>
        <v>#VALUE!</v>
      </c>
      <c r="U740" s="13" t="e">
        <f t="shared" si="180"/>
        <v>#VALUE!</v>
      </c>
      <c r="V740" s="13"/>
      <c r="W740" s="8">
        <f t="shared" si="181"/>
        <v>9.0359999999999996</v>
      </c>
      <c r="X740" s="8">
        <f t="shared" si="182"/>
        <v>-184.49199999999999</v>
      </c>
      <c r="Y740"/>
      <c r="Z740" t="e">
        <f>IF(D740="M",IF(AC740&lt;78,LMS!$D$5*AC740^3+LMS!$E$5*AC740^2+LMS!$F$5*AC740+LMS!$G$5,IF(AC740&lt;150,LMS!$D$6*AC740^3+LMS!$E$6*AC740^2+LMS!$F$6*AC740+LMS!$G$6,LMS!$D$7*AC740^3+LMS!$E$7*AC740^2+LMS!$F$7*AC740+LMS!$G$7)),IF(AC740&lt;69,LMS!$D$9*AC740^3+LMS!$E$9*AC740^2+LMS!$F$9*AC740+LMS!$G$9,IF(AC740&lt;150,LMS!$D$10*AC740^3+LMS!$E$10*AC740^2+LMS!$F$10*AC740+LMS!$G$10,LMS!$D$11*AC740^3+LMS!$E$11*AC740^2+LMS!$F$11*AC740+LMS!$G$11)))</f>
        <v>#VALUE!</v>
      </c>
      <c r="AA740" t="e">
        <f>IF(D740="M",(IF(AC740&lt;2.5,LMS!$D$21*AC740^3+LMS!$E$21*AC740^2+LMS!$F$21*AC740+LMS!$G$21,IF(AC740&lt;9.5,LMS!$D$22*AC740^3+LMS!$E$22*AC740^2+LMS!$F$22*AC740+LMS!$G$22,IF(AC740&lt;26.75,LMS!$D$23*AC740^3+LMS!$E$23*AC740^2+LMS!$F$23*AC740+LMS!$G$23,IF(AC740&lt;90,LMS!$D$24*AC740^3+LMS!$E$24*AC740^2+LMS!$F$24*AC740+LMS!$G$24,LMS!$D$25*AC740^3+LMS!$E$25*AC740^2+LMS!$F$25*AC740+LMS!$G$25))))),(IF(AC740&lt;2.5,LMS!$D$27*AC740^3+LMS!$E$27*AC740^2+LMS!$F$27*AC740+LMS!$G$27,IF(AC740&lt;9.5,LMS!$D$28*AC740^3+LMS!$E$28*AC740^2+LMS!$F$28*AC740+LMS!$G$28,IF(AC740&lt;26.75,LMS!$D$29*AC740^3+LMS!$E$29*AC740^2+LMS!$F$29*AC740+LMS!$G$29,IF(AC740&lt;90,LMS!$D$30*AC740^3+LMS!$E$30*AC740^2+LMS!$F$30*AC740+LMS!$G$30,IF(AC740&lt;150,LMS!$D$31*AC740^3+LMS!$E$31*AC740^2+LMS!$F$31*AC740+LMS!$G$31,LMS!$D$32*AC740^3+LMS!$E$32*AC740^2+LMS!$F$32*AC740+LMS!$G$32)))))))</f>
        <v>#VALUE!</v>
      </c>
      <c r="AB740" t="e">
        <f>IF(D740="M",(IF(AC740&lt;90,LMS!$D$14*AC740^3+LMS!$E$14*AC740^2+LMS!$F$14*AC740+LMS!$G$14,LMS!$D$15*AC740^3+LMS!$E$15*AC740^2+LMS!$F$15*AC740+LMS!$G$15)),(IF(AC740&lt;90,LMS!$D$17*AC740^3+LMS!$E$17*AC740^2+LMS!$F$17*AC740+LMS!$G$17,LMS!$D$18*AC740^3+LMS!$E$18*AC740^2+LMS!$F$18*AC740+LMS!$G$18)))</f>
        <v>#VALUE!</v>
      </c>
      <c r="AC740" s="7" t="e">
        <f t="shared" si="183"/>
        <v>#VALUE!</v>
      </c>
    </row>
    <row r="741" spans="2:29" s="7" customFormat="1">
      <c r="B741" s="119"/>
      <c r="C741" s="119"/>
      <c r="D741" s="119"/>
      <c r="E741" s="31"/>
      <c r="F741" s="31"/>
      <c r="G741" s="120"/>
      <c r="H741" s="120"/>
      <c r="I741" s="11" t="str">
        <f t="shared" si="170"/>
        <v/>
      </c>
      <c r="J741" s="2" t="str">
        <f t="shared" si="171"/>
        <v/>
      </c>
      <c r="K741" s="2" t="str">
        <f t="shared" si="172"/>
        <v/>
      </c>
      <c r="L741" s="2" t="str">
        <f t="shared" si="173"/>
        <v/>
      </c>
      <c r="M741" s="2" t="str">
        <f t="shared" si="174"/>
        <v/>
      </c>
      <c r="N741" s="2" t="str">
        <f t="shared" si="175"/>
        <v/>
      </c>
      <c r="O741" s="11" t="str">
        <f t="shared" si="176"/>
        <v/>
      </c>
      <c r="P741" s="11" t="str">
        <f t="shared" si="177"/>
        <v/>
      </c>
      <c r="Q741" s="11" t="str">
        <f t="shared" si="178"/>
        <v/>
      </c>
      <c r="R741" s="137"/>
      <c r="S741" s="137"/>
      <c r="T741" s="12" t="e">
        <f t="shared" si="179"/>
        <v>#VALUE!</v>
      </c>
      <c r="U741" s="13" t="e">
        <f t="shared" si="180"/>
        <v>#VALUE!</v>
      </c>
      <c r="V741" s="13"/>
      <c r="W741" s="8">
        <f t="shared" si="181"/>
        <v>9.0359999999999996</v>
      </c>
      <c r="X741" s="8">
        <f t="shared" si="182"/>
        <v>-184.49199999999999</v>
      </c>
      <c r="Y741"/>
      <c r="Z741" t="e">
        <f>IF(D741="M",IF(AC741&lt;78,LMS!$D$5*AC741^3+LMS!$E$5*AC741^2+LMS!$F$5*AC741+LMS!$G$5,IF(AC741&lt;150,LMS!$D$6*AC741^3+LMS!$E$6*AC741^2+LMS!$F$6*AC741+LMS!$G$6,LMS!$D$7*AC741^3+LMS!$E$7*AC741^2+LMS!$F$7*AC741+LMS!$G$7)),IF(AC741&lt;69,LMS!$D$9*AC741^3+LMS!$E$9*AC741^2+LMS!$F$9*AC741+LMS!$G$9,IF(AC741&lt;150,LMS!$D$10*AC741^3+LMS!$E$10*AC741^2+LMS!$F$10*AC741+LMS!$G$10,LMS!$D$11*AC741^3+LMS!$E$11*AC741^2+LMS!$F$11*AC741+LMS!$G$11)))</f>
        <v>#VALUE!</v>
      </c>
      <c r="AA741" t="e">
        <f>IF(D741="M",(IF(AC741&lt;2.5,LMS!$D$21*AC741^3+LMS!$E$21*AC741^2+LMS!$F$21*AC741+LMS!$G$21,IF(AC741&lt;9.5,LMS!$D$22*AC741^3+LMS!$E$22*AC741^2+LMS!$F$22*AC741+LMS!$G$22,IF(AC741&lt;26.75,LMS!$D$23*AC741^3+LMS!$E$23*AC741^2+LMS!$F$23*AC741+LMS!$G$23,IF(AC741&lt;90,LMS!$D$24*AC741^3+LMS!$E$24*AC741^2+LMS!$F$24*AC741+LMS!$G$24,LMS!$D$25*AC741^3+LMS!$E$25*AC741^2+LMS!$F$25*AC741+LMS!$G$25))))),(IF(AC741&lt;2.5,LMS!$D$27*AC741^3+LMS!$E$27*AC741^2+LMS!$F$27*AC741+LMS!$G$27,IF(AC741&lt;9.5,LMS!$D$28*AC741^3+LMS!$E$28*AC741^2+LMS!$F$28*AC741+LMS!$G$28,IF(AC741&lt;26.75,LMS!$D$29*AC741^3+LMS!$E$29*AC741^2+LMS!$F$29*AC741+LMS!$G$29,IF(AC741&lt;90,LMS!$D$30*AC741^3+LMS!$E$30*AC741^2+LMS!$F$30*AC741+LMS!$G$30,IF(AC741&lt;150,LMS!$D$31*AC741^3+LMS!$E$31*AC741^2+LMS!$F$31*AC741+LMS!$G$31,LMS!$D$32*AC741^3+LMS!$E$32*AC741^2+LMS!$F$32*AC741+LMS!$G$32)))))))</f>
        <v>#VALUE!</v>
      </c>
      <c r="AB741" t="e">
        <f>IF(D741="M",(IF(AC741&lt;90,LMS!$D$14*AC741^3+LMS!$E$14*AC741^2+LMS!$F$14*AC741+LMS!$G$14,LMS!$D$15*AC741^3+LMS!$E$15*AC741^2+LMS!$F$15*AC741+LMS!$G$15)),(IF(AC741&lt;90,LMS!$D$17*AC741^3+LMS!$E$17*AC741^2+LMS!$F$17*AC741+LMS!$G$17,LMS!$D$18*AC741^3+LMS!$E$18*AC741^2+LMS!$F$18*AC741+LMS!$G$18)))</f>
        <v>#VALUE!</v>
      </c>
      <c r="AC741" s="7" t="e">
        <f t="shared" si="183"/>
        <v>#VALUE!</v>
      </c>
    </row>
    <row r="742" spans="2:29" s="7" customFormat="1">
      <c r="B742" s="119"/>
      <c r="C742" s="119"/>
      <c r="D742" s="119"/>
      <c r="E742" s="31"/>
      <c r="F742" s="31"/>
      <c r="G742" s="120"/>
      <c r="H742" s="120"/>
      <c r="I742" s="11" t="str">
        <f t="shared" si="170"/>
        <v/>
      </c>
      <c r="J742" s="2" t="str">
        <f t="shared" si="171"/>
        <v/>
      </c>
      <c r="K742" s="2" t="str">
        <f t="shared" si="172"/>
        <v/>
      </c>
      <c r="L742" s="2" t="str">
        <f t="shared" si="173"/>
        <v/>
      </c>
      <c r="M742" s="2" t="str">
        <f t="shared" si="174"/>
        <v/>
      </c>
      <c r="N742" s="2" t="str">
        <f t="shared" si="175"/>
        <v/>
      </c>
      <c r="O742" s="11" t="str">
        <f t="shared" si="176"/>
        <v/>
      </c>
      <c r="P742" s="11" t="str">
        <f t="shared" si="177"/>
        <v/>
      </c>
      <c r="Q742" s="11" t="str">
        <f t="shared" si="178"/>
        <v/>
      </c>
      <c r="R742" s="137"/>
      <c r="S742" s="137"/>
      <c r="T742" s="12" t="e">
        <f t="shared" si="179"/>
        <v>#VALUE!</v>
      </c>
      <c r="U742" s="13" t="e">
        <f t="shared" si="180"/>
        <v>#VALUE!</v>
      </c>
      <c r="V742" s="13"/>
      <c r="W742" s="8">
        <f t="shared" si="181"/>
        <v>9.0359999999999996</v>
      </c>
      <c r="X742" s="8">
        <f t="shared" si="182"/>
        <v>-184.49199999999999</v>
      </c>
      <c r="Y742"/>
      <c r="Z742" t="e">
        <f>IF(D742="M",IF(AC742&lt;78,LMS!$D$5*AC742^3+LMS!$E$5*AC742^2+LMS!$F$5*AC742+LMS!$G$5,IF(AC742&lt;150,LMS!$D$6*AC742^3+LMS!$E$6*AC742^2+LMS!$F$6*AC742+LMS!$G$6,LMS!$D$7*AC742^3+LMS!$E$7*AC742^2+LMS!$F$7*AC742+LMS!$G$7)),IF(AC742&lt;69,LMS!$D$9*AC742^3+LMS!$E$9*AC742^2+LMS!$F$9*AC742+LMS!$G$9,IF(AC742&lt;150,LMS!$D$10*AC742^3+LMS!$E$10*AC742^2+LMS!$F$10*AC742+LMS!$G$10,LMS!$D$11*AC742^3+LMS!$E$11*AC742^2+LMS!$F$11*AC742+LMS!$G$11)))</f>
        <v>#VALUE!</v>
      </c>
      <c r="AA742" t="e">
        <f>IF(D742="M",(IF(AC742&lt;2.5,LMS!$D$21*AC742^3+LMS!$E$21*AC742^2+LMS!$F$21*AC742+LMS!$G$21,IF(AC742&lt;9.5,LMS!$D$22*AC742^3+LMS!$E$22*AC742^2+LMS!$F$22*AC742+LMS!$G$22,IF(AC742&lt;26.75,LMS!$D$23*AC742^3+LMS!$E$23*AC742^2+LMS!$F$23*AC742+LMS!$G$23,IF(AC742&lt;90,LMS!$D$24*AC742^3+LMS!$E$24*AC742^2+LMS!$F$24*AC742+LMS!$G$24,LMS!$D$25*AC742^3+LMS!$E$25*AC742^2+LMS!$F$25*AC742+LMS!$G$25))))),(IF(AC742&lt;2.5,LMS!$D$27*AC742^3+LMS!$E$27*AC742^2+LMS!$F$27*AC742+LMS!$G$27,IF(AC742&lt;9.5,LMS!$D$28*AC742^3+LMS!$E$28*AC742^2+LMS!$F$28*AC742+LMS!$G$28,IF(AC742&lt;26.75,LMS!$D$29*AC742^3+LMS!$E$29*AC742^2+LMS!$F$29*AC742+LMS!$G$29,IF(AC742&lt;90,LMS!$D$30*AC742^3+LMS!$E$30*AC742^2+LMS!$F$30*AC742+LMS!$G$30,IF(AC742&lt;150,LMS!$D$31*AC742^3+LMS!$E$31*AC742^2+LMS!$F$31*AC742+LMS!$G$31,LMS!$D$32*AC742^3+LMS!$E$32*AC742^2+LMS!$F$32*AC742+LMS!$G$32)))))))</f>
        <v>#VALUE!</v>
      </c>
      <c r="AB742" t="e">
        <f>IF(D742="M",(IF(AC742&lt;90,LMS!$D$14*AC742^3+LMS!$E$14*AC742^2+LMS!$F$14*AC742+LMS!$G$14,LMS!$D$15*AC742^3+LMS!$E$15*AC742^2+LMS!$F$15*AC742+LMS!$G$15)),(IF(AC742&lt;90,LMS!$D$17*AC742^3+LMS!$E$17*AC742^2+LMS!$F$17*AC742+LMS!$G$17,LMS!$D$18*AC742^3+LMS!$E$18*AC742^2+LMS!$F$18*AC742+LMS!$G$18)))</f>
        <v>#VALUE!</v>
      </c>
      <c r="AC742" s="7" t="e">
        <f t="shared" si="183"/>
        <v>#VALUE!</v>
      </c>
    </row>
    <row r="743" spans="2:29" s="7" customFormat="1">
      <c r="B743" s="119"/>
      <c r="C743" s="119"/>
      <c r="D743" s="119"/>
      <c r="E743" s="31"/>
      <c r="F743" s="31"/>
      <c r="G743" s="120"/>
      <c r="H743" s="120"/>
      <c r="I743" s="11" t="str">
        <f t="shared" si="170"/>
        <v/>
      </c>
      <c r="J743" s="2" t="str">
        <f t="shared" si="171"/>
        <v/>
      </c>
      <c r="K743" s="2" t="str">
        <f t="shared" si="172"/>
        <v/>
      </c>
      <c r="L743" s="2" t="str">
        <f t="shared" si="173"/>
        <v/>
      </c>
      <c r="M743" s="2" t="str">
        <f t="shared" si="174"/>
        <v/>
      </c>
      <c r="N743" s="2" t="str">
        <f t="shared" si="175"/>
        <v/>
      </c>
      <c r="O743" s="11" t="str">
        <f t="shared" si="176"/>
        <v/>
      </c>
      <c r="P743" s="11" t="str">
        <f t="shared" si="177"/>
        <v/>
      </c>
      <c r="Q743" s="11" t="str">
        <f t="shared" si="178"/>
        <v/>
      </c>
      <c r="R743" s="137"/>
      <c r="S743" s="137"/>
      <c r="T743" s="12" t="e">
        <f t="shared" si="179"/>
        <v>#VALUE!</v>
      </c>
      <c r="U743" s="13" t="e">
        <f t="shared" si="180"/>
        <v>#VALUE!</v>
      </c>
      <c r="V743" s="13"/>
      <c r="W743" s="8">
        <f t="shared" si="181"/>
        <v>9.0359999999999996</v>
      </c>
      <c r="X743" s="8">
        <f t="shared" si="182"/>
        <v>-184.49199999999999</v>
      </c>
      <c r="Y743"/>
      <c r="Z743" t="e">
        <f>IF(D743="M",IF(AC743&lt;78,LMS!$D$5*AC743^3+LMS!$E$5*AC743^2+LMS!$F$5*AC743+LMS!$G$5,IF(AC743&lt;150,LMS!$D$6*AC743^3+LMS!$E$6*AC743^2+LMS!$F$6*AC743+LMS!$G$6,LMS!$D$7*AC743^3+LMS!$E$7*AC743^2+LMS!$F$7*AC743+LMS!$G$7)),IF(AC743&lt;69,LMS!$D$9*AC743^3+LMS!$E$9*AC743^2+LMS!$F$9*AC743+LMS!$G$9,IF(AC743&lt;150,LMS!$D$10*AC743^3+LMS!$E$10*AC743^2+LMS!$F$10*AC743+LMS!$G$10,LMS!$D$11*AC743^3+LMS!$E$11*AC743^2+LMS!$F$11*AC743+LMS!$G$11)))</f>
        <v>#VALUE!</v>
      </c>
      <c r="AA743" t="e">
        <f>IF(D743="M",(IF(AC743&lt;2.5,LMS!$D$21*AC743^3+LMS!$E$21*AC743^2+LMS!$F$21*AC743+LMS!$G$21,IF(AC743&lt;9.5,LMS!$D$22*AC743^3+LMS!$E$22*AC743^2+LMS!$F$22*AC743+LMS!$G$22,IF(AC743&lt;26.75,LMS!$D$23*AC743^3+LMS!$E$23*AC743^2+LMS!$F$23*AC743+LMS!$G$23,IF(AC743&lt;90,LMS!$D$24*AC743^3+LMS!$E$24*AC743^2+LMS!$F$24*AC743+LMS!$G$24,LMS!$D$25*AC743^3+LMS!$E$25*AC743^2+LMS!$F$25*AC743+LMS!$G$25))))),(IF(AC743&lt;2.5,LMS!$D$27*AC743^3+LMS!$E$27*AC743^2+LMS!$F$27*AC743+LMS!$G$27,IF(AC743&lt;9.5,LMS!$D$28*AC743^3+LMS!$E$28*AC743^2+LMS!$F$28*AC743+LMS!$G$28,IF(AC743&lt;26.75,LMS!$D$29*AC743^3+LMS!$E$29*AC743^2+LMS!$F$29*AC743+LMS!$G$29,IF(AC743&lt;90,LMS!$D$30*AC743^3+LMS!$E$30*AC743^2+LMS!$F$30*AC743+LMS!$G$30,IF(AC743&lt;150,LMS!$D$31*AC743^3+LMS!$E$31*AC743^2+LMS!$F$31*AC743+LMS!$G$31,LMS!$D$32*AC743^3+LMS!$E$32*AC743^2+LMS!$F$32*AC743+LMS!$G$32)))))))</f>
        <v>#VALUE!</v>
      </c>
      <c r="AB743" t="e">
        <f>IF(D743="M",(IF(AC743&lt;90,LMS!$D$14*AC743^3+LMS!$E$14*AC743^2+LMS!$F$14*AC743+LMS!$G$14,LMS!$D$15*AC743^3+LMS!$E$15*AC743^2+LMS!$F$15*AC743+LMS!$G$15)),(IF(AC743&lt;90,LMS!$D$17*AC743^3+LMS!$E$17*AC743^2+LMS!$F$17*AC743+LMS!$G$17,LMS!$D$18*AC743^3+LMS!$E$18*AC743^2+LMS!$F$18*AC743+LMS!$G$18)))</f>
        <v>#VALUE!</v>
      </c>
      <c r="AC743" s="7" t="e">
        <f t="shared" si="183"/>
        <v>#VALUE!</v>
      </c>
    </row>
    <row r="744" spans="2:29" s="7" customFormat="1">
      <c r="B744" s="119"/>
      <c r="C744" s="119"/>
      <c r="D744" s="119"/>
      <c r="E744" s="31"/>
      <c r="F744" s="31"/>
      <c r="G744" s="120"/>
      <c r="H744" s="120"/>
      <c r="I744" s="11" t="str">
        <f t="shared" si="170"/>
        <v/>
      </c>
      <c r="J744" s="2" t="str">
        <f t="shared" si="171"/>
        <v/>
      </c>
      <c r="K744" s="2" t="str">
        <f t="shared" si="172"/>
        <v/>
      </c>
      <c r="L744" s="2" t="str">
        <f t="shared" si="173"/>
        <v/>
      </c>
      <c r="M744" s="2" t="str">
        <f t="shared" si="174"/>
        <v/>
      </c>
      <c r="N744" s="2" t="str">
        <f t="shared" si="175"/>
        <v/>
      </c>
      <c r="O744" s="11" t="str">
        <f t="shared" si="176"/>
        <v/>
      </c>
      <c r="P744" s="11" t="str">
        <f t="shared" si="177"/>
        <v/>
      </c>
      <c r="Q744" s="11" t="str">
        <f t="shared" si="178"/>
        <v/>
      </c>
      <c r="R744" s="137"/>
      <c r="S744" s="137"/>
      <c r="T744" s="12" t="e">
        <f t="shared" si="179"/>
        <v>#VALUE!</v>
      </c>
      <c r="U744" s="13" t="e">
        <f t="shared" si="180"/>
        <v>#VALUE!</v>
      </c>
      <c r="V744" s="13"/>
      <c r="W744" s="8">
        <f t="shared" si="181"/>
        <v>9.0359999999999996</v>
      </c>
      <c r="X744" s="8">
        <f t="shared" si="182"/>
        <v>-184.49199999999999</v>
      </c>
      <c r="Y744"/>
      <c r="Z744" t="e">
        <f>IF(D744="M",IF(AC744&lt;78,LMS!$D$5*AC744^3+LMS!$E$5*AC744^2+LMS!$F$5*AC744+LMS!$G$5,IF(AC744&lt;150,LMS!$D$6*AC744^3+LMS!$E$6*AC744^2+LMS!$F$6*AC744+LMS!$G$6,LMS!$D$7*AC744^3+LMS!$E$7*AC744^2+LMS!$F$7*AC744+LMS!$G$7)),IF(AC744&lt;69,LMS!$D$9*AC744^3+LMS!$E$9*AC744^2+LMS!$F$9*AC744+LMS!$G$9,IF(AC744&lt;150,LMS!$D$10*AC744^3+LMS!$E$10*AC744^2+LMS!$F$10*AC744+LMS!$G$10,LMS!$D$11*AC744^3+LMS!$E$11*AC744^2+LMS!$F$11*AC744+LMS!$G$11)))</f>
        <v>#VALUE!</v>
      </c>
      <c r="AA744" t="e">
        <f>IF(D744="M",(IF(AC744&lt;2.5,LMS!$D$21*AC744^3+LMS!$E$21*AC744^2+LMS!$F$21*AC744+LMS!$G$21,IF(AC744&lt;9.5,LMS!$D$22*AC744^3+LMS!$E$22*AC744^2+LMS!$F$22*AC744+LMS!$G$22,IF(AC744&lt;26.75,LMS!$D$23*AC744^3+LMS!$E$23*AC744^2+LMS!$F$23*AC744+LMS!$G$23,IF(AC744&lt;90,LMS!$D$24*AC744^3+LMS!$E$24*AC744^2+LMS!$F$24*AC744+LMS!$G$24,LMS!$D$25*AC744^3+LMS!$E$25*AC744^2+LMS!$F$25*AC744+LMS!$G$25))))),(IF(AC744&lt;2.5,LMS!$D$27*AC744^3+LMS!$E$27*AC744^2+LMS!$F$27*AC744+LMS!$G$27,IF(AC744&lt;9.5,LMS!$D$28*AC744^3+LMS!$E$28*AC744^2+LMS!$F$28*AC744+LMS!$G$28,IF(AC744&lt;26.75,LMS!$D$29*AC744^3+LMS!$E$29*AC744^2+LMS!$F$29*AC744+LMS!$G$29,IF(AC744&lt;90,LMS!$D$30*AC744^3+LMS!$E$30*AC744^2+LMS!$F$30*AC744+LMS!$G$30,IF(AC744&lt;150,LMS!$D$31*AC744^3+LMS!$E$31*AC744^2+LMS!$F$31*AC744+LMS!$G$31,LMS!$D$32*AC744^3+LMS!$E$32*AC744^2+LMS!$F$32*AC744+LMS!$G$32)))))))</f>
        <v>#VALUE!</v>
      </c>
      <c r="AB744" t="e">
        <f>IF(D744="M",(IF(AC744&lt;90,LMS!$D$14*AC744^3+LMS!$E$14*AC744^2+LMS!$F$14*AC744+LMS!$G$14,LMS!$D$15*AC744^3+LMS!$E$15*AC744^2+LMS!$F$15*AC744+LMS!$G$15)),(IF(AC744&lt;90,LMS!$D$17*AC744^3+LMS!$E$17*AC744^2+LMS!$F$17*AC744+LMS!$G$17,LMS!$D$18*AC744^3+LMS!$E$18*AC744^2+LMS!$F$18*AC744+LMS!$G$18)))</f>
        <v>#VALUE!</v>
      </c>
      <c r="AC744" s="7" t="e">
        <f t="shared" si="183"/>
        <v>#VALUE!</v>
      </c>
    </row>
    <row r="745" spans="2:29" s="7" customFormat="1">
      <c r="B745" s="119"/>
      <c r="C745" s="119"/>
      <c r="D745" s="119"/>
      <c r="E745" s="31"/>
      <c r="F745" s="31"/>
      <c r="G745" s="120"/>
      <c r="H745" s="120"/>
      <c r="I745" s="11" t="str">
        <f t="shared" si="170"/>
        <v/>
      </c>
      <c r="J745" s="2" t="str">
        <f t="shared" si="171"/>
        <v/>
      </c>
      <c r="K745" s="2" t="str">
        <f t="shared" si="172"/>
        <v/>
      </c>
      <c r="L745" s="2" t="str">
        <f t="shared" si="173"/>
        <v/>
      </c>
      <c r="M745" s="2" t="str">
        <f t="shared" si="174"/>
        <v/>
      </c>
      <c r="N745" s="2" t="str">
        <f t="shared" si="175"/>
        <v/>
      </c>
      <c r="O745" s="11" t="str">
        <f t="shared" si="176"/>
        <v/>
      </c>
      <c r="P745" s="11" t="str">
        <f t="shared" si="177"/>
        <v/>
      </c>
      <c r="Q745" s="11" t="str">
        <f t="shared" si="178"/>
        <v/>
      </c>
      <c r="R745" s="137"/>
      <c r="S745" s="137"/>
      <c r="T745" s="12" t="e">
        <f t="shared" si="179"/>
        <v>#VALUE!</v>
      </c>
      <c r="U745" s="13" t="e">
        <f t="shared" si="180"/>
        <v>#VALUE!</v>
      </c>
      <c r="V745" s="13"/>
      <c r="W745" s="8">
        <f t="shared" si="181"/>
        <v>9.0359999999999996</v>
      </c>
      <c r="X745" s="8">
        <f t="shared" si="182"/>
        <v>-184.49199999999999</v>
      </c>
      <c r="Y745"/>
      <c r="Z745" t="e">
        <f>IF(D745="M",IF(AC745&lt;78,LMS!$D$5*AC745^3+LMS!$E$5*AC745^2+LMS!$F$5*AC745+LMS!$G$5,IF(AC745&lt;150,LMS!$D$6*AC745^3+LMS!$E$6*AC745^2+LMS!$F$6*AC745+LMS!$G$6,LMS!$D$7*AC745^3+LMS!$E$7*AC745^2+LMS!$F$7*AC745+LMS!$G$7)),IF(AC745&lt;69,LMS!$D$9*AC745^3+LMS!$E$9*AC745^2+LMS!$F$9*AC745+LMS!$G$9,IF(AC745&lt;150,LMS!$D$10*AC745^3+LMS!$E$10*AC745^2+LMS!$F$10*AC745+LMS!$G$10,LMS!$D$11*AC745^3+LMS!$E$11*AC745^2+LMS!$F$11*AC745+LMS!$G$11)))</f>
        <v>#VALUE!</v>
      </c>
      <c r="AA745" t="e">
        <f>IF(D745="M",(IF(AC745&lt;2.5,LMS!$D$21*AC745^3+LMS!$E$21*AC745^2+LMS!$F$21*AC745+LMS!$G$21,IF(AC745&lt;9.5,LMS!$D$22*AC745^3+LMS!$E$22*AC745^2+LMS!$F$22*AC745+LMS!$G$22,IF(AC745&lt;26.75,LMS!$D$23*AC745^3+LMS!$E$23*AC745^2+LMS!$F$23*AC745+LMS!$G$23,IF(AC745&lt;90,LMS!$D$24*AC745^3+LMS!$E$24*AC745^2+LMS!$F$24*AC745+LMS!$G$24,LMS!$D$25*AC745^3+LMS!$E$25*AC745^2+LMS!$F$25*AC745+LMS!$G$25))))),(IF(AC745&lt;2.5,LMS!$D$27*AC745^3+LMS!$E$27*AC745^2+LMS!$F$27*AC745+LMS!$G$27,IF(AC745&lt;9.5,LMS!$D$28*AC745^3+LMS!$E$28*AC745^2+LMS!$F$28*AC745+LMS!$G$28,IF(AC745&lt;26.75,LMS!$D$29*AC745^3+LMS!$E$29*AC745^2+LMS!$F$29*AC745+LMS!$G$29,IF(AC745&lt;90,LMS!$D$30*AC745^3+LMS!$E$30*AC745^2+LMS!$F$30*AC745+LMS!$G$30,IF(AC745&lt;150,LMS!$D$31*AC745^3+LMS!$E$31*AC745^2+LMS!$F$31*AC745+LMS!$G$31,LMS!$D$32*AC745^3+LMS!$E$32*AC745^2+LMS!$F$32*AC745+LMS!$G$32)))))))</f>
        <v>#VALUE!</v>
      </c>
      <c r="AB745" t="e">
        <f>IF(D745="M",(IF(AC745&lt;90,LMS!$D$14*AC745^3+LMS!$E$14*AC745^2+LMS!$F$14*AC745+LMS!$G$14,LMS!$D$15*AC745^3+LMS!$E$15*AC745^2+LMS!$F$15*AC745+LMS!$G$15)),(IF(AC745&lt;90,LMS!$D$17*AC745^3+LMS!$E$17*AC745^2+LMS!$F$17*AC745+LMS!$G$17,LMS!$D$18*AC745^3+LMS!$E$18*AC745^2+LMS!$F$18*AC745+LMS!$G$18)))</f>
        <v>#VALUE!</v>
      </c>
      <c r="AC745" s="7" t="e">
        <f t="shared" si="183"/>
        <v>#VALUE!</v>
      </c>
    </row>
    <row r="746" spans="2:29" s="7" customFormat="1">
      <c r="B746" s="119"/>
      <c r="C746" s="119"/>
      <c r="D746" s="119"/>
      <c r="E746" s="31"/>
      <c r="F746" s="31"/>
      <c r="G746" s="120"/>
      <c r="H746" s="120"/>
      <c r="I746" s="11" t="str">
        <f t="shared" si="170"/>
        <v/>
      </c>
      <c r="J746" s="2" t="str">
        <f t="shared" si="171"/>
        <v/>
      </c>
      <c r="K746" s="2" t="str">
        <f t="shared" si="172"/>
        <v/>
      </c>
      <c r="L746" s="2" t="str">
        <f t="shared" si="173"/>
        <v/>
      </c>
      <c r="M746" s="2" t="str">
        <f t="shared" si="174"/>
        <v/>
      </c>
      <c r="N746" s="2" t="str">
        <f t="shared" si="175"/>
        <v/>
      </c>
      <c r="O746" s="11" t="str">
        <f t="shared" si="176"/>
        <v/>
      </c>
      <c r="P746" s="11" t="str">
        <f t="shared" si="177"/>
        <v/>
      </c>
      <c r="Q746" s="11" t="str">
        <f t="shared" si="178"/>
        <v/>
      </c>
      <c r="R746" s="137"/>
      <c r="S746" s="137"/>
      <c r="T746" s="12" t="e">
        <f t="shared" si="179"/>
        <v>#VALUE!</v>
      </c>
      <c r="U746" s="13" t="e">
        <f t="shared" si="180"/>
        <v>#VALUE!</v>
      </c>
      <c r="V746" s="13"/>
      <c r="W746" s="8">
        <f t="shared" si="181"/>
        <v>9.0359999999999996</v>
      </c>
      <c r="X746" s="8">
        <f t="shared" si="182"/>
        <v>-184.49199999999999</v>
      </c>
      <c r="Y746"/>
      <c r="Z746" t="e">
        <f>IF(D746="M",IF(AC746&lt;78,LMS!$D$5*AC746^3+LMS!$E$5*AC746^2+LMS!$F$5*AC746+LMS!$G$5,IF(AC746&lt;150,LMS!$D$6*AC746^3+LMS!$E$6*AC746^2+LMS!$F$6*AC746+LMS!$G$6,LMS!$D$7*AC746^3+LMS!$E$7*AC746^2+LMS!$F$7*AC746+LMS!$G$7)),IF(AC746&lt;69,LMS!$D$9*AC746^3+LMS!$E$9*AC746^2+LMS!$F$9*AC746+LMS!$G$9,IF(AC746&lt;150,LMS!$D$10*AC746^3+LMS!$E$10*AC746^2+LMS!$F$10*AC746+LMS!$G$10,LMS!$D$11*AC746^3+LMS!$E$11*AC746^2+LMS!$F$11*AC746+LMS!$G$11)))</f>
        <v>#VALUE!</v>
      </c>
      <c r="AA746" t="e">
        <f>IF(D746="M",(IF(AC746&lt;2.5,LMS!$D$21*AC746^3+LMS!$E$21*AC746^2+LMS!$F$21*AC746+LMS!$G$21,IF(AC746&lt;9.5,LMS!$D$22*AC746^3+LMS!$E$22*AC746^2+LMS!$F$22*AC746+LMS!$G$22,IF(AC746&lt;26.75,LMS!$D$23*AC746^3+LMS!$E$23*AC746^2+LMS!$F$23*AC746+LMS!$G$23,IF(AC746&lt;90,LMS!$D$24*AC746^3+LMS!$E$24*AC746^2+LMS!$F$24*AC746+LMS!$G$24,LMS!$D$25*AC746^3+LMS!$E$25*AC746^2+LMS!$F$25*AC746+LMS!$G$25))))),(IF(AC746&lt;2.5,LMS!$D$27*AC746^3+LMS!$E$27*AC746^2+LMS!$F$27*AC746+LMS!$G$27,IF(AC746&lt;9.5,LMS!$D$28*AC746^3+LMS!$E$28*AC746^2+LMS!$F$28*AC746+LMS!$G$28,IF(AC746&lt;26.75,LMS!$D$29*AC746^3+LMS!$E$29*AC746^2+LMS!$F$29*AC746+LMS!$G$29,IF(AC746&lt;90,LMS!$D$30*AC746^3+LMS!$E$30*AC746^2+LMS!$F$30*AC746+LMS!$G$30,IF(AC746&lt;150,LMS!$D$31*AC746^3+LMS!$E$31*AC746^2+LMS!$F$31*AC746+LMS!$G$31,LMS!$D$32*AC746^3+LMS!$E$32*AC746^2+LMS!$F$32*AC746+LMS!$G$32)))))))</f>
        <v>#VALUE!</v>
      </c>
      <c r="AB746" t="e">
        <f>IF(D746="M",(IF(AC746&lt;90,LMS!$D$14*AC746^3+LMS!$E$14*AC746^2+LMS!$F$14*AC746+LMS!$G$14,LMS!$D$15*AC746^3+LMS!$E$15*AC746^2+LMS!$F$15*AC746+LMS!$G$15)),(IF(AC746&lt;90,LMS!$D$17*AC746^3+LMS!$E$17*AC746^2+LMS!$F$17*AC746+LMS!$G$17,LMS!$D$18*AC746^3+LMS!$E$18*AC746^2+LMS!$F$18*AC746+LMS!$G$18)))</f>
        <v>#VALUE!</v>
      </c>
      <c r="AC746" s="7" t="e">
        <f t="shared" si="183"/>
        <v>#VALUE!</v>
      </c>
    </row>
    <row r="747" spans="2:29" s="7" customFormat="1">
      <c r="B747" s="119"/>
      <c r="C747" s="119"/>
      <c r="D747" s="119"/>
      <c r="E747" s="31"/>
      <c r="F747" s="31"/>
      <c r="G747" s="120"/>
      <c r="H747" s="120"/>
      <c r="I747" s="11" t="str">
        <f t="shared" si="170"/>
        <v/>
      </c>
      <c r="J747" s="2" t="str">
        <f t="shared" si="171"/>
        <v/>
      </c>
      <c r="K747" s="2" t="str">
        <f t="shared" si="172"/>
        <v/>
      </c>
      <c r="L747" s="2" t="str">
        <f t="shared" si="173"/>
        <v/>
      </c>
      <c r="M747" s="2" t="str">
        <f t="shared" si="174"/>
        <v/>
      </c>
      <c r="N747" s="2" t="str">
        <f t="shared" si="175"/>
        <v/>
      </c>
      <c r="O747" s="11" t="str">
        <f t="shared" si="176"/>
        <v/>
      </c>
      <c r="P747" s="11" t="str">
        <f t="shared" si="177"/>
        <v/>
      </c>
      <c r="Q747" s="11" t="str">
        <f t="shared" si="178"/>
        <v/>
      </c>
      <c r="R747" s="137"/>
      <c r="S747" s="137"/>
      <c r="T747" s="12" t="e">
        <f t="shared" si="179"/>
        <v>#VALUE!</v>
      </c>
      <c r="U747" s="13" t="e">
        <f t="shared" si="180"/>
        <v>#VALUE!</v>
      </c>
      <c r="V747" s="13"/>
      <c r="W747" s="8">
        <f t="shared" si="181"/>
        <v>9.0359999999999996</v>
      </c>
      <c r="X747" s="8">
        <f t="shared" si="182"/>
        <v>-184.49199999999999</v>
      </c>
      <c r="Y747"/>
      <c r="Z747" t="e">
        <f>IF(D747="M",IF(AC747&lt;78,LMS!$D$5*AC747^3+LMS!$E$5*AC747^2+LMS!$F$5*AC747+LMS!$G$5,IF(AC747&lt;150,LMS!$D$6*AC747^3+LMS!$E$6*AC747^2+LMS!$F$6*AC747+LMS!$G$6,LMS!$D$7*AC747^3+LMS!$E$7*AC747^2+LMS!$F$7*AC747+LMS!$G$7)),IF(AC747&lt;69,LMS!$D$9*AC747^3+LMS!$E$9*AC747^2+LMS!$F$9*AC747+LMS!$G$9,IF(AC747&lt;150,LMS!$D$10*AC747^3+LMS!$E$10*AC747^2+LMS!$F$10*AC747+LMS!$G$10,LMS!$D$11*AC747^3+LMS!$E$11*AC747^2+LMS!$F$11*AC747+LMS!$G$11)))</f>
        <v>#VALUE!</v>
      </c>
      <c r="AA747" t="e">
        <f>IF(D747="M",(IF(AC747&lt;2.5,LMS!$D$21*AC747^3+LMS!$E$21*AC747^2+LMS!$F$21*AC747+LMS!$G$21,IF(AC747&lt;9.5,LMS!$D$22*AC747^3+LMS!$E$22*AC747^2+LMS!$F$22*AC747+LMS!$G$22,IF(AC747&lt;26.75,LMS!$D$23*AC747^3+LMS!$E$23*AC747^2+LMS!$F$23*AC747+LMS!$G$23,IF(AC747&lt;90,LMS!$D$24*AC747^3+LMS!$E$24*AC747^2+LMS!$F$24*AC747+LMS!$G$24,LMS!$D$25*AC747^3+LMS!$E$25*AC747^2+LMS!$F$25*AC747+LMS!$G$25))))),(IF(AC747&lt;2.5,LMS!$D$27*AC747^3+LMS!$E$27*AC747^2+LMS!$F$27*AC747+LMS!$G$27,IF(AC747&lt;9.5,LMS!$D$28*AC747^3+LMS!$E$28*AC747^2+LMS!$F$28*AC747+LMS!$G$28,IF(AC747&lt;26.75,LMS!$D$29*AC747^3+LMS!$E$29*AC747^2+LMS!$F$29*AC747+LMS!$G$29,IF(AC747&lt;90,LMS!$D$30*AC747^3+LMS!$E$30*AC747^2+LMS!$F$30*AC747+LMS!$G$30,IF(AC747&lt;150,LMS!$D$31*AC747^3+LMS!$E$31*AC747^2+LMS!$F$31*AC747+LMS!$G$31,LMS!$D$32*AC747^3+LMS!$E$32*AC747^2+LMS!$F$32*AC747+LMS!$G$32)))))))</f>
        <v>#VALUE!</v>
      </c>
      <c r="AB747" t="e">
        <f>IF(D747="M",(IF(AC747&lt;90,LMS!$D$14*AC747^3+LMS!$E$14*AC747^2+LMS!$F$14*AC747+LMS!$G$14,LMS!$D$15*AC747^3+LMS!$E$15*AC747^2+LMS!$F$15*AC747+LMS!$G$15)),(IF(AC747&lt;90,LMS!$D$17*AC747^3+LMS!$E$17*AC747^2+LMS!$F$17*AC747+LMS!$G$17,LMS!$D$18*AC747^3+LMS!$E$18*AC747^2+LMS!$F$18*AC747+LMS!$G$18)))</f>
        <v>#VALUE!</v>
      </c>
      <c r="AC747" s="7" t="e">
        <f t="shared" si="183"/>
        <v>#VALUE!</v>
      </c>
    </row>
    <row r="748" spans="2:29" s="7" customFormat="1">
      <c r="B748" s="119"/>
      <c r="C748" s="119"/>
      <c r="D748" s="119"/>
      <c r="E748" s="31"/>
      <c r="F748" s="31"/>
      <c r="G748" s="120"/>
      <c r="H748" s="120"/>
      <c r="I748" s="11" t="str">
        <f t="shared" si="170"/>
        <v/>
      </c>
      <c r="J748" s="2" t="str">
        <f t="shared" si="171"/>
        <v/>
      </c>
      <c r="K748" s="2" t="str">
        <f t="shared" si="172"/>
        <v/>
      </c>
      <c r="L748" s="2" t="str">
        <f t="shared" si="173"/>
        <v/>
      </c>
      <c r="M748" s="2" t="str">
        <f t="shared" si="174"/>
        <v/>
      </c>
      <c r="N748" s="2" t="str">
        <f t="shared" si="175"/>
        <v/>
      </c>
      <c r="O748" s="11" t="str">
        <f t="shared" si="176"/>
        <v/>
      </c>
      <c r="P748" s="11" t="str">
        <f t="shared" si="177"/>
        <v/>
      </c>
      <c r="Q748" s="11" t="str">
        <f t="shared" si="178"/>
        <v/>
      </c>
      <c r="R748" s="137"/>
      <c r="S748" s="137"/>
      <c r="T748" s="12" t="e">
        <f t="shared" si="179"/>
        <v>#VALUE!</v>
      </c>
      <c r="U748" s="13" t="e">
        <f t="shared" si="180"/>
        <v>#VALUE!</v>
      </c>
      <c r="V748" s="13"/>
      <c r="W748" s="8">
        <f t="shared" si="181"/>
        <v>9.0359999999999996</v>
      </c>
      <c r="X748" s="8">
        <f t="shared" si="182"/>
        <v>-184.49199999999999</v>
      </c>
      <c r="Y748"/>
      <c r="Z748" t="e">
        <f>IF(D748="M",IF(AC748&lt;78,LMS!$D$5*AC748^3+LMS!$E$5*AC748^2+LMS!$F$5*AC748+LMS!$G$5,IF(AC748&lt;150,LMS!$D$6*AC748^3+LMS!$E$6*AC748^2+LMS!$F$6*AC748+LMS!$G$6,LMS!$D$7*AC748^3+LMS!$E$7*AC748^2+LMS!$F$7*AC748+LMS!$G$7)),IF(AC748&lt;69,LMS!$D$9*AC748^3+LMS!$E$9*AC748^2+LMS!$F$9*AC748+LMS!$G$9,IF(AC748&lt;150,LMS!$D$10*AC748^3+LMS!$E$10*AC748^2+LMS!$F$10*AC748+LMS!$G$10,LMS!$D$11*AC748^3+LMS!$E$11*AC748^2+LMS!$F$11*AC748+LMS!$G$11)))</f>
        <v>#VALUE!</v>
      </c>
      <c r="AA748" t="e">
        <f>IF(D748="M",(IF(AC748&lt;2.5,LMS!$D$21*AC748^3+LMS!$E$21*AC748^2+LMS!$F$21*AC748+LMS!$G$21,IF(AC748&lt;9.5,LMS!$D$22*AC748^3+LMS!$E$22*AC748^2+LMS!$F$22*AC748+LMS!$G$22,IF(AC748&lt;26.75,LMS!$D$23*AC748^3+LMS!$E$23*AC748^2+LMS!$F$23*AC748+LMS!$G$23,IF(AC748&lt;90,LMS!$D$24*AC748^3+LMS!$E$24*AC748^2+LMS!$F$24*AC748+LMS!$G$24,LMS!$D$25*AC748^3+LMS!$E$25*AC748^2+LMS!$F$25*AC748+LMS!$G$25))))),(IF(AC748&lt;2.5,LMS!$D$27*AC748^3+LMS!$E$27*AC748^2+LMS!$F$27*AC748+LMS!$G$27,IF(AC748&lt;9.5,LMS!$D$28*AC748^3+LMS!$E$28*AC748^2+LMS!$F$28*AC748+LMS!$G$28,IF(AC748&lt;26.75,LMS!$D$29*AC748^3+LMS!$E$29*AC748^2+LMS!$F$29*AC748+LMS!$G$29,IF(AC748&lt;90,LMS!$D$30*AC748^3+LMS!$E$30*AC748^2+LMS!$F$30*AC748+LMS!$G$30,IF(AC748&lt;150,LMS!$D$31*AC748^3+LMS!$E$31*AC748^2+LMS!$F$31*AC748+LMS!$G$31,LMS!$D$32*AC748^3+LMS!$E$32*AC748^2+LMS!$F$32*AC748+LMS!$G$32)))))))</f>
        <v>#VALUE!</v>
      </c>
      <c r="AB748" t="e">
        <f>IF(D748="M",(IF(AC748&lt;90,LMS!$D$14*AC748^3+LMS!$E$14*AC748^2+LMS!$F$14*AC748+LMS!$G$14,LMS!$D$15*AC748^3+LMS!$E$15*AC748^2+LMS!$F$15*AC748+LMS!$G$15)),(IF(AC748&lt;90,LMS!$D$17*AC748^3+LMS!$E$17*AC748^2+LMS!$F$17*AC748+LMS!$G$17,LMS!$D$18*AC748^3+LMS!$E$18*AC748^2+LMS!$F$18*AC748+LMS!$G$18)))</f>
        <v>#VALUE!</v>
      </c>
      <c r="AC748" s="7" t="e">
        <f t="shared" si="183"/>
        <v>#VALUE!</v>
      </c>
    </row>
    <row r="749" spans="2:29" s="7" customFormat="1">
      <c r="B749" s="119"/>
      <c r="C749" s="119"/>
      <c r="D749" s="119"/>
      <c r="E749" s="31"/>
      <c r="F749" s="31"/>
      <c r="G749" s="120"/>
      <c r="H749" s="120"/>
      <c r="I749" s="11" t="str">
        <f t="shared" si="170"/>
        <v/>
      </c>
      <c r="J749" s="2" t="str">
        <f t="shared" si="171"/>
        <v/>
      </c>
      <c r="K749" s="2" t="str">
        <f t="shared" si="172"/>
        <v/>
      </c>
      <c r="L749" s="2" t="str">
        <f t="shared" si="173"/>
        <v/>
      </c>
      <c r="M749" s="2" t="str">
        <f t="shared" si="174"/>
        <v/>
      </c>
      <c r="N749" s="2" t="str">
        <f t="shared" si="175"/>
        <v/>
      </c>
      <c r="O749" s="11" t="str">
        <f t="shared" si="176"/>
        <v/>
      </c>
      <c r="P749" s="11" t="str">
        <f t="shared" si="177"/>
        <v/>
      </c>
      <c r="Q749" s="11" t="str">
        <f t="shared" si="178"/>
        <v/>
      </c>
      <c r="R749" s="137"/>
      <c r="S749" s="137"/>
      <c r="T749" s="12" t="e">
        <f t="shared" si="179"/>
        <v>#VALUE!</v>
      </c>
      <c r="U749" s="13" t="e">
        <f t="shared" si="180"/>
        <v>#VALUE!</v>
      </c>
      <c r="V749" s="13"/>
      <c r="W749" s="8">
        <f t="shared" si="181"/>
        <v>9.0359999999999996</v>
      </c>
      <c r="X749" s="8">
        <f t="shared" si="182"/>
        <v>-184.49199999999999</v>
      </c>
      <c r="Y749"/>
      <c r="Z749" t="e">
        <f>IF(D749="M",IF(AC749&lt;78,LMS!$D$5*AC749^3+LMS!$E$5*AC749^2+LMS!$F$5*AC749+LMS!$G$5,IF(AC749&lt;150,LMS!$D$6*AC749^3+LMS!$E$6*AC749^2+LMS!$F$6*AC749+LMS!$G$6,LMS!$D$7*AC749^3+LMS!$E$7*AC749^2+LMS!$F$7*AC749+LMS!$G$7)),IF(AC749&lt;69,LMS!$D$9*AC749^3+LMS!$E$9*AC749^2+LMS!$F$9*AC749+LMS!$G$9,IF(AC749&lt;150,LMS!$D$10*AC749^3+LMS!$E$10*AC749^2+LMS!$F$10*AC749+LMS!$G$10,LMS!$D$11*AC749^3+LMS!$E$11*AC749^2+LMS!$F$11*AC749+LMS!$G$11)))</f>
        <v>#VALUE!</v>
      </c>
      <c r="AA749" t="e">
        <f>IF(D749="M",(IF(AC749&lt;2.5,LMS!$D$21*AC749^3+LMS!$E$21*AC749^2+LMS!$F$21*AC749+LMS!$G$21,IF(AC749&lt;9.5,LMS!$D$22*AC749^3+LMS!$E$22*AC749^2+LMS!$F$22*AC749+LMS!$G$22,IF(AC749&lt;26.75,LMS!$D$23*AC749^3+LMS!$E$23*AC749^2+LMS!$F$23*AC749+LMS!$G$23,IF(AC749&lt;90,LMS!$D$24*AC749^3+LMS!$E$24*AC749^2+LMS!$F$24*AC749+LMS!$G$24,LMS!$D$25*AC749^3+LMS!$E$25*AC749^2+LMS!$F$25*AC749+LMS!$G$25))))),(IF(AC749&lt;2.5,LMS!$D$27*AC749^3+LMS!$E$27*AC749^2+LMS!$F$27*AC749+LMS!$G$27,IF(AC749&lt;9.5,LMS!$D$28*AC749^3+LMS!$E$28*AC749^2+LMS!$F$28*AC749+LMS!$G$28,IF(AC749&lt;26.75,LMS!$D$29*AC749^3+LMS!$E$29*AC749^2+LMS!$F$29*AC749+LMS!$G$29,IF(AC749&lt;90,LMS!$D$30*AC749^3+LMS!$E$30*AC749^2+LMS!$F$30*AC749+LMS!$G$30,IF(AC749&lt;150,LMS!$D$31*AC749^3+LMS!$E$31*AC749^2+LMS!$F$31*AC749+LMS!$G$31,LMS!$D$32*AC749^3+LMS!$E$32*AC749^2+LMS!$F$32*AC749+LMS!$G$32)))))))</f>
        <v>#VALUE!</v>
      </c>
      <c r="AB749" t="e">
        <f>IF(D749="M",(IF(AC749&lt;90,LMS!$D$14*AC749^3+LMS!$E$14*AC749^2+LMS!$F$14*AC749+LMS!$G$14,LMS!$D$15*AC749^3+LMS!$E$15*AC749^2+LMS!$F$15*AC749+LMS!$G$15)),(IF(AC749&lt;90,LMS!$D$17*AC749^3+LMS!$E$17*AC749^2+LMS!$F$17*AC749+LMS!$G$17,LMS!$D$18*AC749^3+LMS!$E$18*AC749^2+LMS!$F$18*AC749+LMS!$G$18)))</f>
        <v>#VALUE!</v>
      </c>
      <c r="AC749" s="7" t="e">
        <f t="shared" si="183"/>
        <v>#VALUE!</v>
      </c>
    </row>
    <row r="750" spans="2:29" s="7" customFormat="1">
      <c r="B750" s="119"/>
      <c r="C750" s="119"/>
      <c r="D750" s="119"/>
      <c r="E750" s="31"/>
      <c r="F750" s="31"/>
      <c r="G750" s="120"/>
      <c r="H750" s="120"/>
      <c r="I750" s="11" t="str">
        <f t="shared" si="170"/>
        <v/>
      </c>
      <c r="J750" s="2" t="str">
        <f t="shared" si="171"/>
        <v/>
      </c>
      <c r="K750" s="2" t="str">
        <f t="shared" si="172"/>
        <v/>
      </c>
      <c r="L750" s="2" t="str">
        <f t="shared" si="173"/>
        <v/>
      </c>
      <c r="M750" s="2" t="str">
        <f t="shared" si="174"/>
        <v/>
      </c>
      <c r="N750" s="2" t="str">
        <f t="shared" si="175"/>
        <v/>
      </c>
      <c r="O750" s="11" t="str">
        <f t="shared" si="176"/>
        <v/>
      </c>
      <c r="P750" s="11" t="str">
        <f t="shared" si="177"/>
        <v/>
      </c>
      <c r="Q750" s="11" t="str">
        <f t="shared" si="178"/>
        <v/>
      </c>
      <c r="R750" s="137"/>
      <c r="S750" s="137"/>
      <c r="T750" s="12" t="e">
        <f t="shared" si="179"/>
        <v>#VALUE!</v>
      </c>
      <c r="U750" s="13" t="e">
        <f t="shared" si="180"/>
        <v>#VALUE!</v>
      </c>
      <c r="V750" s="13"/>
      <c r="W750" s="8">
        <f t="shared" si="181"/>
        <v>9.0359999999999996</v>
      </c>
      <c r="X750" s="8">
        <f t="shared" si="182"/>
        <v>-184.49199999999999</v>
      </c>
      <c r="Y750"/>
      <c r="Z750" t="e">
        <f>IF(D750="M",IF(AC750&lt;78,LMS!$D$5*AC750^3+LMS!$E$5*AC750^2+LMS!$F$5*AC750+LMS!$G$5,IF(AC750&lt;150,LMS!$D$6*AC750^3+LMS!$E$6*AC750^2+LMS!$F$6*AC750+LMS!$G$6,LMS!$D$7*AC750^3+LMS!$E$7*AC750^2+LMS!$F$7*AC750+LMS!$G$7)),IF(AC750&lt;69,LMS!$D$9*AC750^3+LMS!$E$9*AC750^2+LMS!$F$9*AC750+LMS!$G$9,IF(AC750&lt;150,LMS!$D$10*AC750^3+LMS!$E$10*AC750^2+LMS!$F$10*AC750+LMS!$G$10,LMS!$D$11*AC750^3+LMS!$E$11*AC750^2+LMS!$F$11*AC750+LMS!$G$11)))</f>
        <v>#VALUE!</v>
      </c>
      <c r="AA750" t="e">
        <f>IF(D750="M",(IF(AC750&lt;2.5,LMS!$D$21*AC750^3+LMS!$E$21*AC750^2+LMS!$F$21*AC750+LMS!$G$21,IF(AC750&lt;9.5,LMS!$D$22*AC750^3+LMS!$E$22*AC750^2+LMS!$F$22*AC750+LMS!$G$22,IF(AC750&lt;26.75,LMS!$D$23*AC750^3+LMS!$E$23*AC750^2+LMS!$F$23*AC750+LMS!$G$23,IF(AC750&lt;90,LMS!$D$24*AC750^3+LMS!$E$24*AC750^2+LMS!$F$24*AC750+LMS!$G$24,LMS!$D$25*AC750^3+LMS!$E$25*AC750^2+LMS!$F$25*AC750+LMS!$G$25))))),(IF(AC750&lt;2.5,LMS!$D$27*AC750^3+LMS!$E$27*AC750^2+LMS!$F$27*AC750+LMS!$G$27,IF(AC750&lt;9.5,LMS!$D$28*AC750^3+LMS!$E$28*AC750^2+LMS!$F$28*AC750+LMS!$G$28,IF(AC750&lt;26.75,LMS!$D$29*AC750^3+LMS!$E$29*AC750^2+LMS!$F$29*AC750+LMS!$G$29,IF(AC750&lt;90,LMS!$D$30*AC750^3+LMS!$E$30*AC750^2+LMS!$F$30*AC750+LMS!$G$30,IF(AC750&lt;150,LMS!$D$31*AC750^3+LMS!$E$31*AC750^2+LMS!$F$31*AC750+LMS!$G$31,LMS!$D$32*AC750^3+LMS!$E$32*AC750^2+LMS!$F$32*AC750+LMS!$G$32)))))))</f>
        <v>#VALUE!</v>
      </c>
      <c r="AB750" t="e">
        <f>IF(D750="M",(IF(AC750&lt;90,LMS!$D$14*AC750^3+LMS!$E$14*AC750^2+LMS!$F$14*AC750+LMS!$G$14,LMS!$D$15*AC750^3+LMS!$E$15*AC750^2+LMS!$F$15*AC750+LMS!$G$15)),(IF(AC750&lt;90,LMS!$D$17*AC750^3+LMS!$E$17*AC750^2+LMS!$F$17*AC750+LMS!$G$17,LMS!$D$18*AC750^3+LMS!$E$18*AC750^2+LMS!$F$18*AC750+LMS!$G$18)))</f>
        <v>#VALUE!</v>
      </c>
      <c r="AC750" s="7" t="e">
        <f t="shared" si="183"/>
        <v>#VALUE!</v>
      </c>
    </row>
    <row r="751" spans="2:29" s="7" customFormat="1">
      <c r="B751" s="119"/>
      <c r="C751" s="119"/>
      <c r="D751" s="119"/>
      <c r="E751" s="31"/>
      <c r="F751" s="31"/>
      <c r="G751" s="120"/>
      <c r="H751" s="120"/>
      <c r="I751" s="11" t="str">
        <f t="shared" si="170"/>
        <v/>
      </c>
      <c r="J751" s="2" t="str">
        <f t="shared" si="171"/>
        <v/>
      </c>
      <c r="K751" s="2" t="str">
        <f t="shared" si="172"/>
        <v/>
      </c>
      <c r="L751" s="2" t="str">
        <f t="shared" si="173"/>
        <v/>
      </c>
      <c r="M751" s="2" t="str">
        <f t="shared" si="174"/>
        <v/>
      </c>
      <c r="N751" s="2" t="str">
        <f t="shared" si="175"/>
        <v/>
      </c>
      <c r="O751" s="11" t="str">
        <f t="shared" si="176"/>
        <v/>
      </c>
      <c r="P751" s="11" t="str">
        <f t="shared" si="177"/>
        <v/>
      </c>
      <c r="Q751" s="11" t="str">
        <f t="shared" si="178"/>
        <v/>
      </c>
      <c r="R751" s="137"/>
      <c r="S751" s="137"/>
      <c r="T751" s="12" t="e">
        <f t="shared" si="179"/>
        <v>#VALUE!</v>
      </c>
      <c r="U751" s="13" t="e">
        <f t="shared" si="180"/>
        <v>#VALUE!</v>
      </c>
      <c r="V751" s="13"/>
      <c r="W751" s="8">
        <f t="shared" si="181"/>
        <v>9.0359999999999996</v>
      </c>
      <c r="X751" s="8">
        <f t="shared" si="182"/>
        <v>-184.49199999999999</v>
      </c>
      <c r="Y751"/>
      <c r="Z751" t="e">
        <f>IF(D751="M",IF(AC751&lt;78,LMS!$D$5*AC751^3+LMS!$E$5*AC751^2+LMS!$F$5*AC751+LMS!$G$5,IF(AC751&lt;150,LMS!$D$6*AC751^3+LMS!$E$6*AC751^2+LMS!$F$6*AC751+LMS!$G$6,LMS!$D$7*AC751^3+LMS!$E$7*AC751^2+LMS!$F$7*AC751+LMS!$G$7)),IF(AC751&lt;69,LMS!$D$9*AC751^3+LMS!$E$9*AC751^2+LMS!$F$9*AC751+LMS!$G$9,IF(AC751&lt;150,LMS!$D$10*AC751^3+LMS!$E$10*AC751^2+LMS!$F$10*AC751+LMS!$G$10,LMS!$D$11*AC751^3+LMS!$E$11*AC751^2+LMS!$F$11*AC751+LMS!$G$11)))</f>
        <v>#VALUE!</v>
      </c>
      <c r="AA751" t="e">
        <f>IF(D751="M",(IF(AC751&lt;2.5,LMS!$D$21*AC751^3+LMS!$E$21*AC751^2+LMS!$F$21*AC751+LMS!$G$21,IF(AC751&lt;9.5,LMS!$D$22*AC751^3+LMS!$E$22*AC751^2+LMS!$F$22*AC751+LMS!$G$22,IF(AC751&lt;26.75,LMS!$D$23*AC751^3+LMS!$E$23*AC751^2+LMS!$F$23*AC751+LMS!$G$23,IF(AC751&lt;90,LMS!$D$24*AC751^3+LMS!$E$24*AC751^2+LMS!$F$24*AC751+LMS!$G$24,LMS!$D$25*AC751^3+LMS!$E$25*AC751^2+LMS!$F$25*AC751+LMS!$G$25))))),(IF(AC751&lt;2.5,LMS!$D$27*AC751^3+LMS!$E$27*AC751^2+LMS!$F$27*AC751+LMS!$G$27,IF(AC751&lt;9.5,LMS!$D$28*AC751^3+LMS!$E$28*AC751^2+LMS!$F$28*AC751+LMS!$G$28,IF(AC751&lt;26.75,LMS!$D$29*AC751^3+LMS!$E$29*AC751^2+LMS!$F$29*AC751+LMS!$G$29,IF(AC751&lt;90,LMS!$D$30*AC751^3+LMS!$E$30*AC751^2+LMS!$F$30*AC751+LMS!$G$30,IF(AC751&lt;150,LMS!$D$31*AC751^3+LMS!$E$31*AC751^2+LMS!$F$31*AC751+LMS!$G$31,LMS!$D$32*AC751^3+LMS!$E$32*AC751^2+LMS!$F$32*AC751+LMS!$G$32)))))))</f>
        <v>#VALUE!</v>
      </c>
      <c r="AB751" t="e">
        <f>IF(D751="M",(IF(AC751&lt;90,LMS!$D$14*AC751^3+LMS!$E$14*AC751^2+LMS!$F$14*AC751+LMS!$G$14,LMS!$D$15*AC751^3+LMS!$E$15*AC751^2+LMS!$F$15*AC751+LMS!$G$15)),(IF(AC751&lt;90,LMS!$D$17*AC751^3+LMS!$E$17*AC751^2+LMS!$F$17*AC751+LMS!$G$17,LMS!$D$18*AC751^3+LMS!$E$18*AC751^2+LMS!$F$18*AC751+LMS!$G$18)))</f>
        <v>#VALUE!</v>
      </c>
      <c r="AC751" s="7" t="e">
        <f t="shared" si="183"/>
        <v>#VALUE!</v>
      </c>
    </row>
    <row r="752" spans="2:29" s="7" customFormat="1">
      <c r="B752" s="119"/>
      <c r="C752" s="119"/>
      <c r="D752" s="119"/>
      <c r="E752" s="31"/>
      <c r="F752" s="31"/>
      <c r="G752" s="120"/>
      <c r="H752" s="120"/>
      <c r="I752" s="11" t="str">
        <f t="shared" si="170"/>
        <v/>
      </c>
      <c r="J752" s="2" t="str">
        <f t="shared" si="171"/>
        <v/>
      </c>
      <c r="K752" s="2" t="str">
        <f t="shared" si="172"/>
        <v/>
      </c>
      <c r="L752" s="2" t="str">
        <f t="shared" si="173"/>
        <v/>
      </c>
      <c r="M752" s="2" t="str">
        <f t="shared" si="174"/>
        <v/>
      </c>
      <c r="N752" s="2" t="str">
        <f t="shared" si="175"/>
        <v/>
      </c>
      <c r="O752" s="11" t="str">
        <f t="shared" si="176"/>
        <v/>
      </c>
      <c r="P752" s="11" t="str">
        <f t="shared" si="177"/>
        <v/>
      </c>
      <c r="Q752" s="11" t="str">
        <f t="shared" si="178"/>
        <v/>
      </c>
      <c r="R752" s="137"/>
      <c r="S752" s="137"/>
      <c r="T752" s="12" t="e">
        <f t="shared" si="179"/>
        <v>#VALUE!</v>
      </c>
      <c r="U752" s="13" t="e">
        <f t="shared" si="180"/>
        <v>#VALUE!</v>
      </c>
      <c r="V752" s="13"/>
      <c r="W752" s="8">
        <f t="shared" si="181"/>
        <v>9.0359999999999996</v>
      </c>
      <c r="X752" s="8">
        <f t="shared" si="182"/>
        <v>-184.49199999999999</v>
      </c>
      <c r="Y752"/>
      <c r="Z752" t="e">
        <f>IF(D752="M",IF(AC752&lt;78,LMS!$D$5*AC752^3+LMS!$E$5*AC752^2+LMS!$F$5*AC752+LMS!$G$5,IF(AC752&lt;150,LMS!$D$6*AC752^3+LMS!$E$6*AC752^2+LMS!$F$6*AC752+LMS!$G$6,LMS!$D$7*AC752^3+LMS!$E$7*AC752^2+LMS!$F$7*AC752+LMS!$G$7)),IF(AC752&lt;69,LMS!$D$9*AC752^3+LMS!$E$9*AC752^2+LMS!$F$9*AC752+LMS!$G$9,IF(AC752&lt;150,LMS!$D$10*AC752^3+LMS!$E$10*AC752^2+LMS!$F$10*AC752+LMS!$G$10,LMS!$D$11*AC752^3+LMS!$E$11*AC752^2+LMS!$F$11*AC752+LMS!$G$11)))</f>
        <v>#VALUE!</v>
      </c>
      <c r="AA752" t="e">
        <f>IF(D752="M",(IF(AC752&lt;2.5,LMS!$D$21*AC752^3+LMS!$E$21*AC752^2+LMS!$F$21*AC752+LMS!$G$21,IF(AC752&lt;9.5,LMS!$D$22*AC752^3+LMS!$E$22*AC752^2+LMS!$F$22*AC752+LMS!$G$22,IF(AC752&lt;26.75,LMS!$D$23*AC752^3+LMS!$E$23*AC752^2+LMS!$F$23*AC752+LMS!$G$23,IF(AC752&lt;90,LMS!$D$24*AC752^3+LMS!$E$24*AC752^2+LMS!$F$24*AC752+LMS!$G$24,LMS!$D$25*AC752^3+LMS!$E$25*AC752^2+LMS!$F$25*AC752+LMS!$G$25))))),(IF(AC752&lt;2.5,LMS!$D$27*AC752^3+LMS!$E$27*AC752^2+LMS!$F$27*AC752+LMS!$G$27,IF(AC752&lt;9.5,LMS!$D$28*AC752^3+LMS!$E$28*AC752^2+LMS!$F$28*AC752+LMS!$G$28,IF(AC752&lt;26.75,LMS!$D$29*AC752^3+LMS!$E$29*AC752^2+LMS!$F$29*AC752+LMS!$G$29,IF(AC752&lt;90,LMS!$D$30*AC752^3+LMS!$E$30*AC752^2+LMS!$F$30*AC752+LMS!$G$30,IF(AC752&lt;150,LMS!$D$31*AC752^3+LMS!$E$31*AC752^2+LMS!$F$31*AC752+LMS!$G$31,LMS!$D$32*AC752^3+LMS!$E$32*AC752^2+LMS!$F$32*AC752+LMS!$G$32)))))))</f>
        <v>#VALUE!</v>
      </c>
      <c r="AB752" t="e">
        <f>IF(D752="M",(IF(AC752&lt;90,LMS!$D$14*AC752^3+LMS!$E$14*AC752^2+LMS!$F$14*AC752+LMS!$G$14,LMS!$D$15*AC752^3+LMS!$E$15*AC752^2+LMS!$F$15*AC752+LMS!$G$15)),(IF(AC752&lt;90,LMS!$D$17*AC752^3+LMS!$E$17*AC752^2+LMS!$F$17*AC752+LMS!$G$17,LMS!$D$18*AC752^3+LMS!$E$18*AC752^2+LMS!$F$18*AC752+LMS!$G$18)))</f>
        <v>#VALUE!</v>
      </c>
      <c r="AC752" s="7" t="e">
        <f t="shared" si="183"/>
        <v>#VALUE!</v>
      </c>
    </row>
    <row r="753" spans="2:29" s="7" customFormat="1">
      <c r="B753" s="119"/>
      <c r="C753" s="119"/>
      <c r="D753" s="119"/>
      <c r="E753" s="31"/>
      <c r="F753" s="31"/>
      <c r="G753" s="120"/>
      <c r="H753" s="120"/>
      <c r="I753" s="11" t="str">
        <f t="shared" si="170"/>
        <v/>
      </c>
      <c r="J753" s="2" t="str">
        <f t="shared" si="171"/>
        <v/>
      </c>
      <c r="K753" s="2" t="str">
        <f t="shared" si="172"/>
        <v/>
      </c>
      <c r="L753" s="2" t="str">
        <f t="shared" si="173"/>
        <v/>
      </c>
      <c r="M753" s="2" t="str">
        <f t="shared" si="174"/>
        <v/>
      </c>
      <c r="N753" s="2" t="str">
        <f t="shared" si="175"/>
        <v/>
      </c>
      <c r="O753" s="11" t="str">
        <f t="shared" si="176"/>
        <v/>
      </c>
      <c r="P753" s="11" t="str">
        <f t="shared" si="177"/>
        <v/>
      </c>
      <c r="Q753" s="11" t="str">
        <f t="shared" si="178"/>
        <v/>
      </c>
      <c r="R753" s="137"/>
      <c r="S753" s="137"/>
      <c r="T753" s="12" t="e">
        <f t="shared" si="179"/>
        <v>#VALUE!</v>
      </c>
      <c r="U753" s="13" t="e">
        <f t="shared" si="180"/>
        <v>#VALUE!</v>
      </c>
      <c r="V753" s="13"/>
      <c r="W753" s="8">
        <f t="shared" si="181"/>
        <v>9.0359999999999996</v>
      </c>
      <c r="X753" s="8">
        <f t="shared" si="182"/>
        <v>-184.49199999999999</v>
      </c>
      <c r="Y753"/>
      <c r="Z753" t="e">
        <f>IF(D753="M",IF(AC753&lt;78,LMS!$D$5*AC753^3+LMS!$E$5*AC753^2+LMS!$F$5*AC753+LMS!$G$5,IF(AC753&lt;150,LMS!$D$6*AC753^3+LMS!$E$6*AC753^2+LMS!$F$6*AC753+LMS!$G$6,LMS!$D$7*AC753^3+LMS!$E$7*AC753^2+LMS!$F$7*AC753+LMS!$G$7)),IF(AC753&lt;69,LMS!$D$9*AC753^3+LMS!$E$9*AC753^2+LMS!$F$9*AC753+LMS!$G$9,IF(AC753&lt;150,LMS!$D$10*AC753^3+LMS!$E$10*AC753^2+LMS!$F$10*AC753+LMS!$G$10,LMS!$D$11*AC753^3+LMS!$E$11*AC753^2+LMS!$F$11*AC753+LMS!$G$11)))</f>
        <v>#VALUE!</v>
      </c>
      <c r="AA753" t="e">
        <f>IF(D753="M",(IF(AC753&lt;2.5,LMS!$D$21*AC753^3+LMS!$E$21*AC753^2+LMS!$F$21*AC753+LMS!$G$21,IF(AC753&lt;9.5,LMS!$D$22*AC753^3+LMS!$E$22*AC753^2+LMS!$F$22*AC753+LMS!$G$22,IF(AC753&lt;26.75,LMS!$D$23*AC753^3+LMS!$E$23*AC753^2+LMS!$F$23*AC753+LMS!$G$23,IF(AC753&lt;90,LMS!$D$24*AC753^3+LMS!$E$24*AC753^2+LMS!$F$24*AC753+LMS!$G$24,LMS!$D$25*AC753^3+LMS!$E$25*AC753^2+LMS!$F$25*AC753+LMS!$G$25))))),(IF(AC753&lt;2.5,LMS!$D$27*AC753^3+LMS!$E$27*AC753^2+LMS!$F$27*AC753+LMS!$G$27,IF(AC753&lt;9.5,LMS!$D$28*AC753^3+LMS!$E$28*AC753^2+LMS!$F$28*AC753+LMS!$G$28,IF(AC753&lt;26.75,LMS!$D$29*AC753^3+LMS!$E$29*AC753^2+LMS!$F$29*AC753+LMS!$G$29,IF(AC753&lt;90,LMS!$D$30*AC753^3+LMS!$E$30*AC753^2+LMS!$F$30*AC753+LMS!$G$30,IF(AC753&lt;150,LMS!$D$31*AC753^3+LMS!$E$31*AC753^2+LMS!$F$31*AC753+LMS!$G$31,LMS!$D$32*AC753^3+LMS!$E$32*AC753^2+LMS!$F$32*AC753+LMS!$G$32)))))))</f>
        <v>#VALUE!</v>
      </c>
      <c r="AB753" t="e">
        <f>IF(D753="M",(IF(AC753&lt;90,LMS!$D$14*AC753^3+LMS!$E$14*AC753^2+LMS!$F$14*AC753+LMS!$G$14,LMS!$D$15*AC753^3+LMS!$E$15*AC753^2+LMS!$F$15*AC753+LMS!$G$15)),(IF(AC753&lt;90,LMS!$D$17*AC753^3+LMS!$E$17*AC753^2+LMS!$F$17*AC753+LMS!$G$17,LMS!$D$18*AC753^3+LMS!$E$18*AC753^2+LMS!$F$18*AC753+LMS!$G$18)))</f>
        <v>#VALUE!</v>
      </c>
      <c r="AC753" s="7" t="e">
        <f t="shared" si="183"/>
        <v>#VALUE!</v>
      </c>
    </row>
    <row r="754" spans="2:29" s="7" customFormat="1">
      <c r="B754" s="119"/>
      <c r="C754" s="119"/>
      <c r="D754" s="119"/>
      <c r="E754" s="31"/>
      <c r="F754" s="31"/>
      <c r="G754" s="120"/>
      <c r="H754" s="120"/>
      <c r="I754" s="11" t="str">
        <f t="shared" si="170"/>
        <v/>
      </c>
      <c r="J754" s="2" t="str">
        <f t="shared" si="171"/>
        <v/>
      </c>
      <c r="K754" s="2" t="str">
        <f t="shared" si="172"/>
        <v/>
      </c>
      <c r="L754" s="2" t="str">
        <f t="shared" si="173"/>
        <v/>
      </c>
      <c r="M754" s="2" t="str">
        <f t="shared" si="174"/>
        <v/>
      </c>
      <c r="N754" s="2" t="str">
        <f t="shared" si="175"/>
        <v/>
      </c>
      <c r="O754" s="11" t="str">
        <f t="shared" si="176"/>
        <v/>
      </c>
      <c r="P754" s="11" t="str">
        <f t="shared" si="177"/>
        <v/>
      </c>
      <c r="Q754" s="11" t="str">
        <f t="shared" si="178"/>
        <v/>
      </c>
      <c r="R754" s="137"/>
      <c r="S754" s="137"/>
      <c r="T754" s="12" t="e">
        <f t="shared" si="179"/>
        <v>#VALUE!</v>
      </c>
      <c r="U754" s="13" t="e">
        <f t="shared" si="180"/>
        <v>#VALUE!</v>
      </c>
      <c r="V754" s="13"/>
      <c r="W754" s="8">
        <f t="shared" si="181"/>
        <v>9.0359999999999996</v>
      </c>
      <c r="X754" s="8">
        <f t="shared" si="182"/>
        <v>-184.49199999999999</v>
      </c>
      <c r="Y754"/>
      <c r="Z754" t="e">
        <f>IF(D754="M",IF(AC754&lt;78,LMS!$D$5*AC754^3+LMS!$E$5*AC754^2+LMS!$F$5*AC754+LMS!$G$5,IF(AC754&lt;150,LMS!$D$6*AC754^3+LMS!$E$6*AC754^2+LMS!$F$6*AC754+LMS!$G$6,LMS!$D$7*AC754^3+LMS!$E$7*AC754^2+LMS!$F$7*AC754+LMS!$G$7)),IF(AC754&lt;69,LMS!$D$9*AC754^3+LMS!$E$9*AC754^2+LMS!$F$9*AC754+LMS!$G$9,IF(AC754&lt;150,LMS!$D$10*AC754^3+LMS!$E$10*AC754^2+LMS!$F$10*AC754+LMS!$G$10,LMS!$D$11*AC754^3+LMS!$E$11*AC754^2+LMS!$F$11*AC754+LMS!$G$11)))</f>
        <v>#VALUE!</v>
      </c>
      <c r="AA754" t="e">
        <f>IF(D754="M",(IF(AC754&lt;2.5,LMS!$D$21*AC754^3+LMS!$E$21*AC754^2+LMS!$F$21*AC754+LMS!$G$21,IF(AC754&lt;9.5,LMS!$D$22*AC754^3+LMS!$E$22*AC754^2+LMS!$F$22*AC754+LMS!$G$22,IF(AC754&lt;26.75,LMS!$D$23*AC754^3+LMS!$E$23*AC754^2+LMS!$F$23*AC754+LMS!$G$23,IF(AC754&lt;90,LMS!$D$24*AC754^3+LMS!$E$24*AC754^2+LMS!$F$24*AC754+LMS!$G$24,LMS!$D$25*AC754^3+LMS!$E$25*AC754^2+LMS!$F$25*AC754+LMS!$G$25))))),(IF(AC754&lt;2.5,LMS!$D$27*AC754^3+LMS!$E$27*AC754^2+LMS!$F$27*AC754+LMS!$G$27,IF(AC754&lt;9.5,LMS!$D$28*AC754^3+LMS!$E$28*AC754^2+LMS!$F$28*AC754+LMS!$G$28,IF(AC754&lt;26.75,LMS!$D$29*AC754^3+LMS!$E$29*AC754^2+LMS!$F$29*AC754+LMS!$G$29,IF(AC754&lt;90,LMS!$D$30*AC754^3+LMS!$E$30*AC754^2+LMS!$F$30*AC754+LMS!$G$30,IF(AC754&lt;150,LMS!$D$31*AC754^3+LMS!$E$31*AC754^2+LMS!$F$31*AC754+LMS!$G$31,LMS!$D$32*AC754^3+LMS!$E$32*AC754^2+LMS!$F$32*AC754+LMS!$G$32)))))))</f>
        <v>#VALUE!</v>
      </c>
      <c r="AB754" t="e">
        <f>IF(D754="M",(IF(AC754&lt;90,LMS!$D$14*AC754^3+LMS!$E$14*AC754^2+LMS!$F$14*AC754+LMS!$G$14,LMS!$D$15*AC754^3+LMS!$E$15*AC754^2+LMS!$F$15*AC754+LMS!$G$15)),(IF(AC754&lt;90,LMS!$D$17*AC754^3+LMS!$E$17*AC754^2+LMS!$F$17*AC754+LMS!$G$17,LMS!$D$18*AC754^3+LMS!$E$18*AC754^2+LMS!$F$18*AC754+LMS!$G$18)))</f>
        <v>#VALUE!</v>
      </c>
      <c r="AC754" s="7" t="e">
        <f t="shared" si="183"/>
        <v>#VALUE!</v>
      </c>
    </row>
    <row r="755" spans="2:29" s="7" customFormat="1">
      <c r="B755" s="119"/>
      <c r="C755" s="119"/>
      <c r="D755" s="119"/>
      <c r="E755" s="31"/>
      <c r="F755" s="31"/>
      <c r="G755" s="120"/>
      <c r="H755" s="120"/>
      <c r="I755" s="11" t="str">
        <f t="shared" si="170"/>
        <v/>
      </c>
      <c r="J755" s="2" t="str">
        <f t="shared" si="171"/>
        <v/>
      </c>
      <c r="K755" s="2" t="str">
        <f t="shared" si="172"/>
        <v/>
      </c>
      <c r="L755" s="2" t="str">
        <f t="shared" si="173"/>
        <v/>
      </c>
      <c r="M755" s="2" t="str">
        <f t="shared" si="174"/>
        <v/>
      </c>
      <c r="N755" s="2" t="str">
        <f t="shared" si="175"/>
        <v/>
      </c>
      <c r="O755" s="11" t="str">
        <f t="shared" si="176"/>
        <v/>
      </c>
      <c r="P755" s="11" t="str">
        <f t="shared" si="177"/>
        <v/>
      </c>
      <c r="Q755" s="11" t="str">
        <f t="shared" si="178"/>
        <v/>
      </c>
      <c r="R755" s="137"/>
      <c r="S755" s="137"/>
      <c r="T755" s="12" t="e">
        <f t="shared" si="179"/>
        <v>#VALUE!</v>
      </c>
      <c r="U755" s="13" t="e">
        <f t="shared" si="180"/>
        <v>#VALUE!</v>
      </c>
      <c r="V755" s="13"/>
      <c r="W755" s="8">
        <f t="shared" si="181"/>
        <v>9.0359999999999996</v>
      </c>
      <c r="X755" s="8">
        <f t="shared" si="182"/>
        <v>-184.49199999999999</v>
      </c>
      <c r="Y755"/>
      <c r="Z755" t="e">
        <f>IF(D755="M",IF(AC755&lt;78,LMS!$D$5*AC755^3+LMS!$E$5*AC755^2+LMS!$F$5*AC755+LMS!$G$5,IF(AC755&lt;150,LMS!$D$6*AC755^3+LMS!$E$6*AC755^2+LMS!$F$6*AC755+LMS!$G$6,LMS!$D$7*AC755^3+LMS!$E$7*AC755^2+LMS!$F$7*AC755+LMS!$G$7)),IF(AC755&lt;69,LMS!$D$9*AC755^3+LMS!$E$9*AC755^2+LMS!$F$9*AC755+LMS!$G$9,IF(AC755&lt;150,LMS!$D$10*AC755^3+LMS!$E$10*AC755^2+LMS!$F$10*AC755+LMS!$G$10,LMS!$D$11*AC755^3+LMS!$E$11*AC755^2+LMS!$F$11*AC755+LMS!$G$11)))</f>
        <v>#VALUE!</v>
      </c>
      <c r="AA755" t="e">
        <f>IF(D755="M",(IF(AC755&lt;2.5,LMS!$D$21*AC755^3+LMS!$E$21*AC755^2+LMS!$F$21*AC755+LMS!$G$21,IF(AC755&lt;9.5,LMS!$D$22*AC755^3+LMS!$E$22*AC755^2+LMS!$F$22*AC755+LMS!$G$22,IF(AC755&lt;26.75,LMS!$D$23*AC755^3+LMS!$E$23*AC755^2+LMS!$F$23*AC755+LMS!$G$23,IF(AC755&lt;90,LMS!$D$24*AC755^3+LMS!$E$24*AC755^2+LMS!$F$24*AC755+LMS!$G$24,LMS!$D$25*AC755^3+LMS!$E$25*AC755^2+LMS!$F$25*AC755+LMS!$G$25))))),(IF(AC755&lt;2.5,LMS!$D$27*AC755^3+LMS!$E$27*AC755^2+LMS!$F$27*AC755+LMS!$G$27,IF(AC755&lt;9.5,LMS!$D$28*AC755^3+LMS!$E$28*AC755^2+LMS!$F$28*AC755+LMS!$G$28,IF(AC755&lt;26.75,LMS!$D$29*AC755^3+LMS!$E$29*AC755^2+LMS!$F$29*AC755+LMS!$G$29,IF(AC755&lt;90,LMS!$D$30*AC755^3+LMS!$E$30*AC755^2+LMS!$F$30*AC755+LMS!$G$30,IF(AC755&lt;150,LMS!$D$31*AC755^3+LMS!$E$31*AC755^2+LMS!$F$31*AC755+LMS!$G$31,LMS!$D$32*AC755^3+LMS!$E$32*AC755^2+LMS!$F$32*AC755+LMS!$G$32)))))))</f>
        <v>#VALUE!</v>
      </c>
      <c r="AB755" t="e">
        <f>IF(D755="M",(IF(AC755&lt;90,LMS!$D$14*AC755^3+LMS!$E$14*AC755^2+LMS!$F$14*AC755+LMS!$G$14,LMS!$D$15*AC755^3+LMS!$E$15*AC755^2+LMS!$F$15*AC755+LMS!$G$15)),(IF(AC755&lt;90,LMS!$D$17*AC755^3+LMS!$E$17*AC755^2+LMS!$F$17*AC755+LMS!$G$17,LMS!$D$18*AC755^3+LMS!$E$18*AC755^2+LMS!$F$18*AC755+LMS!$G$18)))</f>
        <v>#VALUE!</v>
      </c>
      <c r="AC755" s="7" t="e">
        <f t="shared" si="183"/>
        <v>#VALUE!</v>
      </c>
    </row>
    <row r="756" spans="2:29" s="7" customFormat="1">
      <c r="B756" s="119"/>
      <c r="C756" s="119"/>
      <c r="D756" s="119"/>
      <c r="E756" s="31"/>
      <c r="F756" s="31"/>
      <c r="G756" s="120"/>
      <c r="H756" s="120"/>
      <c r="I756" s="11" t="str">
        <f t="shared" si="170"/>
        <v/>
      </c>
      <c r="J756" s="2" t="str">
        <f t="shared" si="171"/>
        <v/>
      </c>
      <c r="K756" s="2" t="str">
        <f t="shared" si="172"/>
        <v/>
      </c>
      <c r="L756" s="2" t="str">
        <f t="shared" si="173"/>
        <v/>
      </c>
      <c r="M756" s="2" t="str">
        <f t="shared" si="174"/>
        <v/>
      </c>
      <c r="N756" s="2" t="str">
        <f t="shared" si="175"/>
        <v/>
      </c>
      <c r="O756" s="11" t="str">
        <f t="shared" si="176"/>
        <v/>
      </c>
      <c r="P756" s="11" t="str">
        <f t="shared" si="177"/>
        <v/>
      </c>
      <c r="Q756" s="11" t="str">
        <f t="shared" si="178"/>
        <v/>
      </c>
      <c r="R756" s="137"/>
      <c r="S756" s="137"/>
      <c r="T756" s="12" t="e">
        <f t="shared" si="179"/>
        <v>#VALUE!</v>
      </c>
      <c r="U756" s="13" t="e">
        <f t="shared" si="180"/>
        <v>#VALUE!</v>
      </c>
      <c r="V756" s="13"/>
      <c r="W756" s="8">
        <f t="shared" si="181"/>
        <v>9.0359999999999996</v>
      </c>
      <c r="X756" s="8">
        <f t="shared" si="182"/>
        <v>-184.49199999999999</v>
      </c>
      <c r="Y756"/>
      <c r="Z756" t="e">
        <f>IF(D756="M",IF(AC756&lt;78,LMS!$D$5*AC756^3+LMS!$E$5*AC756^2+LMS!$F$5*AC756+LMS!$G$5,IF(AC756&lt;150,LMS!$D$6*AC756^3+LMS!$E$6*AC756^2+LMS!$F$6*AC756+LMS!$G$6,LMS!$D$7*AC756^3+LMS!$E$7*AC756^2+LMS!$F$7*AC756+LMS!$G$7)),IF(AC756&lt;69,LMS!$D$9*AC756^3+LMS!$E$9*AC756^2+LMS!$F$9*AC756+LMS!$G$9,IF(AC756&lt;150,LMS!$D$10*AC756^3+LMS!$E$10*AC756^2+LMS!$F$10*AC756+LMS!$G$10,LMS!$D$11*AC756^3+LMS!$E$11*AC756^2+LMS!$F$11*AC756+LMS!$G$11)))</f>
        <v>#VALUE!</v>
      </c>
      <c r="AA756" t="e">
        <f>IF(D756="M",(IF(AC756&lt;2.5,LMS!$D$21*AC756^3+LMS!$E$21*AC756^2+LMS!$F$21*AC756+LMS!$G$21,IF(AC756&lt;9.5,LMS!$D$22*AC756^3+LMS!$E$22*AC756^2+LMS!$F$22*AC756+LMS!$G$22,IF(AC756&lt;26.75,LMS!$D$23*AC756^3+LMS!$E$23*AC756^2+LMS!$F$23*AC756+LMS!$G$23,IF(AC756&lt;90,LMS!$D$24*AC756^3+LMS!$E$24*AC756^2+LMS!$F$24*AC756+LMS!$G$24,LMS!$D$25*AC756^3+LMS!$E$25*AC756^2+LMS!$F$25*AC756+LMS!$G$25))))),(IF(AC756&lt;2.5,LMS!$D$27*AC756^3+LMS!$E$27*AC756^2+LMS!$F$27*AC756+LMS!$G$27,IF(AC756&lt;9.5,LMS!$D$28*AC756^3+LMS!$E$28*AC756^2+LMS!$F$28*AC756+LMS!$G$28,IF(AC756&lt;26.75,LMS!$D$29*AC756^3+LMS!$E$29*AC756^2+LMS!$F$29*AC756+LMS!$G$29,IF(AC756&lt;90,LMS!$D$30*AC756^3+LMS!$E$30*AC756^2+LMS!$F$30*AC756+LMS!$G$30,IF(AC756&lt;150,LMS!$D$31*AC756^3+LMS!$E$31*AC756^2+LMS!$F$31*AC756+LMS!$G$31,LMS!$D$32*AC756^3+LMS!$E$32*AC756^2+LMS!$F$32*AC756+LMS!$G$32)))))))</f>
        <v>#VALUE!</v>
      </c>
      <c r="AB756" t="e">
        <f>IF(D756="M",(IF(AC756&lt;90,LMS!$D$14*AC756^3+LMS!$E$14*AC756^2+LMS!$F$14*AC756+LMS!$G$14,LMS!$D$15*AC756^3+LMS!$E$15*AC756^2+LMS!$F$15*AC756+LMS!$G$15)),(IF(AC756&lt;90,LMS!$D$17*AC756^3+LMS!$E$17*AC756^2+LMS!$F$17*AC756+LMS!$G$17,LMS!$D$18*AC756^3+LMS!$E$18*AC756^2+LMS!$F$18*AC756+LMS!$G$18)))</f>
        <v>#VALUE!</v>
      </c>
      <c r="AC756" s="7" t="e">
        <f t="shared" si="183"/>
        <v>#VALUE!</v>
      </c>
    </row>
    <row r="757" spans="2:29" s="7" customFormat="1">
      <c r="B757" s="119"/>
      <c r="C757" s="119"/>
      <c r="D757" s="119"/>
      <c r="E757" s="31"/>
      <c r="F757" s="31"/>
      <c r="G757" s="120"/>
      <c r="H757" s="120"/>
      <c r="I757" s="11" t="str">
        <f t="shared" si="170"/>
        <v/>
      </c>
      <c r="J757" s="2" t="str">
        <f t="shared" si="171"/>
        <v/>
      </c>
      <c r="K757" s="2" t="str">
        <f t="shared" si="172"/>
        <v/>
      </c>
      <c r="L757" s="2" t="str">
        <f t="shared" si="173"/>
        <v/>
      </c>
      <c r="M757" s="2" t="str">
        <f t="shared" si="174"/>
        <v/>
      </c>
      <c r="N757" s="2" t="str">
        <f t="shared" si="175"/>
        <v/>
      </c>
      <c r="O757" s="11" t="str">
        <f t="shared" si="176"/>
        <v/>
      </c>
      <c r="P757" s="11" t="str">
        <f t="shared" si="177"/>
        <v/>
      </c>
      <c r="Q757" s="11" t="str">
        <f t="shared" si="178"/>
        <v/>
      </c>
      <c r="R757" s="137"/>
      <c r="S757" s="137"/>
      <c r="T757" s="12" t="e">
        <f t="shared" si="179"/>
        <v>#VALUE!</v>
      </c>
      <c r="U757" s="13" t="e">
        <f t="shared" si="180"/>
        <v>#VALUE!</v>
      </c>
      <c r="V757" s="13"/>
      <c r="W757" s="8">
        <f t="shared" si="181"/>
        <v>9.0359999999999996</v>
      </c>
      <c r="X757" s="8">
        <f t="shared" si="182"/>
        <v>-184.49199999999999</v>
      </c>
      <c r="Y757"/>
      <c r="Z757" t="e">
        <f>IF(D757="M",IF(AC757&lt;78,LMS!$D$5*AC757^3+LMS!$E$5*AC757^2+LMS!$F$5*AC757+LMS!$G$5,IF(AC757&lt;150,LMS!$D$6*AC757^3+LMS!$E$6*AC757^2+LMS!$F$6*AC757+LMS!$G$6,LMS!$D$7*AC757^3+LMS!$E$7*AC757^2+LMS!$F$7*AC757+LMS!$G$7)),IF(AC757&lt;69,LMS!$D$9*AC757^3+LMS!$E$9*AC757^2+LMS!$F$9*AC757+LMS!$G$9,IF(AC757&lt;150,LMS!$D$10*AC757^3+LMS!$E$10*AC757^2+LMS!$F$10*AC757+LMS!$G$10,LMS!$D$11*AC757^3+LMS!$E$11*AC757^2+LMS!$F$11*AC757+LMS!$G$11)))</f>
        <v>#VALUE!</v>
      </c>
      <c r="AA757" t="e">
        <f>IF(D757="M",(IF(AC757&lt;2.5,LMS!$D$21*AC757^3+LMS!$E$21*AC757^2+LMS!$F$21*AC757+LMS!$G$21,IF(AC757&lt;9.5,LMS!$D$22*AC757^3+LMS!$E$22*AC757^2+LMS!$F$22*AC757+LMS!$G$22,IF(AC757&lt;26.75,LMS!$D$23*AC757^3+LMS!$E$23*AC757^2+LMS!$F$23*AC757+LMS!$G$23,IF(AC757&lt;90,LMS!$D$24*AC757^3+LMS!$E$24*AC757^2+LMS!$F$24*AC757+LMS!$G$24,LMS!$D$25*AC757^3+LMS!$E$25*AC757^2+LMS!$F$25*AC757+LMS!$G$25))))),(IF(AC757&lt;2.5,LMS!$D$27*AC757^3+LMS!$E$27*AC757^2+LMS!$F$27*AC757+LMS!$G$27,IF(AC757&lt;9.5,LMS!$D$28*AC757^3+LMS!$E$28*AC757^2+LMS!$F$28*AC757+LMS!$G$28,IF(AC757&lt;26.75,LMS!$D$29*AC757^3+LMS!$E$29*AC757^2+LMS!$F$29*AC757+LMS!$G$29,IF(AC757&lt;90,LMS!$D$30*AC757^3+LMS!$E$30*AC757^2+LMS!$F$30*AC757+LMS!$G$30,IF(AC757&lt;150,LMS!$D$31*AC757^3+LMS!$E$31*AC757^2+LMS!$F$31*AC757+LMS!$G$31,LMS!$D$32*AC757^3+LMS!$E$32*AC757^2+LMS!$F$32*AC757+LMS!$G$32)))))))</f>
        <v>#VALUE!</v>
      </c>
      <c r="AB757" t="e">
        <f>IF(D757="M",(IF(AC757&lt;90,LMS!$D$14*AC757^3+LMS!$E$14*AC757^2+LMS!$F$14*AC757+LMS!$G$14,LMS!$D$15*AC757^3+LMS!$E$15*AC757^2+LMS!$F$15*AC757+LMS!$G$15)),(IF(AC757&lt;90,LMS!$D$17*AC757^3+LMS!$E$17*AC757^2+LMS!$F$17*AC757+LMS!$G$17,LMS!$D$18*AC757^3+LMS!$E$18*AC757^2+LMS!$F$18*AC757+LMS!$G$18)))</f>
        <v>#VALUE!</v>
      </c>
      <c r="AC757" s="7" t="e">
        <f t="shared" si="183"/>
        <v>#VALUE!</v>
      </c>
    </row>
    <row r="758" spans="2:29" s="7" customFormat="1">
      <c r="B758" s="119"/>
      <c r="C758" s="119"/>
      <c r="D758" s="119"/>
      <c r="E758" s="31"/>
      <c r="F758" s="31"/>
      <c r="G758" s="120"/>
      <c r="H758" s="120"/>
      <c r="I758" s="11" t="str">
        <f t="shared" si="170"/>
        <v/>
      </c>
      <c r="J758" s="2" t="str">
        <f t="shared" si="171"/>
        <v/>
      </c>
      <c r="K758" s="2" t="str">
        <f t="shared" si="172"/>
        <v/>
      </c>
      <c r="L758" s="2" t="str">
        <f t="shared" si="173"/>
        <v/>
      </c>
      <c r="M758" s="2" t="str">
        <f t="shared" si="174"/>
        <v/>
      </c>
      <c r="N758" s="2" t="str">
        <f t="shared" si="175"/>
        <v/>
      </c>
      <c r="O758" s="11" t="str">
        <f t="shared" si="176"/>
        <v/>
      </c>
      <c r="P758" s="11" t="str">
        <f t="shared" si="177"/>
        <v/>
      </c>
      <c r="Q758" s="11" t="str">
        <f t="shared" si="178"/>
        <v/>
      </c>
      <c r="R758" s="137"/>
      <c r="S758" s="137"/>
      <c r="T758" s="12" t="e">
        <f t="shared" si="179"/>
        <v>#VALUE!</v>
      </c>
      <c r="U758" s="13" t="e">
        <f t="shared" si="180"/>
        <v>#VALUE!</v>
      </c>
      <c r="V758" s="13"/>
      <c r="W758" s="8">
        <f t="shared" si="181"/>
        <v>9.0359999999999996</v>
      </c>
      <c r="X758" s="8">
        <f t="shared" si="182"/>
        <v>-184.49199999999999</v>
      </c>
      <c r="Y758"/>
      <c r="Z758" t="e">
        <f>IF(D758="M",IF(AC758&lt;78,LMS!$D$5*AC758^3+LMS!$E$5*AC758^2+LMS!$F$5*AC758+LMS!$G$5,IF(AC758&lt;150,LMS!$D$6*AC758^3+LMS!$E$6*AC758^2+LMS!$F$6*AC758+LMS!$G$6,LMS!$D$7*AC758^3+LMS!$E$7*AC758^2+LMS!$F$7*AC758+LMS!$G$7)),IF(AC758&lt;69,LMS!$D$9*AC758^3+LMS!$E$9*AC758^2+LMS!$F$9*AC758+LMS!$G$9,IF(AC758&lt;150,LMS!$D$10*AC758^3+LMS!$E$10*AC758^2+LMS!$F$10*AC758+LMS!$G$10,LMS!$D$11*AC758^3+LMS!$E$11*AC758^2+LMS!$F$11*AC758+LMS!$G$11)))</f>
        <v>#VALUE!</v>
      </c>
      <c r="AA758" t="e">
        <f>IF(D758="M",(IF(AC758&lt;2.5,LMS!$D$21*AC758^3+LMS!$E$21*AC758^2+LMS!$F$21*AC758+LMS!$G$21,IF(AC758&lt;9.5,LMS!$D$22*AC758^3+LMS!$E$22*AC758^2+LMS!$F$22*AC758+LMS!$G$22,IF(AC758&lt;26.75,LMS!$D$23*AC758^3+LMS!$E$23*AC758^2+LMS!$F$23*AC758+LMS!$G$23,IF(AC758&lt;90,LMS!$D$24*AC758^3+LMS!$E$24*AC758^2+LMS!$F$24*AC758+LMS!$G$24,LMS!$D$25*AC758^3+LMS!$E$25*AC758^2+LMS!$F$25*AC758+LMS!$G$25))))),(IF(AC758&lt;2.5,LMS!$D$27*AC758^3+LMS!$E$27*AC758^2+LMS!$F$27*AC758+LMS!$G$27,IF(AC758&lt;9.5,LMS!$D$28*AC758^3+LMS!$E$28*AC758^2+LMS!$F$28*AC758+LMS!$G$28,IF(AC758&lt;26.75,LMS!$D$29*AC758^3+LMS!$E$29*AC758^2+LMS!$F$29*AC758+LMS!$G$29,IF(AC758&lt;90,LMS!$D$30*AC758^3+LMS!$E$30*AC758^2+LMS!$F$30*AC758+LMS!$G$30,IF(AC758&lt;150,LMS!$D$31*AC758^3+LMS!$E$31*AC758^2+LMS!$F$31*AC758+LMS!$G$31,LMS!$D$32*AC758^3+LMS!$E$32*AC758^2+LMS!$F$32*AC758+LMS!$G$32)))))))</f>
        <v>#VALUE!</v>
      </c>
      <c r="AB758" t="e">
        <f>IF(D758="M",(IF(AC758&lt;90,LMS!$D$14*AC758^3+LMS!$E$14*AC758^2+LMS!$F$14*AC758+LMS!$G$14,LMS!$D$15*AC758^3+LMS!$E$15*AC758^2+LMS!$F$15*AC758+LMS!$G$15)),(IF(AC758&lt;90,LMS!$D$17*AC758^3+LMS!$E$17*AC758^2+LMS!$F$17*AC758+LMS!$G$17,LMS!$D$18*AC758^3+LMS!$E$18*AC758^2+LMS!$F$18*AC758+LMS!$G$18)))</f>
        <v>#VALUE!</v>
      </c>
      <c r="AC758" s="7" t="e">
        <f t="shared" si="183"/>
        <v>#VALUE!</v>
      </c>
    </row>
    <row r="759" spans="2:29" s="7" customFormat="1">
      <c r="B759" s="119"/>
      <c r="C759" s="119"/>
      <c r="D759" s="119"/>
      <c r="E759" s="31"/>
      <c r="F759" s="31"/>
      <c r="G759" s="120"/>
      <c r="H759" s="120"/>
      <c r="I759" s="11" t="str">
        <f t="shared" si="170"/>
        <v/>
      </c>
      <c r="J759" s="2" t="str">
        <f t="shared" si="171"/>
        <v/>
      </c>
      <c r="K759" s="2" t="str">
        <f t="shared" si="172"/>
        <v/>
      </c>
      <c r="L759" s="2" t="str">
        <f t="shared" si="173"/>
        <v/>
      </c>
      <c r="M759" s="2" t="str">
        <f t="shared" si="174"/>
        <v/>
      </c>
      <c r="N759" s="2" t="str">
        <f t="shared" si="175"/>
        <v/>
      </c>
      <c r="O759" s="11" t="str">
        <f t="shared" si="176"/>
        <v/>
      </c>
      <c r="P759" s="11" t="str">
        <f t="shared" si="177"/>
        <v/>
      </c>
      <c r="Q759" s="11" t="str">
        <f t="shared" si="178"/>
        <v/>
      </c>
      <c r="R759" s="137"/>
      <c r="S759" s="137"/>
      <c r="T759" s="12" t="e">
        <f t="shared" si="179"/>
        <v>#VALUE!</v>
      </c>
      <c r="U759" s="13" t="e">
        <f t="shared" si="180"/>
        <v>#VALUE!</v>
      </c>
      <c r="V759" s="13"/>
      <c r="W759" s="8">
        <f t="shared" si="181"/>
        <v>9.0359999999999996</v>
      </c>
      <c r="X759" s="8">
        <f t="shared" si="182"/>
        <v>-184.49199999999999</v>
      </c>
      <c r="Y759"/>
      <c r="Z759" t="e">
        <f>IF(D759="M",IF(AC759&lt;78,LMS!$D$5*AC759^3+LMS!$E$5*AC759^2+LMS!$F$5*AC759+LMS!$G$5,IF(AC759&lt;150,LMS!$D$6*AC759^3+LMS!$E$6*AC759^2+LMS!$F$6*AC759+LMS!$G$6,LMS!$D$7*AC759^3+LMS!$E$7*AC759^2+LMS!$F$7*AC759+LMS!$G$7)),IF(AC759&lt;69,LMS!$D$9*AC759^3+LMS!$E$9*AC759^2+LMS!$F$9*AC759+LMS!$G$9,IF(AC759&lt;150,LMS!$D$10*AC759^3+LMS!$E$10*AC759^2+LMS!$F$10*AC759+LMS!$G$10,LMS!$D$11*AC759^3+LMS!$E$11*AC759^2+LMS!$F$11*AC759+LMS!$G$11)))</f>
        <v>#VALUE!</v>
      </c>
      <c r="AA759" t="e">
        <f>IF(D759="M",(IF(AC759&lt;2.5,LMS!$D$21*AC759^3+LMS!$E$21*AC759^2+LMS!$F$21*AC759+LMS!$G$21,IF(AC759&lt;9.5,LMS!$D$22*AC759^3+LMS!$E$22*AC759^2+LMS!$F$22*AC759+LMS!$G$22,IF(AC759&lt;26.75,LMS!$D$23*AC759^3+LMS!$E$23*AC759^2+LMS!$F$23*AC759+LMS!$G$23,IF(AC759&lt;90,LMS!$D$24*AC759^3+LMS!$E$24*AC759^2+LMS!$F$24*AC759+LMS!$G$24,LMS!$D$25*AC759^3+LMS!$E$25*AC759^2+LMS!$F$25*AC759+LMS!$G$25))))),(IF(AC759&lt;2.5,LMS!$D$27*AC759^3+LMS!$E$27*AC759^2+LMS!$F$27*AC759+LMS!$G$27,IF(AC759&lt;9.5,LMS!$D$28*AC759^3+LMS!$E$28*AC759^2+LMS!$F$28*AC759+LMS!$G$28,IF(AC759&lt;26.75,LMS!$D$29*AC759^3+LMS!$E$29*AC759^2+LMS!$F$29*AC759+LMS!$G$29,IF(AC759&lt;90,LMS!$D$30*AC759^3+LMS!$E$30*AC759^2+LMS!$F$30*AC759+LMS!$G$30,IF(AC759&lt;150,LMS!$D$31*AC759^3+LMS!$E$31*AC759^2+LMS!$F$31*AC759+LMS!$G$31,LMS!$D$32*AC759^3+LMS!$E$32*AC759^2+LMS!$F$32*AC759+LMS!$G$32)))))))</f>
        <v>#VALUE!</v>
      </c>
      <c r="AB759" t="e">
        <f>IF(D759="M",(IF(AC759&lt;90,LMS!$D$14*AC759^3+LMS!$E$14*AC759^2+LMS!$F$14*AC759+LMS!$G$14,LMS!$D$15*AC759^3+LMS!$E$15*AC759^2+LMS!$F$15*AC759+LMS!$G$15)),(IF(AC759&lt;90,LMS!$D$17*AC759^3+LMS!$E$17*AC759^2+LMS!$F$17*AC759+LMS!$G$17,LMS!$D$18*AC759^3+LMS!$E$18*AC759^2+LMS!$F$18*AC759+LMS!$G$18)))</f>
        <v>#VALUE!</v>
      </c>
      <c r="AC759" s="7" t="e">
        <f t="shared" si="183"/>
        <v>#VALUE!</v>
      </c>
    </row>
    <row r="760" spans="2:29" s="7" customFormat="1">
      <c r="B760" s="119"/>
      <c r="C760" s="119"/>
      <c r="D760" s="119"/>
      <c r="E760" s="31"/>
      <c r="F760" s="31"/>
      <c r="G760" s="120"/>
      <c r="H760" s="120"/>
      <c r="I760" s="11" t="str">
        <f t="shared" si="170"/>
        <v/>
      </c>
      <c r="J760" s="2" t="str">
        <f t="shared" si="171"/>
        <v/>
      </c>
      <c r="K760" s="2" t="str">
        <f t="shared" si="172"/>
        <v/>
      </c>
      <c r="L760" s="2" t="str">
        <f t="shared" si="173"/>
        <v/>
      </c>
      <c r="M760" s="2" t="str">
        <f t="shared" si="174"/>
        <v/>
      </c>
      <c r="N760" s="2" t="str">
        <f t="shared" si="175"/>
        <v/>
      </c>
      <c r="O760" s="11" t="str">
        <f t="shared" si="176"/>
        <v/>
      </c>
      <c r="P760" s="11" t="str">
        <f t="shared" si="177"/>
        <v/>
      </c>
      <c r="Q760" s="11" t="str">
        <f t="shared" si="178"/>
        <v/>
      </c>
      <c r="R760" s="137"/>
      <c r="S760" s="137"/>
      <c r="T760" s="12" t="e">
        <f t="shared" si="179"/>
        <v>#VALUE!</v>
      </c>
      <c r="U760" s="13" t="e">
        <f t="shared" si="180"/>
        <v>#VALUE!</v>
      </c>
      <c r="V760" s="13"/>
      <c r="W760" s="8">
        <f t="shared" si="181"/>
        <v>9.0359999999999996</v>
      </c>
      <c r="X760" s="8">
        <f t="shared" si="182"/>
        <v>-184.49199999999999</v>
      </c>
      <c r="Y760"/>
      <c r="Z760" t="e">
        <f>IF(D760="M",IF(AC760&lt;78,LMS!$D$5*AC760^3+LMS!$E$5*AC760^2+LMS!$F$5*AC760+LMS!$G$5,IF(AC760&lt;150,LMS!$D$6*AC760^3+LMS!$E$6*AC760^2+LMS!$F$6*AC760+LMS!$G$6,LMS!$D$7*AC760^3+LMS!$E$7*AC760^2+LMS!$F$7*AC760+LMS!$G$7)),IF(AC760&lt;69,LMS!$D$9*AC760^3+LMS!$E$9*AC760^2+LMS!$F$9*AC760+LMS!$G$9,IF(AC760&lt;150,LMS!$D$10*AC760^3+LMS!$E$10*AC760^2+LMS!$F$10*AC760+LMS!$G$10,LMS!$D$11*AC760^3+LMS!$E$11*AC760^2+LMS!$F$11*AC760+LMS!$G$11)))</f>
        <v>#VALUE!</v>
      </c>
      <c r="AA760" t="e">
        <f>IF(D760="M",(IF(AC760&lt;2.5,LMS!$D$21*AC760^3+LMS!$E$21*AC760^2+LMS!$F$21*AC760+LMS!$G$21,IF(AC760&lt;9.5,LMS!$D$22*AC760^3+LMS!$E$22*AC760^2+LMS!$F$22*AC760+LMS!$G$22,IF(AC760&lt;26.75,LMS!$D$23*AC760^3+LMS!$E$23*AC760^2+LMS!$F$23*AC760+LMS!$G$23,IF(AC760&lt;90,LMS!$D$24*AC760^3+LMS!$E$24*AC760^2+LMS!$F$24*AC760+LMS!$G$24,LMS!$D$25*AC760^3+LMS!$E$25*AC760^2+LMS!$F$25*AC760+LMS!$G$25))))),(IF(AC760&lt;2.5,LMS!$D$27*AC760^3+LMS!$E$27*AC760^2+LMS!$F$27*AC760+LMS!$G$27,IF(AC760&lt;9.5,LMS!$D$28*AC760^3+LMS!$E$28*AC760^2+LMS!$F$28*AC760+LMS!$G$28,IF(AC760&lt;26.75,LMS!$D$29*AC760^3+LMS!$E$29*AC760^2+LMS!$F$29*AC760+LMS!$G$29,IF(AC760&lt;90,LMS!$D$30*AC760^3+LMS!$E$30*AC760^2+LMS!$F$30*AC760+LMS!$G$30,IF(AC760&lt;150,LMS!$D$31*AC760^3+LMS!$E$31*AC760^2+LMS!$F$31*AC760+LMS!$G$31,LMS!$D$32*AC760^3+LMS!$E$32*AC760^2+LMS!$F$32*AC760+LMS!$G$32)))))))</f>
        <v>#VALUE!</v>
      </c>
      <c r="AB760" t="e">
        <f>IF(D760="M",(IF(AC760&lt;90,LMS!$D$14*AC760^3+LMS!$E$14*AC760^2+LMS!$F$14*AC760+LMS!$G$14,LMS!$D$15*AC760^3+LMS!$E$15*AC760^2+LMS!$F$15*AC760+LMS!$G$15)),(IF(AC760&lt;90,LMS!$D$17*AC760^3+LMS!$E$17*AC760^2+LMS!$F$17*AC760+LMS!$G$17,LMS!$D$18*AC760^3+LMS!$E$18*AC760^2+LMS!$F$18*AC760+LMS!$G$18)))</f>
        <v>#VALUE!</v>
      </c>
      <c r="AC760" s="7" t="e">
        <f t="shared" si="183"/>
        <v>#VALUE!</v>
      </c>
    </row>
    <row r="761" spans="2:29" s="7" customFormat="1">
      <c r="B761" s="119"/>
      <c r="C761" s="119"/>
      <c r="D761" s="119"/>
      <c r="E761" s="31"/>
      <c r="F761" s="31"/>
      <c r="G761" s="120"/>
      <c r="H761" s="120"/>
      <c r="I761" s="11" t="str">
        <f t="shared" si="170"/>
        <v/>
      </c>
      <c r="J761" s="2" t="str">
        <f t="shared" si="171"/>
        <v/>
      </c>
      <c r="K761" s="2" t="str">
        <f t="shared" si="172"/>
        <v/>
      </c>
      <c r="L761" s="2" t="str">
        <f t="shared" si="173"/>
        <v/>
      </c>
      <c r="M761" s="2" t="str">
        <f t="shared" si="174"/>
        <v/>
      </c>
      <c r="N761" s="2" t="str">
        <f t="shared" si="175"/>
        <v/>
      </c>
      <c r="O761" s="11" t="str">
        <f t="shared" si="176"/>
        <v/>
      </c>
      <c r="P761" s="11" t="str">
        <f t="shared" si="177"/>
        <v/>
      </c>
      <c r="Q761" s="11" t="str">
        <f t="shared" si="178"/>
        <v/>
      </c>
      <c r="R761" s="137"/>
      <c r="S761" s="137"/>
      <c r="T761" s="12" t="e">
        <f t="shared" si="179"/>
        <v>#VALUE!</v>
      </c>
      <c r="U761" s="13" t="e">
        <f t="shared" si="180"/>
        <v>#VALUE!</v>
      </c>
      <c r="V761" s="13"/>
      <c r="W761" s="8">
        <f t="shared" si="181"/>
        <v>9.0359999999999996</v>
      </c>
      <c r="X761" s="8">
        <f t="shared" si="182"/>
        <v>-184.49199999999999</v>
      </c>
      <c r="Y761"/>
      <c r="Z761" t="e">
        <f>IF(D761="M",IF(AC761&lt;78,LMS!$D$5*AC761^3+LMS!$E$5*AC761^2+LMS!$F$5*AC761+LMS!$G$5,IF(AC761&lt;150,LMS!$D$6*AC761^3+LMS!$E$6*AC761^2+LMS!$F$6*AC761+LMS!$G$6,LMS!$D$7*AC761^3+LMS!$E$7*AC761^2+LMS!$F$7*AC761+LMS!$G$7)),IF(AC761&lt;69,LMS!$D$9*AC761^3+LMS!$E$9*AC761^2+LMS!$F$9*AC761+LMS!$G$9,IF(AC761&lt;150,LMS!$D$10*AC761^3+LMS!$E$10*AC761^2+LMS!$F$10*AC761+LMS!$G$10,LMS!$D$11*AC761^3+LMS!$E$11*AC761^2+LMS!$F$11*AC761+LMS!$G$11)))</f>
        <v>#VALUE!</v>
      </c>
      <c r="AA761" t="e">
        <f>IF(D761="M",(IF(AC761&lt;2.5,LMS!$D$21*AC761^3+LMS!$E$21*AC761^2+LMS!$F$21*AC761+LMS!$G$21,IF(AC761&lt;9.5,LMS!$D$22*AC761^3+LMS!$E$22*AC761^2+LMS!$F$22*AC761+LMS!$G$22,IF(AC761&lt;26.75,LMS!$D$23*AC761^3+LMS!$E$23*AC761^2+LMS!$F$23*AC761+LMS!$G$23,IF(AC761&lt;90,LMS!$D$24*AC761^3+LMS!$E$24*AC761^2+LMS!$F$24*AC761+LMS!$G$24,LMS!$D$25*AC761^3+LMS!$E$25*AC761^2+LMS!$F$25*AC761+LMS!$G$25))))),(IF(AC761&lt;2.5,LMS!$D$27*AC761^3+LMS!$E$27*AC761^2+LMS!$F$27*AC761+LMS!$G$27,IF(AC761&lt;9.5,LMS!$D$28*AC761^3+LMS!$E$28*AC761^2+LMS!$F$28*AC761+LMS!$G$28,IF(AC761&lt;26.75,LMS!$D$29*AC761^3+LMS!$E$29*AC761^2+LMS!$F$29*AC761+LMS!$G$29,IF(AC761&lt;90,LMS!$D$30*AC761^3+LMS!$E$30*AC761^2+LMS!$F$30*AC761+LMS!$G$30,IF(AC761&lt;150,LMS!$D$31*AC761^3+LMS!$E$31*AC761^2+LMS!$F$31*AC761+LMS!$G$31,LMS!$D$32*AC761^3+LMS!$E$32*AC761^2+LMS!$F$32*AC761+LMS!$G$32)))))))</f>
        <v>#VALUE!</v>
      </c>
      <c r="AB761" t="e">
        <f>IF(D761="M",(IF(AC761&lt;90,LMS!$D$14*AC761^3+LMS!$E$14*AC761^2+LMS!$F$14*AC761+LMS!$G$14,LMS!$D$15*AC761^3+LMS!$E$15*AC761^2+LMS!$F$15*AC761+LMS!$G$15)),(IF(AC761&lt;90,LMS!$D$17*AC761^3+LMS!$E$17*AC761^2+LMS!$F$17*AC761+LMS!$G$17,LMS!$D$18*AC761^3+LMS!$E$18*AC761^2+LMS!$F$18*AC761+LMS!$G$18)))</f>
        <v>#VALUE!</v>
      </c>
      <c r="AC761" s="7" t="e">
        <f t="shared" si="183"/>
        <v>#VALUE!</v>
      </c>
    </row>
    <row r="762" spans="2:29" s="7" customFormat="1">
      <c r="B762" s="119"/>
      <c r="C762" s="119"/>
      <c r="D762" s="119"/>
      <c r="E762" s="31"/>
      <c r="F762" s="31"/>
      <c r="G762" s="120"/>
      <c r="H762" s="120"/>
      <c r="I762" s="11" t="str">
        <f t="shared" si="170"/>
        <v/>
      </c>
      <c r="J762" s="2" t="str">
        <f t="shared" si="171"/>
        <v/>
      </c>
      <c r="K762" s="2" t="str">
        <f t="shared" si="172"/>
        <v/>
      </c>
      <c r="L762" s="2" t="str">
        <f t="shared" si="173"/>
        <v/>
      </c>
      <c r="M762" s="2" t="str">
        <f t="shared" si="174"/>
        <v/>
      </c>
      <c r="N762" s="2" t="str">
        <f t="shared" si="175"/>
        <v/>
      </c>
      <c r="O762" s="11" t="str">
        <f t="shared" si="176"/>
        <v/>
      </c>
      <c r="P762" s="11" t="str">
        <f t="shared" si="177"/>
        <v/>
      </c>
      <c r="Q762" s="11" t="str">
        <f t="shared" si="178"/>
        <v/>
      </c>
      <c r="R762" s="137"/>
      <c r="S762" s="137"/>
      <c r="T762" s="12" t="e">
        <f t="shared" si="179"/>
        <v>#VALUE!</v>
      </c>
      <c r="U762" s="13" t="e">
        <f t="shared" si="180"/>
        <v>#VALUE!</v>
      </c>
      <c r="V762" s="13"/>
      <c r="W762" s="8">
        <f t="shared" si="181"/>
        <v>9.0359999999999996</v>
      </c>
      <c r="X762" s="8">
        <f t="shared" si="182"/>
        <v>-184.49199999999999</v>
      </c>
      <c r="Y762"/>
      <c r="Z762" t="e">
        <f>IF(D762="M",IF(AC762&lt;78,LMS!$D$5*AC762^3+LMS!$E$5*AC762^2+LMS!$F$5*AC762+LMS!$G$5,IF(AC762&lt;150,LMS!$D$6*AC762^3+LMS!$E$6*AC762^2+LMS!$F$6*AC762+LMS!$G$6,LMS!$D$7*AC762^3+LMS!$E$7*AC762^2+LMS!$F$7*AC762+LMS!$G$7)),IF(AC762&lt;69,LMS!$D$9*AC762^3+LMS!$E$9*AC762^2+LMS!$F$9*AC762+LMS!$G$9,IF(AC762&lt;150,LMS!$D$10*AC762^3+LMS!$E$10*AC762^2+LMS!$F$10*AC762+LMS!$G$10,LMS!$D$11*AC762^3+LMS!$E$11*AC762^2+LMS!$F$11*AC762+LMS!$G$11)))</f>
        <v>#VALUE!</v>
      </c>
      <c r="AA762" t="e">
        <f>IF(D762="M",(IF(AC762&lt;2.5,LMS!$D$21*AC762^3+LMS!$E$21*AC762^2+LMS!$F$21*AC762+LMS!$G$21,IF(AC762&lt;9.5,LMS!$D$22*AC762^3+LMS!$E$22*AC762^2+LMS!$F$22*AC762+LMS!$G$22,IF(AC762&lt;26.75,LMS!$D$23*AC762^3+LMS!$E$23*AC762^2+LMS!$F$23*AC762+LMS!$G$23,IF(AC762&lt;90,LMS!$D$24*AC762^3+LMS!$E$24*AC762^2+LMS!$F$24*AC762+LMS!$G$24,LMS!$D$25*AC762^3+LMS!$E$25*AC762^2+LMS!$F$25*AC762+LMS!$G$25))))),(IF(AC762&lt;2.5,LMS!$D$27*AC762^3+LMS!$E$27*AC762^2+LMS!$F$27*AC762+LMS!$G$27,IF(AC762&lt;9.5,LMS!$D$28*AC762^3+LMS!$E$28*AC762^2+LMS!$F$28*AC762+LMS!$G$28,IF(AC762&lt;26.75,LMS!$D$29*AC762^3+LMS!$E$29*AC762^2+LMS!$F$29*AC762+LMS!$G$29,IF(AC762&lt;90,LMS!$D$30*AC762^3+LMS!$E$30*AC762^2+LMS!$F$30*AC762+LMS!$G$30,IF(AC762&lt;150,LMS!$D$31*AC762^3+LMS!$E$31*AC762^2+LMS!$F$31*AC762+LMS!$G$31,LMS!$D$32*AC762^3+LMS!$E$32*AC762^2+LMS!$F$32*AC762+LMS!$G$32)))))))</f>
        <v>#VALUE!</v>
      </c>
      <c r="AB762" t="e">
        <f>IF(D762="M",(IF(AC762&lt;90,LMS!$D$14*AC762^3+LMS!$E$14*AC762^2+LMS!$F$14*AC762+LMS!$G$14,LMS!$D$15*AC762^3+LMS!$E$15*AC762^2+LMS!$F$15*AC762+LMS!$G$15)),(IF(AC762&lt;90,LMS!$D$17*AC762^3+LMS!$E$17*AC762^2+LMS!$F$17*AC762+LMS!$G$17,LMS!$D$18*AC762^3+LMS!$E$18*AC762^2+LMS!$F$18*AC762+LMS!$G$18)))</f>
        <v>#VALUE!</v>
      </c>
      <c r="AC762" s="7" t="e">
        <f t="shared" si="183"/>
        <v>#VALUE!</v>
      </c>
    </row>
    <row r="763" spans="2:29" s="7" customFormat="1">
      <c r="B763" s="119"/>
      <c r="C763" s="119"/>
      <c r="D763" s="119"/>
      <c r="E763" s="31"/>
      <c r="F763" s="31"/>
      <c r="G763" s="120"/>
      <c r="H763" s="120"/>
      <c r="I763" s="11" t="str">
        <f t="shared" si="170"/>
        <v/>
      </c>
      <c r="J763" s="2" t="str">
        <f t="shared" si="171"/>
        <v/>
      </c>
      <c r="K763" s="2" t="str">
        <f t="shared" si="172"/>
        <v/>
      </c>
      <c r="L763" s="2" t="str">
        <f t="shared" si="173"/>
        <v/>
      </c>
      <c r="M763" s="2" t="str">
        <f t="shared" si="174"/>
        <v/>
      </c>
      <c r="N763" s="2" t="str">
        <f t="shared" si="175"/>
        <v/>
      </c>
      <c r="O763" s="11" t="str">
        <f t="shared" si="176"/>
        <v/>
      </c>
      <c r="P763" s="11" t="str">
        <f t="shared" si="177"/>
        <v/>
      </c>
      <c r="Q763" s="11" t="str">
        <f t="shared" si="178"/>
        <v/>
      </c>
      <c r="R763" s="137"/>
      <c r="S763" s="137"/>
      <c r="T763" s="12" t="e">
        <f t="shared" si="179"/>
        <v>#VALUE!</v>
      </c>
      <c r="U763" s="13" t="e">
        <f t="shared" si="180"/>
        <v>#VALUE!</v>
      </c>
      <c r="V763" s="13"/>
      <c r="W763" s="8">
        <f t="shared" si="181"/>
        <v>9.0359999999999996</v>
      </c>
      <c r="X763" s="8">
        <f t="shared" si="182"/>
        <v>-184.49199999999999</v>
      </c>
      <c r="Y763"/>
      <c r="Z763" t="e">
        <f>IF(D763="M",IF(AC763&lt;78,LMS!$D$5*AC763^3+LMS!$E$5*AC763^2+LMS!$F$5*AC763+LMS!$G$5,IF(AC763&lt;150,LMS!$D$6*AC763^3+LMS!$E$6*AC763^2+LMS!$F$6*AC763+LMS!$G$6,LMS!$D$7*AC763^3+LMS!$E$7*AC763^2+LMS!$F$7*AC763+LMS!$G$7)),IF(AC763&lt;69,LMS!$D$9*AC763^3+LMS!$E$9*AC763^2+LMS!$F$9*AC763+LMS!$G$9,IF(AC763&lt;150,LMS!$D$10*AC763^3+LMS!$E$10*AC763^2+LMS!$F$10*AC763+LMS!$G$10,LMS!$D$11*AC763^3+LMS!$E$11*AC763^2+LMS!$F$11*AC763+LMS!$G$11)))</f>
        <v>#VALUE!</v>
      </c>
      <c r="AA763" t="e">
        <f>IF(D763="M",(IF(AC763&lt;2.5,LMS!$D$21*AC763^3+LMS!$E$21*AC763^2+LMS!$F$21*AC763+LMS!$G$21,IF(AC763&lt;9.5,LMS!$D$22*AC763^3+LMS!$E$22*AC763^2+LMS!$F$22*AC763+LMS!$G$22,IF(AC763&lt;26.75,LMS!$D$23*AC763^3+LMS!$E$23*AC763^2+LMS!$F$23*AC763+LMS!$G$23,IF(AC763&lt;90,LMS!$D$24*AC763^3+LMS!$E$24*AC763^2+LMS!$F$24*AC763+LMS!$G$24,LMS!$D$25*AC763^3+LMS!$E$25*AC763^2+LMS!$F$25*AC763+LMS!$G$25))))),(IF(AC763&lt;2.5,LMS!$D$27*AC763^3+LMS!$E$27*AC763^2+LMS!$F$27*AC763+LMS!$G$27,IF(AC763&lt;9.5,LMS!$D$28*AC763^3+LMS!$E$28*AC763^2+LMS!$F$28*AC763+LMS!$G$28,IF(AC763&lt;26.75,LMS!$D$29*AC763^3+LMS!$E$29*AC763^2+LMS!$F$29*AC763+LMS!$G$29,IF(AC763&lt;90,LMS!$D$30*AC763^3+LMS!$E$30*AC763^2+LMS!$F$30*AC763+LMS!$G$30,IF(AC763&lt;150,LMS!$D$31*AC763^3+LMS!$E$31*AC763^2+LMS!$F$31*AC763+LMS!$G$31,LMS!$D$32*AC763^3+LMS!$E$32*AC763^2+LMS!$F$32*AC763+LMS!$G$32)))))))</f>
        <v>#VALUE!</v>
      </c>
      <c r="AB763" t="e">
        <f>IF(D763="M",(IF(AC763&lt;90,LMS!$D$14*AC763^3+LMS!$E$14*AC763^2+LMS!$F$14*AC763+LMS!$G$14,LMS!$D$15*AC763^3+LMS!$E$15*AC763^2+LMS!$F$15*AC763+LMS!$G$15)),(IF(AC763&lt;90,LMS!$D$17*AC763^3+LMS!$E$17*AC763^2+LMS!$F$17*AC763+LMS!$G$17,LMS!$D$18*AC763^3+LMS!$E$18*AC763^2+LMS!$F$18*AC763+LMS!$G$18)))</f>
        <v>#VALUE!</v>
      </c>
      <c r="AC763" s="7" t="e">
        <f t="shared" si="183"/>
        <v>#VALUE!</v>
      </c>
    </row>
    <row r="764" spans="2:29" s="7" customFormat="1">
      <c r="B764" s="119"/>
      <c r="C764" s="119"/>
      <c r="D764" s="119"/>
      <c r="E764" s="31"/>
      <c r="F764" s="31"/>
      <c r="G764" s="120"/>
      <c r="H764" s="120"/>
      <c r="I764" s="11" t="str">
        <f t="shared" si="170"/>
        <v/>
      </c>
      <c r="J764" s="2" t="str">
        <f t="shared" si="171"/>
        <v/>
      </c>
      <c r="K764" s="2" t="str">
        <f t="shared" si="172"/>
        <v/>
      </c>
      <c r="L764" s="2" t="str">
        <f t="shared" si="173"/>
        <v/>
      </c>
      <c r="M764" s="2" t="str">
        <f t="shared" si="174"/>
        <v/>
      </c>
      <c r="N764" s="2" t="str">
        <f t="shared" si="175"/>
        <v/>
      </c>
      <c r="O764" s="11" t="str">
        <f t="shared" si="176"/>
        <v/>
      </c>
      <c r="P764" s="11" t="str">
        <f t="shared" si="177"/>
        <v/>
      </c>
      <c r="Q764" s="11" t="str">
        <f t="shared" si="178"/>
        <v/>
      </c>
      <c r="R764" s="137"/>
      <c r="S764" s="137"/>
      <c r="T764" s="12" t="e">
        <f t="shared" si="179"/>
        <v>#VALUE!</v>
      </c>
      <c r="U764" s="13" t="e">
        <f t="shared" si="180"/>
        <v>#VALUE!</v>
      </c>
      <c r="V764" s="13"/>
      <c r="W764" s="8">
        <f t="shared" si="181"/>
        <v>9.0359999999999996</v>
      </c>
      <c r="X764" s="8">
        <f t="shared" si="182"/>
        <v>-184.49199999999999</v>
      </c>
      <c r="Y764"/>
      <c r="Z764" t="e">
        <f>IF(D764="M",IF(AC764&lt;78,LMS!$D$5*AC764^3+LMS!$E$5*AC764^2+LMS!$F$5*AC764+LMS!$G$5,IF(AC764&lt;150,LMS!$D$6*AC764^3+LMS!$E$6*AC764^2+LMS!$F$6*AC764+LMS!$G$6,LMS!$D$7*AC764^3+LMS!$E$7*AC764^2+LMS!$F$7*AC764+LMS!$G$7)),IF(AC764&lt;69,LMS!$D$9*AC764^3+LMS!$E$9*AC764^2+LMS!$F$9*AC764+LMS!$G$9,IF(AC764&lt;150,LMS!$D$10*AC764^3+LMS!$E$10*AC764^2+LMS!$F$10*AC764+LMS!$G$10,LMS!$D$11*AC764^3+LMS!$E$11*AC764^2+LMS!$F$11*AC764+LMS!$G$11)))</f>
        <v>#VALUE!</v>
      </c>
      <c r="AA764" t="e">
        <f>IF(D764="M",(IF(AC764&lt;2.5,LMS!$D$21*AC764^3+LMS!$E$21*AC764^2+LMS!$F$21*AC764+LMS!$G$21,IF(AC764&lt;9.5,LMS!$D$22*AC764^3+LMS!$E$22*AC764^2+LMS!$F$22*AC764+LMS!$G$22,IF(AC764&lt;26.75,LMS!$D$23*AC764^3+LMS!$E$23*AC764^2+LMS!$F$23*AC764+LMS!$G$23,IF(AC764&lt;90,LMS!$D$24*AC764^3+LMS!$E$24*AC764^2+LMS!$F$24*AC764+LMS!$G$24,LMS!$D$25*AC764^3+LMS!$E$25*AC764^2+LMS!$F$25*AC764+LMS!$G$25))))),(IF(AC764&lt;2.5,LMS!$D$27*AC764^3+LMS!$E$27*AC764^2+LMS!$F$27*AC764+LMS!$G$27,IF(AC764&lt;9.5,LMS!$D$28*AC764^3+LMS!$E$28*AC764^2+LMS!$F$28*AC764+LMS!$G$28,IF(AC764&lt;26.75,LMS!$D$29*AC764^3+LMS!$E$29*AC764^2+LMS!$F$29*AC764+LMS!$G$29,IF(AC764&lt;90,LMS!$D$30*AC764^3+LMS!$E$30*AC764^2+LMS!$F$30*AC764+LMS!$G$30,IF(AC764&lt;150,LMS!$D$31*AC764^3+LMS!$E$31*AC764^2+LMS!$F$31*AC764+LMS!$G$31,LMS!$D$32*AC764^3+LMS!$E$32*AC764^2+LMS!$F$32*AC764+LMS!$G$32)))))))</f>
        <v>#VALUE!</v>
      </c>
      <c r="AB764" t="e">
        <f>IF(D764="M",(IF(AC764&lt;90,LMS!$D$14*AC764^3+LMS!$E$14*AC764^2+LMS!$F$14*AC764+LMS!$G$14,LMS!$D$15*AC764^3+LMS!$E$15*AC764^2+LMS!$F$15*AC764+LMS!$G$15)),(IF(AC764&lt;90,LMS!$D$17*AC764^3+LMS!$E$17*AC764^2+LMS!$F$17*AC764+LMS!$G$17,LMS!$D$18*AC764^3+LMS!$E$18*AC764^2+LMS!$F$18*AC764+LMS!$G$18)))</f>
        <v>#VALUE!</v>
      </c>
      <c r="AC764" s="7" t="e">
        <f t="shared" si="183"/>
        <v>#VALUE!</v>
      </c>
    </row>
    <row r="765" spans="2:29" s="7" customFormat="1">
      <c r="B765" s="119"/>
      <c r="C765" s="119"/>
      <c r="D765" s="119"/>
      <c r="E765" s="31"/>
      <c r="F765" s="31"/>
      <c r="G765" s="120"/>
      <c r="H765" s="120"/>
      <c r="I765" s="11" t="str">
        <f t="shared" ref="I765:I828" si="184">IF(COUNTA(D765,E765,F765,G765,H765)=5,IF(P765&gt;17.583,"*",(G765-(INDEX(IF(D765="F",Hfemalemean,Hmalemean),U765+1,INT(P765)+1))))/(INDEX(IF(D765="F",Hfemalesd,Hmalesd),U765+1,INT(P765)+1)),"")</f>
        <v/>
      </c>
      <c r="J765" s="2" t="str">
        <f t="shared" ref="J765:J828" si="185">IF(COUNTA(D765,E765,F765,G765,H765)=5,IF(P765&lt;1,"*",IF(P765&gt;=6,"*",IF(G765&gt;=120,"*",IF(G765&lt;70,"*",(H765-W765)/W765*100)))),"")</f>
        <v/>
      </c>
      <c r="K765" s="2" t="str">
        <f t="shared" ref="K765:K828" si="186">IF(COUNTA(D765,E765,F765,G765,H765)&lt;5,"",IF(P765&lt;6,"*",IF(P765&gt;=17.583,"*",(H765-G765*INDEX(IF(D765="F",muratafemale,muratamale),INT(P765)-4,1)-INDEX(IF(D765="F",muratafemale,muratamale),INT(P765)-4,2))/(G765*INDEX(IF(D765="F",muratafemale,muratamale),INT(P765)-4,1)+INDEX(IF(D765="F",muratafemale,muratamale),INT(P765)-4,2))*100)))</f>
        <v/>
      </c>
      <c r="L765" s="2" t="str">
        <f t="shared" ref="L765:L828" si="187">IF(COUNTA(D765,E765,F765,G765,H765)=5,IF(G765&gt;=IF(D765="M",181,174),"*",IF(G765&lt;101,"*",IF(P765&lt;6,"*",IF(P765&gt;=17.583,"*",(H765-X765)/X765*100)))),"")</f>
        <v/>
      </c>
      <c r="M765" s="2" t="str">
        <f t="shared" ref="M765:M828" si="188">IF(COUNTA(D765,E765,F765,G765,H765)=5,H765/G765^2*10000,"")</f>
        <v/>
      </c>
      <c r="N765" s="2" t="str">
        <f t="shared" ref="N765:N828" si="189">IF(COUNTA(D765,E765,F765,G765,H765)=5,IF(P765&gt;17.583,"*",NORMSDIST(((M765/AA765)^(Z765)-1)/Z765/AB765)*100),"")</f>
        <v/>
      </c>
      <c r="O765" s="11" t="str">
        <f t="shared" ref="O765:O828" si="190">IF(COUNTA(D765,E765,F765,G765,H765)=5,IF(P765&gt;17.583,"*",((M765/AA765)^(Z765)-1)/Z765/AB765),"")</f>
        <v/>
      </c>
      <c r="P765" s="11" t="str">
        <f t="shared" ref="P765:P828" si="191">IF(COUNTA(D765,E765,F765,G765,H765)=5,(F765-E765)/365.25,"")</f>
        <v/>
      </c>
      <c r="Q765" s="11" t="str">
        <f t="shared" ref="Q765:Q828" si="192">IF(I765="","",IF(T765&lt;10,"0","")&amp;T765&amp;"歳"&amp;IF(U765&lt;10,"0","")&amp;U765&amp;"か月")</f>
        <v/>
      </c>
      <c r="R765" s="137"/>
      <c r="S765" s="137"/>
      <c r="T765" s="12" t="e">
        <f t="shared" ref="T765:T828" si="193">INT(P765)</f>
        <v>#VALUE!</v>
      </c>
      <c r="U765" s="13" t="e">
        <f t="shared" ref="U765:U828" si="194">INT((P765-INT(P765))*12)</f>
        <v>#VALUE!</v>
      </c>
      <c r="V765" s="13"/>
      <c r="W765" s="8">
        <f t="shared" ref="W765:W828" si="195">IF(D765="M",2.06*10^-3*G765^2-0.1166*G765+6.5273,2.49*10^-3*G765^2-0.1858*G765+9.036)</f>
        <v>9.0359999999999996</v>
      </c>
      <c r="X765" s="8">
        <f t="shared" ref="X765:X828" si="196">((G765/100)^3*INDEX(itoOI,IF(D765="M",0,3)+IF(G765&lt;140,1,IF(G765&lt;=149,2,3)),1)+(G765/100)^2*INDEX(itoOI,IF(D765="M",0,3)+IF(G765&lt;140,1,IF(G765&lt;=149,2,3)),2)+(G765/100)*INDEX(itoOI,IF(D765="M",0,3)+IF(G765&lt;140,1,IF(G765&lt;=149,2,3)),3)+INDEX(itoOI,IF(D765="M",0,3)+IF(G765&lt;140,1,IF(G765&lt;=149,2,3)),4))</f>
        <v>-184.49199999999999</v>
      </c>
      <c r="Y765"/>
      <c r="Z765" t="e">
        <f>IF(D765="M",IF(AC765&lt;78,LMS!$D$5*AC765^3+LMS!$E$5*AC765^2+LMS!$F$5*AC765+LMS!$G$5,IF(AC765&lt;150,LMS!$D$6*AC765^3+LMS!$E$6*AC765^2+LMS!$F$6*AC765+LMS!$G$6,LMS!$D$7*AC765^3+LMS!$E$7*AC765^2+LMS!$F$7*AC765+LMS!$G$7)),IF(AC765&lt;69,LMS!$D$9*AC765^3+LMS!$E$9*AC765^2+LMS!$F$9*AC765+LMS!$G$9,IF(AC765&lt;150,LMS!$D$10*AC765^3+LMS!$E$10*AC765^2+LMS!$F$10*AC765+LMS!$G$10,LMS!$D$11*AC765^3+LMS!$E$11*AC765^2+LMS!$F$11*AC765+LMS!$G$11)))</f>
        <v>#VALUE!</v>
      </c>
      <c r="AA765" t="e">
        <f>IF(D765="M",(IF(AC765&lt;2.5,LMS!$D$21*AC765^3+LMS!$E$21*AC765^2+LMS!$F$21*AC765+LMS!$G$21,IF(AC765&lt;9.5,LMS!$D$22*AC765^3+LMS!$E$22*AC765^2+LMS!$F$22*AC765+LMS!$G$22,IF(AC765&lt;26.75,LMS!$D$23*AC765^3+LMS!$E$23*AC765^2+LMS!$F$23*AC765+LMS!$G$23,IF(AC765&lt;90,LMS!$D$24*AC765^3+LMS!$E$24*AC765^2+LMS!$F$24*AC765+LMS!$G$24,LMS!$D$25*AC765^3+LMS!$E$25*AC765^2+LMS!$F$25*AC765+LMS!$G$25))))),(IF(AC765&lt;2.5,LMS!$D$27*AC765^3+LMS!$E$27*AC765^2+LMS!$F$27*AC765+LMS!$G$27,IF(AC765&lt;9.5,LMS!$D$28*AC765^3+LMS!$E$28*AC765^2+LMS!$F$28*AC765+LMS!$G$28,IF(AC765&lt;26.75,LMS!$D$29*AC765^3+LMS!$E$29*AC765^2+LMS!$F$29*AC765+LMS!$G$29,IF(AC765&lt;90,LMS!$D$30*AC765^3+LMS!$E$30*AC765^2+LMS!$F$30*AC765+LMS!$G$30,IF(AC765&lt;150,LMS!$D$31*AC765^3+LMS!$E$31*AC765^2+LMS!$F$31*AC765+LMS!$G$31,LMS!$D$32*AC765^3+LMS!$E$32*AC765^2+LMS!$F$32*AC765+LMS!$G$32)))))))</f>
        <v>#VALUE!</v>
      </c>
      <c r="AB765" t="e">
        <f>IF(D765="M",(IF(AC765&lt;90,LMS!$D$14*AC765^3+LMS!$E$14*AC765^2+LMS!$F$14*AC765+LMS!$G$14,LMS!$D$15*AC765^3+LMS!$E$15*AC765^2+LMS!$F$15*AC765+LMS!$G$15)),(IF(AC765&lt;90,LMS!$D$17*AC765^3+LMS!$E$17*AC765^2+LMS!$F$17*AC765+LMS!$G$17,LMS!$D$18*AC765^3+LMS!$E$18*AC765^2+LMS!$F$18*AC765+LMS!$G$18)))</f>
        <v>#VALUE!</v>
      </c>
      <c r="AC765" s="7" t="e">
        <f t="shared" ref="AC765:AC828" si="197">P765*365.25/30.4375</f>
        <v>#VALUE!</v>
      </c>
    </row>
    <row r="766" spans="2:29" s="7" customFormat="1">
      <c r="B766" s="119"/>
      <c r="C766" s="119"/>
      <c r="D766" s="119"/>
      <c r="E766" s="31"/>
      <c r="F766" s="31"/>
      <c r="G766" s="120"/>
      <c r="H766" s="120"/>
      <c r="I766" s="11" t="str">
        <f t="shared" si="184"/>
        <v/>
      </c>
      <c r="J766" s="2" t="str">
        <f t="shared" si="185"/>
        <v/>
      </c>
      <c r="K766" s="2" t="str">
        <f t="shared" si="186"/>
        <v/>
      </c>
      <c r="L766" s="2" t="str">
        <f t="shared" si="187"/>
        <v/>
      </c>
      <c r="M766" s="2" t="str">
        <f t="shared" si="188"/>
        <v/>
      </c>
      <c r="N766" s="2" t="str">
        <f t="shared" si="189"/>
        <v/>
      </c>
      <c r="O766" s="11" t="str">
        <f t="shared" si="190"/>
        <v/>
      </c>
      <c r="P766" s="11" t="str">
        <f t="shared" si="191"/>
        <v/>
      </c>
      <c r="Q766" s="11" t="str">
        <f t="shared" si="192"/>
        <v/>
      </c>
      <c r="R766" s="137"/>
      <c r="S766" s="137"/>
      <c r="T766" s="12" t="e">
        <f t="shared" si="193"/>
        <v>#VALUE!</v>
      </c>
      <c r="U766" s="13" t="e">
        <f t="shared" si="194"/>
        <v>#VALUE!</v>
      </c>
      <c r="V766" s="13"/>
      <c r="W766" s="8">
        <f t="shared" si="195"/>
        <v>9.0359999999999996</v>
      </c>
      <c r="X766" s="8">
        <f t="shared" si="196"/>
        <v>-184.49199999999999</v>
      </c>
      <c r="Y766"/>
      <c r="Z766" t="e">
        <f>IF(D766="M",IF(AC766&lt;78,LMS!$D$5*AC766^3+LMS!$E$5*AC766^2+LMS!$F$5*AC766+LMS!$G$5,IF(AC766&lt;150,LMS!$D$6*AC766^3+LMS!$E$6*AC766^2+LMS!$F$6*AC766+LMS!$G$6,LMS!$D$7*AC766^3+LMS!$E$7*AC766^2+LMS!$F$7*AC766+LMS!$G$7)),IF(AC766&lt;69,LMS!$D$9*AC766^3+LMS!$E$9*AC766^2+LMS!$F$9*AC766+LMS!$G$9,IF(AC766&lt;150,LMS!$D$10*AC766^3+LMS!$E$10*AC766^2+LMS!$F$10*AC766+LMS!$G$10,LMS!$D$11*AC766^3+LMS!$E$11*AC766^2+LMS!$F$11*AC766+LMS!$G$11)))</f>
        <v>#VALUE!</v>
      </c>
      <c r="AA766" t="e">
        <f>IF(D766="M",(IF(AC766&lt;2.5,LMS!$D$21*AC766^3+LMS!$E$21*AC766^2+LMS!$F$21*AC766+LMS!$G$21,IF(AC766&lt;9.5,LMS!$D$22*AC766^3+LMS!$E$22*AC766^2+LMS!$F$22*AC766+LMS!$G$22,IF(AC766&lt;26.75,LMS!$D$23*AC766^3+LMS!$E$23*AC766^2+LMS!$F$23*AC766+LMS!$G$23,IF(AC766&lt;90,LMS!$D$24*AC766^3+LMS!$E$24*AC766^2+LMS!$F$24*AC766+LMS!$G$24,LMS!$D$25*AC766^3+LMS!$E$25*AC766^2+LMS!$F$25*AC766+LMS!$G$25))))),(IF(AC766&lt;2.5,LMS!$D$27*AC766^3+LMS!$E$27*AC766^2+LMS!$F$27*AC766+LMS!$G$27,IF(AC766&lt;9.5,LMS!$D$28*AC766^3+LMS!$E$28*AC766^2+LMS!$F$28*AC766+LMS!$G$28,IF(AC766&lt;26.75,LMS!$D$29*AC766^3+LMS!$E$29*AC766^2+LMS!$F$29*AC766+LMS!$G$29,IF(AC766&lt;90,LMS!$D$30*AC766^3+LMS!$E$30*AC766^2+LMS!$F$30*AC766+LMS!$G$30,IF(AC766&lt;150,LMS!$D$31*AC766^3+LMS!$E$31*AC766^2+LMS!$F$31*AC766+LMS!$G$31,LMS!$D$32*AC766^3+LMS!$E$32*AC766^2+LMS!$F$32*AC766+LMS!$G$32)))))))</f>
        <v>#VALUE!</v>
      </c>
      <c r="AB766" t="e">
        <f>IF(D766="M",(IF(AC766&lt;90,LMS!$D$14*AC766^3+LMS!$E$14*AC766^2+LMS!$F$14*AC766+LMS!$G$14,LMS!$D$15*AC766^3+LMS!$E$15*AC766^2+LMS!$F$15*AC766+LMS!$G$15)),(IF(AC766&lt;90,LMS!$D$17*AC766^3+LMS!$E$17*AC766^2+LMS!$F$17*AC766+LMS!$G$17,LMS!$D$18*AC766^3+LMS!$E$18*AC766^2+LMS!$F$18*AC766+LMS!$G$18)))</f>
        <v>#VALUE!</v>
      </c>
      <c r="AC766" s="7" t="e">
        <f t="shared" si="197"/>
        <v>#VALUE!</v>
      </c>
    </row>
    <row r="767" spans="2:29" s="7" customFormat="1">
      <c r="B767" s="119"/>
      <c r="C767" s="119"/>
      <c r="D767" s="119"/>
      <c r="E767" s="31"/>
      <c r="F767" s="31"/>
      <c r="G767" s="120"/>
      <c r="H767" s="120"/>
      <c r="I767" s="11" t="str">
        <f t="shared" si="184"/>
        <v/>
      </c>
      <c r="J767" s="2" t="str">
        <f t="shared" si="185"/>
        <v/>
      </c>
      <c r="K767" s="2" t="str">
        <f t="shared" si="186"/>
        <v/>
      </c>
      <c r="L767" s="2" t="str">
        <f t="shared" si="187"/>
        <v/>
      </c>
      <c r="M767" s="2" t="str">
        <f t="shared" si="188"/>
        <v/>
      </c>
      <c r="N767" s="2" t="str">
        <f t="shared" si="189"/>
        <v/>
      </c>
      <c r="O767" s="11" t="str">
        <f t="shared" si="190"/>
        <v/>
      </c>
      <c r="P767" s="11" t="str">
        <f t="shared" si="191"/>
        <v/>
      </c>
      <c r="Q767" s="11" t="str">
        <f t="shared" si="192"/>
        <v/>
      </c>
      <c r="R767" s="137"/>
      <c r="S767" s="137"/>
      <c r="T767" s="12" t="e">
        <f t="shared" si="193"/>
        <v>#VALUE!</v>
      </c>
      <c r="U767" s="13" t="e">
        <f t="shared" si="194"/>
        <v>#VALUE!</v>
      </c>
      <c r="V767" s="13"/>
      <c r="W767" s="8">
        <f t="shared" si="195"/>
        <v>9.0359999999999996</v>
      </c>
      <c r="X767" s="8">
        <f t="shared" si="196"/>
        <v>-184.49199999999999</v>
      </c>
      <c r="Y767"/>
      <c r="Z767" t="e">
        <f>IF(D767="M",IF(AC767&lt;78,LMS!$D$5*AC767^3+LMS!$E$5*AC767^2+LMS!$F$5*AC767+LMS!$G$5,IF(AC767&lt;150,LMS!$D$6*AC767^3+LMS!$E$6*AC767^2+LMS!$F$6*AC767+LMS!$G$6,LMS!$D$7*AC767^3+LMS!$E$7*AC767^2+LMS!$F$7*AC767+LMS!$G$7)),IF(AC767&lt;69,LMS!$D$9*AC767^3+LMS!$E$9*AC767^2+LMS!$F$9*AC767+LMS!$G$9,IF(AC767&lt;150,LMS!$D$10*AC767^3+LMS!$E$10*AC767^2+LMS!$F$10*AC767+LMS!$G$10,LMS!$D$11*AC767^3+LMS!$E$11*AC767^2+LMS!$F$11*AC767+LMS!$G$11)))</f>
        <v>#VALUE!</v>
      </c>
      <c r="AA767" t="e">
        <f>IF(D767="M",(IF(AC767&lt;2.5,LMS!$D$21*AC767^3+LMS!$E$21*AC767^2+LMS!$F$21*AC767+LMS!$G$21,IF(AC767&lt;9.5,LMS!$D$22*AC767^3+LMS!$E$22*AC767^2+LMS!$F$22*AC767+LMS!$G$22,IF(AC767&lt;26.75,LMS!$D$23*AC767^3+LMS!$E$23*AC767^2+LMS!$F$23*AC767+LMS!$G$23,IF(AC767&lt;90,LMS!$D$24*AC767^3+LMS!$E$24*AC767^2+LMS!$F$24*AC767+LMS!$G$24,LMS!$D$25*AC767^3+LMS!$E$25*AC767^2+LMS!$F$25*AC767+LMS!$G$25))))),(IF(AC767&lt;2.5,LMS!$D$27*AC767^3+LMS!$E$27*AC767^2+LMS!$F$27*AC767+LMS!$G$27,IF(AC767&lt;9.5,LMS!$D$28*AC767^3+LMS!$E$28*AC767^2+LMS!$F$28*AC767+LMS!$G$28,IF(AC767&lt;26.75,LMS!$D$29*AC767^3+LMS!$E$29*AC767^2+LMS!$F$29*AC767+LMS!$G$29,IF(AC767&lt;90,LMS!$D$30*AC767^3+LMS!$E$30*AC767^2+LMS!$F$30*AC767+LMS!$G$30,IF(AC767&lt;150,LMS!$D$31*AC767^3+LMS!$E$31*AC767^2+LMS!$F$31*AC767+LMS!$G$31,LMS!$D$32*AC767^3+LMS!$E$32*AC767^2+LMS!$F$32*AC767+LMS!$G$32)))))))</f>
        <v>#VALUE!</v>
      </c>
      <c r="AB767" t="e">
        <f>IF(D767="M",(IF(AC767&lt;90,LMS!$D$14*AC767^3+LMS!$E$14*AC767^2+LMS!$F$14*AC767+LMS!$G$14,LMS!$D$15*AC767^3+LMS!$E$15*AC767^2+LMS!$F$15*AC767+LMS!$G$15)),(IF(AC767&lt;90,LMS!$D$17*AC767^3+LMS!$E$17*AC767^2+LMS!$F$17*AC767+LMS!$G$17,LMS!$D$18*AC767^3+LMS!$E$18*AC767^2+LMS!$F$18*AC767+LMS!$G$18)))</f>
        <v>#VALUE!</v>
      </c>
      <c r="AC767" s="7" t="e">
        <f t="shared" si="197"/>
        <v>#VALUE!</v>
      </c>
    </row>
    <row r="768" spans="2:29" s="7" customFormat="1">
      <c r="B768" s="119"/>
      <c r="C768" s="119"/>
      <c r="D768" s="119"/>
      <c r="E768" s="31"/>
      <c r="F768" s="31"/>
      <c r="G768" s="120"/>
      <c r="H768" s="120"/>
      <c r="I768" s="11" t="str">
        <f t="shared" si="184"/>
        <v/>
      </c>
      <c r="J768" s="2" t="str">
        <f t="shared" si="185"/>
        <v/>
      </c>
      <c r="K768" s="2" t="str">
        <f t="shared" si="186"/>
        <v/>
      </c>
      <c r="L768" s="2" t="str">
        <f t="shared" si="187"/>
        <v/>
      </c>
      <c r="M768" s="2" t="str">
        <f t="shared" si="188"/>
        <v/>
      </c>
      <c r="N768" s="2" t="str">
        <f t="shared" si="189"/>
        <v/>
      </c>
      <c r="O768" s="11" t="str">
        <f t="shared" si="190"/>
        <v/>
      </c>
      <c r="P768" s="11" t="str">
        <f t="shared" si="191"/>
        <v/>
      </c>
      <c r="Q768" s="11" t="str">
        <f t="shared" si="192"/>
        <v/>
      </c>
      <c r="R768" s="137"/>
      <c r="S768" s="137"/>
      <c r="T768" s="12" t="e">
        <f t="shared" si="193"/>
        <v>#VALUE!</v>
      </c>
      <c r="U768" s="13" t="e">
        <f t="shared" si="194"/>
        <v>#VALUE!</v>
      </c>
      <c r="V768" s="13"/>
      <c r="W768" s="8">
        <f t="shared" si="195"/>
        <v>9.0359999999999996</v>
      </c>
      <c r="X768" s="8">
        <f t="shared" si="196"/>
        <v>-184.49199999999999</v>
      </c>
      <c r="Y768"/>
      <c r="Z768" t="e">
        <f>IF(D768="M",IF(AC768&lt;78,LMS!$D$5*AC768^3+LMS!$E$5*AC768^2+LMS!$F$5*AC768+LMS!$G$5,IF(AC768&lt;150,LMS!$D$6*AC768^3+LMS!$E$6*AC768^2+LMS!$F$6*AC768+LMS!$G$6,LMS!$D$7*AC768^3+LMS!$E$7*AC768^2+LMS!$F$7*AC768+LMS!$G$7)),IF(AC768&lt;69,LMS!$D$9*AC768^3+LMS!$E$9*AC768^2+LMS!$F$9*AC768+LMS!$G$9,IF(AC768&lt;150,LMS!$D$10*AC768^3+LMS!$E$10*AC768^2+LMS!$F$10*AC768+LMS!$G$10,LMS!$D$11*AC768^3+LMS!$E$11*AC768^2+LMS!$F$11*AC768+LMS!$G$11)))</f>
        <v>#VALUE!</v>
      </c>
      <c r="AA768" t="e">
        <f>IF(D768="M",(IF(AC768&lt;2.5,LMS!$D$21*AC768^3+LMS!$E$21*AC768^2+LMS!$F$21*AC768+LMS!$G$21,IF(AC768&lt;9.5,LMS!$D$22*AC768^3+LMS!$E$22*AC768^2+LMS!$F$22*AC768+LMS!$G$22,IF(AC768&lt;26.75,LMS!$D$23*AC768^3+LMS!$E$23*AC768^2+LMS!$F$23*AC768+LMS!$G$23,IF(AC768&lt;90,LMS!$D$24*AC768^3+LMS!$E$24*AC768^2+LMS!$F$24*AC768+LMS!$G$24,LMS!$D$25*AC768^3+LMS!$E$25*AC768^2+LMS!$F$25*AC768+LMS!$G$25))))),(IF(AC768&lt;2.5,LMS!$D$27*AC768^3+LMS!$E$27*AC768^2+LMS!$F$27*AC768+LMS!$G$27,IF(AC768&lt;9.5,LMS!$D$28*AC768^3+LMS!$E$28*AC768^2+LMS!$F$28*AC768+LMS!$G$28,IF(AC768&lt;26.75,LMS!$D$29*AC768^3+LMS!$E$29*AC768^2+LMS!$F$29*AC768+LMS!$G$29,IF(AC768&lt;90,LMS!$D$30*AC768^3+LMS!$E$30*AC768^2+LMS!$F$30*AC768+LMS!$G$30,IF(AC768&lt;150,LMS!$D$31*AC768^3+LMS!$E$31*AC768^2+LMS!$F$31*AC768+LMS!$G$31,LMS!$D$32*AC768^3+LMS!$E$32*AC768^2+LMS!$F$32*AC768+LMS!$G$32)))))))</f>
        <v>#VALUE!</v>
      </c>
      <c r="AB768" t="e">
        <f>IF(D768="M",(IF(AC768&lt;90,LMS!$D$14*AC768^3+LMS!$E$14*AC768^2+LMS!$F$14*AC768+LMS!$G$14,LMS!$D$15*AC768^3+LMS!$E$15*AC768^2+LMS!$F$15*AC768+LMS!$G$15)),(IF(AC768&lt;90,LMS!$D$17*AC768^3+LMS!$E$17*AC768^2+LMS!$F$17*AC768+LMS!$G$17,LMS!$D$18*AC768^3+LMS!$E$18*AC768^2+LMS!$F$18*AC768+LMS!$G$18)))</f>
        <v>#VALUE!</v>
      </c>
      <c r="AC768" s="7" t="e">
        <f t="shared" si="197"/>
        <v>#VALUE!</v>
      </c>
    </row>
    <row r="769" spans="2:29" s="7" customFormat="1">
      <c r="B769" s="119"/>
      <c r="C769" s="119"/>
      <c r="D769" s="119"/>
      <c r="E769" s="31"/>
      <c r="F769" s="31"/>
      <c r="G769" s="120"/>
      <c r="H769" s="120"/>
      <c r="I769" s="11" t="str">
        <f t="shared" si="184"/>
        <v/>
      </c>
      <c r="J769" s="2" t="str">
        <f t="shared" si="185"/>
        <v/>
      </c>
      <c r="K769" s="2" t="str">
        <f t="shared" si="186"/>
        <v/>
      </c>
      <c r="L769" s="2" t="str">
        <f t="shared" si="187"/>
        <v/>
      </c>
      <c r="M769" s="2" t="str">
        <f t="shared" si="188"/>
        <v/>
      </c>
      <c r="N769" s="2" t="str">
        <f t="shared" si="189"/>
        <v/>
      </c>
      <c r="O769" s="11" t="str">
        <f t="shared" si="190"/>
        <v/>
      </c>
      <c r="P769" s="11" t="str">
        <f t="shared" si="191"/>
        <v/>
      </c>
      <c r="Q769" s="11" t="str">
        <f t="shared" si="192"/>
        <v/>
      </c>
      <c r="R769" s="137"/>
      <c r="S769" s="137"/>
      <c r="T769" s="12" t="e">
        <f t="shared" si="193"/>
        <v>#VALUE!</v>
      </c>
      <c r="U769" s="13" t="e">
        <f t="shared" si="194"/>
        <v>#VALUE!</v>
      </c>
      <c r="V769" s="13"/>
      <c r="W769" s="8">
        <f t="shared" si="195"/>
        <v>9.0359999999999996</v>
      </c>
      <c r="X769" s="8">
        <f t="shared" si="196"/>
        <v>-184.49199999999999</v>
      </c>
      <c r="Y769"/>
      <c r="Z769" t="e">
        <f>IF(D769="M",IF(AC769&lt;78,LMS!$D$5*AC769^3+LMS!$E$5*AC769^2+LMS!$F$5*AC769+LMS!$G$5,IF(AC769&lt;150,LMS!$D$6*AC769^3+LMS!$E$6*AC769^2+LMS!$F$6*AC769+LMS!$G$6,LMS!$D$7*AC769^3+LMS!$E$7*AC769^2+LMS!$F$7*AC769+LMS!$G$7)),IF(AC769&lt;69,LMS!$D$9*AC769^3+LMS!$E$9*AC769^2+LMS!$F$9*AC769+LMS!$G$9,IF(AC769&lt;150,LMS!$D$10*AC769^3+LMS!$E$10*AC769^2+LMS!$F$10*AC769+LMS!$G$10,LMS!$D$11*AC769^3+LMS!$E$11*AC769^2+LMS!$F$11*AC769+LMS!$G$11)))</f>
        <v>#VALUE!</v>
      </c>
      <c r="AA769" t="e">
        <f>IF(D769="M",(IF(AC769&lt;2.5,LMS!$D$21*AC769^3+LMS!$E$21*AC769^2+LMS!$F$21*AC769+LMS!$G$21,IF(AC769&lt;9.5,LMS!$D$22*AC769^3+LMS!$E$22*AC769^2+LMS!$F$22*AC769+LMS!$G$22,IF(AC769&lt;26.75,LMS!$D$23*AC769^3+LMS!$E$23*AC769^2+LMS!$F$23*AC769+LMS!$G$23,IF(AC769&lt;90,LMS!$D$24*AC769^3+LMS!$E$24*AC769^2+LMS!$F$24*AC769+LMS!$G$24,LMS!$D$25*AC769^3+LMS!$E$25*AC769^2+LMS!$F$25*AC769+LMS!$G$25))))),(IF(AC769&lt;2.5,LMS!$D$27*AC769^3+LMS!$E$27*AC769^2+LMS!$F$27*AC769+LMS!$G$27,IF(AC769&lt;9.5,LMS!$D$28*AC769^3+LMS!$E$28*AC769^2+LMS!$F$28*AC769+LMS!$G$28,IF(AC769&lt;26.75,LMS!$D$29*AC769^3+LMS!$E$29*AC769^2+LMS!$F$29*AC769+LMS!$G$29,IF(AC769&lt;90,LMS!$D$30*AC769^3+LMS!$E$30*AC769^2+LMS!$F$30*AC769+LMS!$G$30,IF(AC769&lt;150,LMS!$D$31*AC769^3+LMS!$E$31*AC769^2+LMS!$F$31*AC769+LMS!$G$31,LMS!$D$32*AC769^3+LMS!$E$32*AC769^2+LMS!$F$32*AC769+LMS!$G$32)))))))</f>
        <v>#VALUE!</v>
      </c>
      <c r="AB769" t="e">
        <f>IF(D769="M",(IF(AC769&lt;90,LMS!$D$14*AC769^3+LMS!$E$14*AC769^2+LMS!$F$14*AC769+LMS!$G$14,LMS!$D$15*AC769^3+LMS!$E$15*AC769^2+LMS!$F$15*AC769+LMS!$G$15)),(IF(AC769&lt;90,LMS!$D$17*AC769^3+LMS!$E$17*AC769^2+LMS!$F$17*AC769+LMS!$G$17,LMS!$D$18*AC769^3+LMS!$E$18*AC769^2+LMS!$F$18*AC769+LMS!$G$18)))</f>
        <v>#VALUE!</v>
      </c>
      <c r="AC769" s="7" t="e">
        <f t="shared" si="197"/>
        <v>#VALUE!</v>
      </c>
    </row>
    <row r="770" spans="2:29" s="7" customFormat="1">
      <c r="B770" s="119"/>
      <c r="C770" s="119"/>
      <c r="D770" s="119"/>
      <c r="E770" s="31"/>
      <c r="F770" s="31"/>
      <c r="G770" s="120"/>
      <c r="H770" s="120"/>
      <c r="I770" s="11" t="str">
        <f t="shared" si="184"/>
        <v/>
      </c>
      <c r="J770" s="2" t="str">
        <f t="shared" si="185"/>
        <v/>
      </c>
      <c r="K770" s="2" t="str">
        <f t="shared" si="186"/>
        <v/>
      </c>
      <c r="L770" s="2" t="str">
        <f t="shared" si="187"/>
        <v/>
      </c>
      <c r="M770" s="2" t="str">
        <f t="shared" si="188"/>
        <v/>
      </c>
      <c r="N770" s="2" t="str">
        <f t="shared" si="189"/>
        <v/>
      </c>
      <c r="O770" s="11" t="str">
        <f t="shared" si="190"/>
        <v/>
      </c>
      <c r="P770" s="11" t="str">
        <f t="shared" si="191"/>
        <v/>
      </c>
      <c r="Q770" s="11" t="str">
        <f t="shared" si="192"/>
        <v/>
      </c>
      <c r="R770" s="137"/>
      <c r="S770" s="137"/>
      <c r="T770" s="12" t="e">
        <f t="shared" si="193"/>
        <v>#VALUE!</v>
      </c>
      <c r="U770" s="13" t="e">
        <f t="shared" si="194"/>
        <v>#VALUE!</v>
      </c>
      <c r="V770" s="13"/>
      <c r="W770" s="8">
        <f t="shared" si="195"/>
        <v>9.0359999999999996</v>
      </c>
      <c r="X770" s="8">
        <f t="shared" si="196"/>
        <v>-184.49199999999999</v>
      </c>
      <c r="Y770"/>
      <c r="Z770" t="e">
        <f>IF(D770="M",IF(AC770&lt;78,LMS!$D$5*AC770^3+LMS!$E$5*AC770^2+LMS!$F$5*AC770+LMS!$G$5,IF(AC770&lt;150,LMS!$D$6*AC770^3+LMS!$E$6*AC770^2+LMS!$F$6*AC770+LMS!$G$6,LMS!$D$7*AC770^3+LMS!$E$7*AC770^2+LMS!$F$7*AC770+LMS!$G$7)),IF(AC770&lt;69,LMS!$D$9*AC770^3+LMS!$E$9*AC770^2+LMS!$F$9*AC770+LMS!$G$9,IF(AC770&lt;150,LMS!$D$10*AC770^3+LMS!$E$10*AC770^2+LMS!$F$10*AC770+LMS!$G$10,LMS!$D$11*AC770^3+LMS!$E$11*AC770^2+LMS!$F$11*AC770+LMS!$G$11)))</f>
        <v>#VALUE!</v>
      </c>
      <c r="AA770" t="e">
        <f>IF(D770="M",(IF(AC770&lt;2.5,LMS!$D$21*AC770^3+LMS!$E$21*AC770^2+LMS!$F$21*AC770+LMS!$G$21,IF(AC770&lt;9.5,LMS!$D$22*AC770^3+LMS!$E$22*AC770^2+LMS!$F$22*AC770+LMS!$G$22,IF(AC770&lt;26.75,LMS!$D$23*AC770^3+LMS!$E$23*AC770^2+LMS!$F$23*AC770+LMS!$G$23,IF(AC770&lt;90,LMS!$D$24*AC770^3+LMS!$E$24*AC770^2+LMS!$F$24*AC770+LMS!$G$24,LMS!$D$25*AC770^3+LMS!$E$25*AC770^2+LMS!$F$25*AC770+LMS!$G$25))))),(IF(AC770&lt;2.5,LMS!$D$27*AC770^3+LMS!$E$27*AC770^2+LMS!$F$27*AC770+LMS!$G$27,IF(AC770&lt;9.5,LMS!$D$28*AC770^3+LMS!$E$28*AC770^2+LMS!$F$28*AC770+LMS!$G$28,IF(AC770&lt;26.75,LMS!$D$29*AC770^3+LMS!$E$29*AC770^2+LMS!$F$29*AC770+LMS!$G$29,IF(AC770&lt;90,LMS!$D$30*AC770^3+LMS!$E$30*AC770^2+LMS!$F$30*AC770+LMS!$G$30,IF(AC770&lt;150,LMS!$D$31*AC770^3+LMS!$E$31*AC770^2+LMS!$F$31*AC770+LMS!$G$31,LMS!$D$32*AC770^3+LMS!$E$32*AC770^2+LMS!$F$32*AC770+LMS!$G$32)))))))</f>
        <v>#VALUE!</v>
      </c>
      <c r="AB770" t="e">
        <f>IF(D770="M",(IF(AC770&lt;90,LMS!$D$14*AC770^3+LMS!$E$14*AC770^2+LMS!$F$14*AC770+LMS!$G$14,LMS!$D$15*AC770^3+LMS!$E$15*AC770^2+LMS!$F$15*AC770+LMS!$G$15)),(IF(AC770&lt;90,LMS!$D$17*AC770^3+LMS!$E$17*AC770^2+LMS!$F$17*AC770+LMS!$G$17,LMS!$D$18*AC770^3+LMS!$E$18*AC770^2+LMS!$F$18*AC770+LMS!$G$18)))</f>
        <v>#VALUE!</v>
      </c>
      <c r="AC770" s="7" t="e">
        <f t="shared" si="197"/>
        <v>#VALUE!</v>
      </c>
    </row>
    <row r="771" spans="2:29" s="7" customFormat="1">
      <c r="B771" s="119"/>
      <c r="C771" s="119"/>
      <c r="D771" s="119"/>
      <c r="E771" s="31"/>
      <c r="F771" s="31"/>
      <c r="G771" s="120"/>
      <c r="H771" s="120"/>
      <c r="I771" s="11" t="str">
        <f t="shared" si="184"/>
        <v/>
      </c>
      <c r="J771" s="2" t="str">
        <f t="shared" si="185"/>
        <v/>
      </c>
      <c r="K771" s="2" t="str">
        <f t="shared" si="186"/>
        <v/>
      </c>
      <c r="L771" s="2" t="str">
        <f t="shared" si="187"/>
        <v/>
      </c>
      <c r="M771" s="2" t="str">
        <f t="shared" si="188"/>
        <v/>
      </c>
      <c r="N771" s="2" t="str">
        <f t="shared" si="189"/>
        <v/>
      </c>
      <c r="O771" s="11" t="str">
        <f t="shared" si="190"/>
        <v/>
      </c>
      <c r="P771" s="11" t="str">
        <f t="shared" si="191"/>
        <v/>
      </c>
      <c r="Q771" s="11" t="str">
        <f t="shared" si="192"/>
        <v/>
      </c>
      <c r="R771" s="137"/>
      <c r="S771" s="137"/>
      <c r="T771" s="12" t="e">
        <f t="shared" si="193"/>
        <v>#VALUE!</v>
      </c>
      <c r="U771" s="13" t="e">
        <f t="shared" si="194"/>
        <v>#VALUE!</v>
      </c>
      <c r="V771" s="13"/>
      <c r="W771" s="8">
        <f t="shared" si="195"/>
        <v>9.0359999999999996</v>
      </c>
      <c r="X771" s="8">
        <f t="shared" si="196"/>
        <v>-184.49199999999999</v>
      </c>
      <c r="Y771"/>
      <c r="Z771" t="e">
        <f>IF(D771="M",IF(AC771&lt;78,LMS!$D$5*AC771^3+LMS!$E$5*AC771^2+LMS!$F$5*AC771+LMS!$G$5,IF(AC771&lt;150,LMS!$D$6*AC771^3+LMS!$E$6*AC771^2+LMS!$F$6*AC771+LMS!$G$6,LMS!$D$7*AC771^3+LMS!$E$7*AC771^2+LMS!$F$7*AC771+LMS!$G$7)),IF(AC771&lt;69,LMS!$D$9*AC771^3+LMS!$E$9*AC771^2+LMS!$F$9*AC771+LMS!$G$9,IF(AC771&lt;150,LMS!$D$10*AC771^3+LMS!$E$10*AC771^2+LMS!$F$10*AC771+LMS!$G$10,LMS!$D$11*AC771^3+LMS!$E$11*AC771^2+LMS!$F$11*AC771+LMS!$G$11)))</f>
        <v>#VALUE!</v>
      </c>
      <c r="AA771" t="e">
        <f>IF(D771="M",(IF(AC771&lt;2.5,LMS!$D$21*AC771^3+LMS!$E$21*AC771^2+LMS!$F$21*AC771+LMS!$G$21,IF(AC771&lt;9.5,LMS!$D$22*AC771^3+LMS!$E$22*AC771^2+LMS!$F$22*AC771+LMS!$G$22,IF(AC771&lt;26.75,LMS!$D$23*AC771^3+LMS!$E$23*AC771^2+LMS!$F$23*AC771+LMS!$G$23,IF(AC771&lt;90,LMS!$D$24*AC771^3+LMS!$E$24*AC771^2+LMS!$F$24*AC771+LMS!$G$24,LMS!$D$25*AC771^3+LMS!$E$25*AC771^2+LMS!$F$25*AC771+LMS!$G$25))))),(IF(AC771&lt;2.5,LMS!$D$27*AC771^3+LMS!$E$27*AC771^2+LMS!$F$27*AC771+LMS!$G$27,IF(AC771&lt;9.5,LMS!$D$28*AC771^3+LMS!$E$28*AC771^2+LMS!$F$28*AC771+LMS!$G$28,IF(AC771&lt;26.75,LMS!$D$29*AC771^3+LMS!$E$29*AC771^2+LMS!$F$29*AC771+LMS!$G$29,IF(AC771&lt;90,LMS!$D$30*AC771^3+LMS!$E$30*AC771^2+LMS!$F$30*AC771+LMS!$G$30,IF(AC771&lt;150,LMS!$D$31*AC771^3+LMS!$E$31*AC771^2+LMS!$F$31*AC771+LMS!$G$31,LMS!$D$32*AC771^3+LMS!$E$32*AC771^2+LMS!$F$32*AC771+LMS!$G$32)))))))</f>
        <v>#VALUE!</v>
      </c>
      <c r="AB771" t="e">
        <f>IF(D771="M",(IF(AC771&lt;90,LMS!$D$14*AC771^3+LMS!$E$14*AC771^2+LMS!$F$14*AC771+LMS!$G$14,LMS!$D$15*AC771^3+LMS!$E$15*AC771^2+LMS!$F$15*AC771+LMS!$G$15)),(IF(AC771&lt;90,LMS!$D$17*AC771^3+LMS!$E$17*AC771^2+LMS!$F$17*AC771+LMS!$G$17,LMS!$D$18*AC771^3+LMS!$E$18*AC771^2+LMS!$F$18*AC771+LMS!$G$18)))</f>
        <v>#VALUE!</v>
      </c>
      <c r="AC771" s="7" t="e">
        <f t="shared" si="197"/>
        <v>#VALUE!</v>
      </c>
    </row>
    <row r="772" spans="2:29" s="7" customFormat="1">
      <c r="B772" s="119"/>
      <c r="C772" s="119"/>
      <c r="D772" s="119"/>
      <c r="E772" s="31"/>
      <c r="F772" s="31"/>
      <c r="G772" s="120"/>
      <c r="H772" s="120"/>
      <c r="I772" s="11" t="str">
        <f t="shared" si="184"/>
        <v/>
      </c>
      <c r="J772" s="2" t="str">
        <f t="shared" si="185"/>
        <v/>
      </c>
      <c r="K772" s="2" t="str">
        <f t="shared" si="186"/>
        <v/>
      </c>
      <c r="L772" s="2" t="str">
        <f t="shared" si="187"/>
        <v/>
      </c>
      <c r="M772" s="2" t="str">
        <f t="shared" si="188"/>
        <v/>
      </c>
      <c r="N772" s="2" t="str">
        <f t="shared" si="189"/>
        <v/>
      </c>
      <c r="O772" s="11" t="str">
        <f t="shared" si="190"/>
        <v/>
      </c>
      <c r="P772" s="11" t="str">
        <f t="shared" si="191"/>
        <v/>
      </c>
      <c r="Q772" s="11" t="str">
        <f t="shared" si="192"/>
        <v/>
      </c>
      <c r="R772" s="137"/>
      <c r="S772" s="137"/>
      <c r="T772" s="12" t="e">
        <f t="shared" si="193"/>
        <v>#VALUE!</v>
      </c>
      <c r="U772" s="13" t="e">
        <f t="shared" si="194"/>
        <v>#VALUE!</v>
      </c>
      <c r="V772" s="13"/>
      <c r="W772" s="8">
        <f t="shared" si="195"/>
        <v>9.0359999999999996</v>
      </c>
      <c r="X772" s="8">
        <f t="shared" si="196"/>
        <v>-184.49199999999999</v>
      </c>
      <c r="Y772"/>
      <c r="Z772" t="e">
        <f>IF(D772="M",IF(AC772&lt;78,LMS!$D$5*AC772^3+LMS!$E$5*AC772^2+LMS!$F$5*AC772+LMS!$G$5,IF(AC772&lt;150,LMS!$D$6*AC772^3+LMS!$E$6*AC772^2+LMS!$F$6*AC772+LMS!$G$6,LMS!$D$7*AC772^3+LMS!$E$7*AC772^2+LMS!$F$7*AC772+LMS!$G$7)),IF(AC772&lt;69,LMS!$D$9*AC772^3+LMS!$E$9*AC772^2+LMS!$F$9*AC772+LMS!$G$9,IF(AC772&lt;150,LMS!$D$10*AC772^3+LMS!$E$10*AC772^2+LMS!$F$10*AC772+LMS!$G$10,LMS!$D$11*AC772^3+LMS!$E$11*AC772^2+LMS!$F$11*AC772+LMS!$G$11)))</f>
        <v>#VALUE!</v>
      </c>
      <c r="AA772" t="e">
        <f>IF(D772="M",(IF(AC772&lt;2.5,LMS!$D$21*AC772^3+LMS!$E$21*AC772^2+LMS!$F$21*AC772+LMS!$G$21,IF(AC772&lt;9.5,LMS!$D$22*AC772^3+LMS!$E$22*AC772^2+LMS!$F$22*AC772+LMS!$G$22,IF(AC772&lt;26.75,LMS!$D$23*AC772^3+LMS!$E$23*AC772^2+LMS!$F$23*AC772+LMS!$G$23,IF(AC772&lt;90,LMS!$D$24*AC772^3+LMS!$E$24*AC772^2+LMS!$F$24*AC772+LMS!$G$24,LMS!$D$25*AC772^3+LMS!$E$25*AC772^2+LMS!$F$25*AC772+LMS!$G$25))))),(IF(AC772&lt;2.5,LMS!$D$27*AC772^3+LMS!$E$27*AC772^2+LMS!$F$27*AC772+LMS!$G$27,IF(AC772&lt;9.5,LMS!$D$28*AC772^3+LMS!$E$28*AC772^2+LMS!$F$28*AC772+LMS!$G$28,IF(AC772&lt;26.75,LMS!$D$29*AC772^3+LMS!$E$29*AC772^2+LMS!$F$29*AC772+LMS!$G$29,IF(AC772&lt;90,LMS!$D$30*AC772^3+LMS!$E$30*AC772^2+LMS!$F$30*AC772+LMS!$G$30,IF(AC772&lt;150,LMS!$D$31*AC772^3+LMS!$E$31*AC772^2+LMS!$F$31*AC772+LMS!$G$31,LMS!$D$32*AC772^3+LMS!$E$32*AC772^2+LMS!$F$32*AC772+LMS!$G$32)))))))</f>
        <v>#VALUE!</v>
      </c>
      <c r="AB772" t="e">
        <f>IF(D772="M",(IF(AC772&lt;90,LMS!$D$14*AC772^3+LMS!$E$14*AC772^2+LMS!$F$14*AC772+LMS!$G$14,LMS!$D$15*AC772^3+LMS!$E$15*AC772^2+LMS!$F$15*AC772+LMS!$G$15)),(IF(AC772&lt;90,LMS!$D$17*AC772^3+LMS!$E$17*AC772^2+LMS!$F$17*AC772+LMS!$G$17,LMS!$D$18*AC772^3+LMS!$E$18*AC772^2+LMS!$F$18*AC772+LMS!$G$18)))</f>
        <v>#VALUE!</v>
      </c>
      <c r="AC772" s="7" t="e">
        <f t="shared" si="197"/>
        <v>#VALUE!</v>
      </c>
    </row>
    <row r="773" spans="2:29" s="7" customFormat="1">
      <c r="B773" s="119"/>
      <c r="C773" s="119"/>
      <c r="D773" s="119"/>
      <c r="E773" s="31"/>
      <c r="F773" s="31"/>
      <c r="G773" s="120"/>
      <c r="H773" s="120"/>
      <c r="I773" s="11" t="str">
        <f t="shared" si="184"/>
        <v/>
      </c>
      <c r="J773" s="2" t="str">
        <f t="shared" si="185"/>
        <v/>
      </c>
      <c r="K773" s="2" t="str">
        <f t="shared" si="186"/>
        <v/>
      </c>
      <c r="L773" s="2" t="str">
        <f t="shared" si="187"/>
        <v/>
      </c>
      <c r="M773" s="2" t="str">
        <f t="shared" si="188"/>
        <v/>
      </c>
      <c r="N773" s="2" t="str">
        <f t="shared" si="189"/>
        <v/>
      </c>
      <c r="O773" s="11" t="str">
        <f t="shared" si="190"/>
        <v/>
      </c>
      <c r="P773" s="11" t="str">
        <f t="shared" si="191"/>
        <v/>
      </c>
      <c r="Q773" s="11" t="str">
        <f t="shared" si="192"/>
        <v/>
      </c>
      <c r="R773" s="137"/>
      <c r="S773" s="137"/>
      <c r="T773" s="12" t="e">
        <f t="shared" si="193"/>
        <v>#VALUE!</v>
      </c>
      <c r="U773" s="13" t="e">
        <f t="shared" si="194"/>
        <v>#VALUE!</v>
      </c>
      <c r="V773" s="13"/>
      <c r="W773" s="8">
        <f t="shared" si="195"/>
        <v>9.0359999999999996</v>
      </c>
      <c r="X773" s="8">
        <f t="shared" si="196"/>
        <v>-184.49199999999999</v>
      </c>
      <c r="Y773"/>
      <c r="Z773" t="e">
        <f>IF(D773="M",IF(AC773&lt;78,LMS!$D$5*AC773^3+LMS!$E$5*AC773^2+LMS!$F$5*AC773+LMS!$G$5,IF(AC773&lt;150,LMS!$D$6*AC773^3+LMS!$E$6*AC773^2+LMS!$F$6*AC773+LMS!$G$6,LMS!$D$7*AC773^3+LMS!$E$7*AC773^2+LMS!$F$7*AC773+LMS!$G$7)),IF(AC773&lt;69,LMS!$D$9*AC773^3+LMS!$E$9*AC773^2+LMS!$F$9*AC773+LMS!$G$9,IF(AC773&lt;150,LMS!$D$10*AC773^3+LMS!$E$10*AC773^2+LMS!$F$10*AC773+LMS!$G$10,LMS!$D$11*AC773^3+LMS!$E$11*AC773^2+LMS!$F$11*AC773+LMS!$G$11)))</f>
        <v>#VALUE!</v>
      </c>
      <c r="AA773" t="e">
        <f>IF(D773="M",(IF(AC773&lt;2.5,LMS!$D$21*AC773^3+LMS!$E$21*AC773^2+LMS!$F$21*AC773+LMS!$G$21,IF(AC773&lt;9.5,LMS!$D$22*AC773^3+LMS!$E$22*AC773^2+LMS!$F$22*AC773+LMS!$G$22,IF(AC773&lt;26.75,LMS!$D$23*AC773^3+LMS!$E$23*AC773^2+LMS!$F$23*AC773+LMS!$G$23,IF(AC773&lt;90,LMS!$D$24*AC773^3+LMS!$E$24*AC773^2+LMS!$F$24*AC773+LMS!$G$24,LMS!$D$25*AC773^3+LMS!$E$25*AC773^2+LMS!$F$25*AC773+LMS!$G$25))))),(IF(AC773&lt;2.5,LMS!$D$27*AC773^3+LMS!$E$27*AC773^2+LMS!$F$27*AC773+LMS!$G$27,IF(AC773&lt;9.5,LMS!$D$28*AC773^3+LMS!$E$28*AC773^2+LMS!$F$28*AC773+LMS!$G$28,IF(AC773&lt;26.75,LMS!$D$29*AC773^3+LMS!$E$29*AC773^2+LMS!$F$29*AC773+LMS!$G$29,IF(AC773&lt;90,LMS!$D$30*AC773^3+LMS!$E$30*AC773^2+LMS!$F$30*AC773+LMS!$G$30,IF(AC773&lt;150,LMS!$D$31*AC773^3+LMS!$E$31*AC773^2+LMS!$F$31*AC773+LMS!$G$31,LMS!$D$32*AC773^3+LMS!$E$32*AC773^2+LMS!$F$32*AC773+LMS!$G$32)))))))</f>
        <v>#VALUE!</v>
      </c>
      <c r="AB773" t="e">
        <f>IF(D773="M",(IF(AC773&lt;90,LMS!$D$14*AC773^3+LMS!$E$14*AC773^2+LMS!$F$14*AC773+LMS!$G$14,LMS!$D$15*AC773^3+LMS!$E$15*AC773^2+LMS!$F$15*AC773+LMS!$G$15)),(IF(AC773&lt;90,LMS!$D$17*AC773^3+LMS!$E$17*AC773^2+LMS!$F$17*AC773+LMS!$G$17,LMS!$D$18*AC773^3+LMS!$E$18*AC773^2+LMS!$F$18*AC773+LMS!$G$18)))</f>
        <v>#VALUE!</v>
      </c>
      <c r="AC773" s="7" t="e">
        <f t="shared" si="197"/>
        <v>#VALUE!</v>
      </c>
    </row>
    <row r="774" spans="2:29" s="7" customFormat="1">
      <c r="B774" s="119"/>
      <c r="C774" s="119"/>
      <c r="D774" s="119"/>
      <c r="E774" s="31"/>
      <c r="F774" s="31"/>
      <c r="G774" s="120"/>
      <c r="H774" s="120"/>
      <c r="I774" s="11" t="str">
        <f t="shared" si="184"/>
        <v/>
      </c>
      <c r="J774" s="2" t="str">
        <f t="shared" si="185"/>
        <v/>
      </c>
      <c r="K774" s="2" t="str">
        <f t="shared" si="186"/>
        <v/>
      </c>
      <c r="L774" s="2" t="str">
        <f t="shared" si="187"/>
        <v/>
      </c>
      <c r="M774" s="2" t="str">
        <f t="shared" si="188"/>
        <v/>
      </c>
      <c r="N774" s="2" t="str">
        <f t="shared" si="189"/>
        <v/>
      </c>
      <c r="O774" s="11" t="str">
        <f t="shared" si="190"/>
        <v/>
      </c>
      <c r="P774" s="11" t="str">
        <f t="shared" si="191"/>
        <v/>
      </c>
      <c r="Q774" s="11" t="str">
        <f t="shared" si="192"/>
        <v/>
      </c>
      <c r="R774" s="137"/>
      <c r="S774" s="137"/>
      <c r="T774" s="12" t="e">
        <f t="shared" si="193"/>
        <v>#VALUE!</v>
      </c>
      <c r="U774" s="13" t="e">
        <f t="shared" si="194"/>
        <v>#VALUE!</v>
      </c>
      <c r="V774" s="13"/>
      <c r="W774" s="8">
        <f t="shared" si="195"/>
        <v>9.0359999999999996</v>
      </c>
      <c r="X774" s="8">
        <f t="shared" si="196"/>
        <v>-184.49199999999999</v>
      </c>
      <c r="Y774"/>
      <c r="Z774" t="e">
        <f>IF(D774="M",IF(AC774&lt;78,LMS!$D$5*AC774^3+LMS!$E$5*AC774^2+LMS!$F$5*AC774+LMS!$G$5,IF(AC774&lt;150,LMS!$D$6*AC774^3+LMS!$E$6*AC774^2+LMS!$F$6*AC774+LMS!$G$6,LMS!$D$7*AC774^3+LMS!$E$7*AC774^2+LMS!$F$7*AC774+LMS!$G$7)),IF(AC774&lt;69,LMS!$D$9*AC774^3+LMS!$E$9*AC774^2+LMS!$F$9*AC774+LMS!$G$9,IF(AC774&lt;150,LMS!$D$10*AC774^3+LMS!$E$10*AC774^2+LMS!$F$10*AC774+LMS!$G$10,LMS!$D$11*AC774^3+LMS!$E$11*AC774^2+LMS!$F$11*AC774+LMS!$G$11)))</f>
        <v>#VALUE!</v>
      </c>
      <c r="AA774" t="e">
        <f>IF(D774="M",(IF(AC774&lt;2.5,LMS!$D$21*AC774^3+LMS!$E$21*AC774^2+LMS!$F$21*AC774+LMS!$G$21,IF(AC774&lt;9.5,LMS!$D$22*AC774^3+LMS!$E$22*AC774^2+LMS!$F$22*AC774+LMS!$G$22,IF(AC774&lt;26.75,LMS!$D$23*AC774^3+LMS!$E$23*AC774^2+LMS!$F$23*AC774+LMS!$G$23,IF(AC774&lt;90,LMS!$D$24*AC774^3+LMS!$E$24*AC774^2+LMS!$F$24*AC774+LMS!$G$24,LMS!$D$25*AC774^3+LMS!$E$25*AC774^2+LMS!$F$25*AC774+LMS!$G$25))))),(IF(AC774&lt;2.5,LMS!$D$27*AC774^3+LMS!$E$27*AC774^2+LMS!$F$27*AC774+LMS!$G$27,IF(AC774&lt;9.5,LMS!$D$28*AC774^3+LMS!$E$28*AC774^2+LMS!$F$28*AC774+LMS!$G$28,IF(AC774&lt;26.75,LMS!$D$29*AC774^3+LMS!$E$29*AC774^2+LMS!$F$29*AC774+LMS!$G$29,IF(AC774&lt;90,LMS!$D$30*AC774^3+LMS!$E$30*AC774^2+LMS!$F$30*AC774+LMS!$G$30,IF(AC774&lt;150,LMS!$D$31*AC774^3+LMS!$E$31*AC774^2+LMS!$F$31*AC774+LMS!$G$31,LMS!$D$32*AC774^3+LMS!$E$32*AC774^2+LMS!$F$32*AC774+LMS!$G$32)))))))</f>
        <v>#VALUE!</v>
      </c>
      <c r="AB774" t="e">
        <f>IF(D774="M",(IF(AC774&lt;90,LMS!$D$14*AC774^3+LMS!$E$14*AC774^2+LMS!$F$14*AC774+LMS!$G$14,LMS!$D$15*AC774^3+LMS!$E$15*AC774^2+LMS!$F$15*AC774+LMS!$G$15)),(IF(AC774&lt;90,LMS!$D$17*AC774^3+LMS!$E$17*AC774^2+LMS!$F$17*AC774+LMS!$G$17,LMS!$D$18*AC774^3+LMS!$E$18*AC774^2+LMS!$F$18*AC774+LMS!$G$18)))</f>
        <v>#VALUE!</v>
      </c>
      <c r="AC774" s="7" t="e">
        <f t="shared" si="197"/>
        <v>#VALUE!</v>
      </c>
    </row>
    <row r="775" spans="2:29" s="7" customFormat="1">
      <c r="B775" s="119"/>
      <c r="C775" s="119"/>
      <c r="D775" s="119"/>
      <c r="E775" s="31"/>
      <c r="F775" s="31"/>
      <c r="G775" s="120"/>
      <c r="H775" s="120"/>
      <c r="I775" s="11" t="str">
        <f t="shared" si="184"/>
        <v/>
      </c>
      <c r="J775" s="2" t="str">
        <f t="shared" si="185"/>
        <v/>
      </c>
      <c r="K775" s="2" t="str">
        <f t="shared" si="186"/>
        <v/>
      </c>
      <c r="L775" s="2" t="str">
        <f t="shared" si="187"/>
        <v/>
      </c>
      <c r="M775" s="2" t="str">
        <f t="shared" si="188"/>
        <v/>
      </c>
      <c r="N775" s="2" t="str">
        <f t="shared" si="189"/>
        <v/>
      </c>
      <c r="O775" s="11" t="str">
        <f t="shared" si="190"/>
        <v/>
      </c>
      <c r="P775" s="11" t="str">
        <f t="shared" si="191"/>
        <v/>
      </c>
      <c r="Q775" s="11" t="str">
        <f t="shared" si="192"/>
        <v/>
      </c>
      <c r="R775" s="137"/>
      <c r="S775" s="137"/>
      <c r="T775" s="12" t="e">
        <f t="shared" si="193"/>
        <v>#VALUE!</v>
      </c>
      <c r="U775" s="13" t="e">
        <f t="shared" si="194"/>
        <v>#VALUE!</v>
      </c>
      <c r="V775" s="13"/>
      <c r="W775" s="8">
        <f t="shared" si="195"/>
        <v>9.0359999999999996</v>
      </c>
      <c r="X775" s="8">
        <f t="shared" si="196"/>
        <v>-184.49199999999999</v>
      </c>
      <c r="Y775"/>
      <c r="Z775" t="e">
        <f>IF(D775="M",IF(AC775&lt;78,LMS!$D$5*AC775^3+LMS!$E$5*AC775^2+LMS!$F$5*AC775+LMS!$G$5,IF(AC775&lt;150,LMS!$D$6*AC775^3+LMS!$E$6*AC775^2+LMS!$F$6*AC775+LMS!$G$6,LMS!$D$7*AC775^3+LMS!$E$7*AC775^2+LMS!$F$7*AC775+LMS!$G$7)),IF(AC775&lt;69,LMS!$D$9*AC775^3+LMS!$E$9*AC775^2+LMS!$F$9*AC775+LMS!$G$9,IF(AC775&lt;150,LMS!$D$10*AC775^3+LMS!$E$10*AC775^2+LMS!$F$10*AC775+LMS!$G$10,LMS!$D$11*AC775^3+LMS!$E$11*AC775^2+LMS!$F$11*AC775+LMS!$G$11)))</f>
        <v>#VALUE!</v>
      </c>
      <c r="AA775" t="e">
        <f>IF(D775="M",(IF(AC775&lt;2.5,LMS!$D$21*AC775^3+LMS!$E$21*AC775^2+LMS!$F$21*AC775+LMS!$G$21,IF(AC775&lt;9.5,LMS!$D$22*AC775^3+LMS!$E$22*AC775^2+LMS!$F$22*AC775+LMS!$G$22,IF(AC775&lt;26.75,LMS!$D$23*AC775^3+LMS!$E$23*AC775^2+LMS!$F$23*AC775+LMS!$G$23,IF(AC775&lt;90,LMS!$D$24*AC775^3+LMS!$E$24*AC775^2+LMS!$F$24*AC775+LMS!$G$24,LMS!$D$25*AC775^3+LMS!$E$25*AC775^2+LMS!$F$25*AC775+LMS!$G$25))))),(IF(AC775&lt;2.5,LMS!$D$27*AC775^3+LMS!$E$27*AC775^2+LMS!$F$27*AC775+LMS!$G$27,IF(AC775&lt;9.5,LMS!$D$28*AC775^3+LMS!$E$28*AC775^2+LMS!$F$28*AC775+LMS!$G$28,IF(AC775&lt;26.75,LMS!$D$29*AC775^3+LMS!$E$29*AC775^2+LMS!$F$29*AC775+LMS!$G$29,IF(AC775&lt;90,LMS!$D$30*AC775^3+LMS!$E$30*AC775^2+LMS!$F$30*AC775+LMS!$G$30,IF(AC775&lt;150,LMS!$D$31*AC775^3+LMS!$E$31*AC775^2+LMS!$F$31*AC775+LMS!$G$31,LMS!$D$32*AC775^3+LMS!$E$32*AC775^2+LMS!$F$32*AC775+LMS!$G$32)))))))</f>
        <v>#VALUE!</v>
      </c>
      <c r="AB775" t="e">
        <f>IF(D775="M",(IF(AC775&lt;90,LMS!$D$14*AC775^3+LMS!$E$14*AC775^2+LMS!$F$14*AC775+LMS!$G$14,LMS!$D$15*AC775^3+LMS!$E$15*AC775^2+LMS!$F$15*AC775+LMS!$G$15)),(IF(AC775&lt;90,LMS!$D$17*AC775^3+LMS!$E$17*AC775^2+LMS!$F$17*AC775+LMS!$G$17,LMS!$D$18*AC775^3+LMS!$E$18*AC775^2+LMS!$F$18*AC775+LMS!$G$18)))</f>
        <v>#VALUE!</v>
      </c>
      <c r="AC775" s="7" t="e">
        <f t="shared" si="197"/>
        <v>#VALUE!</v>
      </c>
    </row>
    <row r="776" spans="2:29" s="7" customFormat="1">
      <c r="B776" s="119"/>
      <c r="C776" s="119"/>
      <c r="D776" s="119"/>
      <c r="E776" s="31"/>
      <c r="F776" s="31"/>
      <c r="G776" s="120"/>
      <c r="H776" s="120"/>
      <c r="I776" s="11" t="str">
        <f t="shared" si="184"/>
        <v/>
      </c>
      <c r="J776" s="2" t="str">
        <f t="shared" si="185"/>
        <v/>
      </c>
      <c r="K776" s="2" t="str">
        <f t="shared" si="186"/>
        <v/>
      </c>
      <c r="L776" s="2" t="str">
        <f t="shared" si="187"/>
        <v/>
      </c>
      <c r="M776" s="2" t="str">
        <f t="shared" si="188"/>
        <v/>
      </c>
      <c r="N776" s="2" t="str">
        <f t="shared" si="189"/>
        <v/>
      </c>
      <c r="O776" s="11" t="str">
        <f t="shared" si="190"/>
        <v/>
      </c>
      <c r="P776" s="11" t="str">
        <f t="shared" si="191"/>
        <v/>
      </c>
      <c r="Q776" s="11" t="str">
        <f t="shared" si="192"/>
        <v/>
      </c>
      <c r="R776" s="137"/>
      <c r="S776" s="137"/>
      <c r="T776" s="12" t="e">
        <f t="shared" si="193"/>
        <v>#VALUE!</v>
      </c>
      <c r="U776" s="13" t="e">
        <f t="shared" si="194"/>
        <v>#VALUE!</v>
      </c>
      <c r="V776" s="13"/>
      <c r="W776" s="8">
        <f t="shared" si="195"/>
        <v>9.0359999999999996</v>
      </c>
      <c r="X776" s="8">
        <f t="shared" si="196"/>
        <v>-184.49199999999999</v>
      </c>
      <c r="Y776"/>
      <c r="Z776" t="e">
        <f>IF(D776="M",IF(AC776&lt;78,LMS!$D$5*AC776^3+LMS!$E$5*AC776^2+LMS!$F$5*AC776+LMS!$G$5,IF(AC776&lt;150,LMS!$D$6*AC776^3+LMS!$E$6*AC776^2+LMS!$F$6*AC776+LMS!$G$6,LMS!$D$7*AC776^3+LMS!$E$7*AC776^2+LMS!$F$7*AC776+LMS!$G$7)),IF(AC776&lt;69,LMS!$D$9*AC776^3+LMS!$E$9*AC776^2+LMS!$F$9*AC776+LMS!$G$9,IF(AC776&lt;150,LMS!$D$10*AC776^3+LMS!$E$10*AC776^2+LMS!$F$10*AC776+LMS!$G$10,LMS!$D$11*AC776^3+LMS!$E$11*AC776^2+LMS!$F$11*AC776+LMS!$G$11)))</f>
        <v>#VALUE!</v>
      </c>
      <c r="AA776" t="e">
        <f>IF(D776="M",(IF(AC776&lt;2.5,LMS!$D$21*AC776^3+LMS!$E$21*AC776^2+LMS!$F$21*AC776+LMS!$G$21,IF(AC776&lt;9.5,LMS!$D$22*AC776^3+LMS!$E$22*AC776^2+LMS!$F$22*AC776+LMS!$G$22,IF(AC776&lt;26.75,LMS!$D$23*AC776^3+LMS!$E$23*AC776^2+LMS!$F$23*AC776+LMS!$G$23,IF(AC776&lt;90,LMS!$D$24*AC776^3+LMS!$E$24*AC776^2+LMS!$F$24*AC776+LMS!$G$24,LMS!$D$25*AC776^3+LMS!$E$25*AC776^2+LMS!$F$25*AC776+LMS!$G$25))))),(IF(AC776&lt;2.5,LMS!$D$27*AC776^3+LMS!$E$27*AC776^2+LMS!$F$27*AC776+LMS!$G$27,IF(AC776&lt;9.5,LMS!$D$28*AC776^3+LMS!$E$28*AC776^2+LMS!$F$28*AC776+LMS!$G$28,IF(AC776&lt;26.75,LMS!$D$29*AC776^3+LMS!$E$29*AC776^2+LMS!$F$29*AC776+LMS!$G$29,IF(AC776&lt;90,LMS!$D$30*AC776^3+LMS!$E$30*AC776^2+LMS!$F$30*AC776+LMS!$G$30,IF(AC776&lt;150,LMS!$D$31*AC776^3+LMS!$E$31*AC776^2+LMS!$F$31*AC776+LMS!$G$31,LMS!$D$32*AC776^3+LMS!$E$32*AC776^2+LMS!$F$32*AC776+LMS!$G$32)))))))</f>
        <v>#VALUE!</v>
      </c>
      <c r="AB776" t="e">
        <f>IF(D776="M",(IF(AC776&lt;90,LMS!$D$14*AC776^3+LMS!$E$14*AC776^2+LMS!$F$14*AC776+LMS!$G$14,LMS!$D$15*AC776^3+LMS!$E$15*AC776^2+LMS!$F$15*AC776+LMS!$G$15)),(IF(AC776&lt;90,LMS!$D$17*AC776^3+LMS!$E$17*AC776^2+LMS!$F$17*AC776+LMS!$G$17,LMS!$D$18*AC776^3+LMS!$E$18*AC776^2+LMS!$F$18*AC776+LMS!$G$18)))</f>
        <v>#VALUE!</v>
      </c>
      <c r="AC776" s="7" t="e">
        <f t="shared" si="197"/>
        <v>#VALUE!</v>
      </c>
    </row>
    <row r="777" spans="2:29" s="7" customFormat="1">
      <c r="B777" s="119"/>
      <c r="C777" s="119"/>
      <c r="D777" s="119"/>
      <c r="E777" s="31"/>
      <c r="F777" s="31"/>
      <c r="G777" s="120"/>
      <c r="H777" s="120"/>
      <c r="I777" s="11" t="str">
        <f t="shared" si="184"/>
        <v/>
      </c>
      <c r="J777" s="2" t="str">
        <f t="shared" si="185"/>
        <v/>
      </c>
      <c r="K777" s="2" t="str">
        <f t="shared" si="186"/>
        <v/>
      </c>
      <c r="L777" s="2" t="str">
        <f t="shared" si="187"/>
        <v/>
      </c>
      <c r="M777" s="2" t="str">
        <f t="shared" si="188"/>
        <v/>
      </c>
      <c r="N777" s="2" t="str">
        <f t="shared" si="189"/>
        <v/>
      </c>
      <c r="O777" s="11" t="str">
        <f t="shared" si="190"/>
        <v/>
      </c>
      <c r="P777" s="11" t="str">
        <f t="shared" si="191"/>
        <v/>
      </c>
      <c r="Q777" s="11" t="str">
        <f t="shared" si="192"/>
        <v/>
      </c>
      <c r="R777" s="137"/>
      <c r="S777" s="137"/>
      <c r="T777" s="12" t="e">
        <f t="shared" si="193"/>
        <v>#VALUE!</v>
      </c>
      <c r="U777" s="13" t="e">
        <f t="shared" si="194"/>
        <v>#VALUE!</v>
      </c>
      <c r="V777" s="13"/>
      <c r="W777" s="8">
        <f t="shared" si="195"/>
        <v>9.0359999999999996</v>
      </c>
      <c r="X777" s="8">
        <f t="shared" si="196"/>
        <v>-184.49199999999999</v>
      </c>
      <c r="Y777"/>
      <c r="Z777" t="e">
        <f>IF(D777="M",IF(AC777&lt;78,LMS!$D$5*AC777^3+LMS!$E$5*AC777^2+LMS!$F$5*AC777+LMS!$G$5,IF(AC777&lt;150,LMS!$D$6*AC777^3+LMS!$E$6*AC777^2+LMS!$F$6*AC777+LMS!$G$6,LMS!$D$7*AC777^3+LMS!$E$7*AC777^2+LMS!$F$7*AC777+LMS!$G$7)),IF(AC777&lt;69,LMS!$D$9*AC777^3+LMS!$E$9*AC777^2+LMS!$F$9*AC777+LMS!$G$9,IF(AC777&lt;150,LMS!$D$10*AC777^3+LMS!$E$10*AC777^2+LMS!$F$10*AC777+LMS!$G$10,LMS!$D$11*AC777^3+LMS!$E$11*AC777^2+LMS!$F$11*AC777+LMS!$G$11)))</f>
        <v>#VALUE!</v>
      </c>
      <c r="AA777" t="e">
        <f>IF(D777="M",(IF(AC777&lt;2.5,LMS!$D$21*AC777^3+LMS!$E$21*AC777^2+LMS!$F$21*AC777+LMS!$G$21,IF(AC777&lt;9.5,LMS!$D$22*AC777^3+LMS!$E$22*AC777^2+LMS!$F$22*AC777+LMS!$G$22,IF(AC777&lt;26.75,LMS!$D$23*AC777^3+LMS!$E$23*AC777^2+LMS!$F$23*AC777+LMS!$G$23,IF(AC777&lt;90,LMS!$D$24*AC777^3+LMS!$E$24*AC777^2+LMS!$F$24*AC777+LMS!$G$24,LMS!$D$25*AC777^3+LMS!$E$25*AC777^2+LMS!$F$25*AC777+LMS!$G$25))))),(IF(AC777&lt;2.5,LMS!$D$27*AC777^3+LMS!$E$27*AC777^2+LMS!$F$27*AC777+LMS!$G$27,IF(AC777&lt;9.5,LMS!$D$28*AC777^3+LMS!$E$28*AC777^2+LMS!$F$28*AC777+LMS!$G$28,IF(AC777&lt;26.75,LMS!$D$29*AC777^3+LMS!$E$29*AC777^2+LMS!$F$29*AC777+LMS!$G$29,IF(AC777&lt;90,LMS!$D$30*AC777^3+LMS!$E$30*AC777^2+LMS!$F$30*AC777+LMS!$G$30,IF(AC777&lt;150,LMS!$D$31*AC777^3+LMS!$E$31*AC777^2+LMS!$F$31*AC777+LMS!$G$31,LMS!$D$32*AC777^3+LMS!$E$32*AC777^2+LMS!$F$32*AC777+LMS!$G$32)))))))</f>
        <v>#VALUE!</v>
      </c>
      <c r="AB777" t="e">
        <f>IF(D777="M",(IF(AC777&lt;90,LMS!$D$14*AC777^3+LMS!$E$14*AC777^2+LMS!$F$14*AC777+LMS!$G$14,LMS!$D$15*AC777^3+LMS!$E$15*AC777^2+LMS!$F$15*AC777+LMS!$G$15)),(IF(AC777&lt;90,LMS!$D$17*AC777^3+LMS!$E$17*AC777^2+LMS!$F$17*AC777+LMS!$G$17,LMS!$D$18*AC777^3+LMS!$E$18*AC777^2+LMS!$F$18*AC777+LMS!$G$18)))</f>
        <v>#VALUE!</v>
      </c>
      <c r="AC777" s="7" t="e">
        <f t="shared" si="197"/>
        <v>#VALUE!</v>
      </c>
    </row>
    <row r="778" spans="2:29" s="7" customFormat="1">
      <c r="B778" s="119"/>
      <c r="C778" s="119"/>
      <c r="D778" s="119"/>
      <c r="E778" s="31"/>
      <c r="F778" s="31"/>
      <c r="G778" s="120"/>
      <c r="H778" s="120"/>
      <c r="I778" s="11" t="str">
        <f t="shared" si="184"/>
        <v/>
      </c>
      <c r="J778" s="2" t="str">
        <f t="shared" si="185"/>
        <v/>
      </c>
      <c r="K778" s="2" t="str">
        <f t="shared" si="186"/>
        <v/>
      </c>
      <c r="L778" s="2" t="str">
        <f t="shared" si="187"/>
        <v/>
      </c>
      <c r="M778" s="2" t="str">
        <f t="shared" si="188"/>
        <v/>
      </c>
      <c r="N778" s="2" t="str">
        <f t="shared" si="189"/>
        <v/>
      </c>
      <c r="O778" s="11" t="str">
        <f t="shared" si="190"/>
        <v/>
      </c>
      <c r="P778" s="11" t="str">
        <f t="shared" si="191"/>
        <v/>
      </c>
      <c r="Q778" s="11" t="str">
        <f t="shared" si="192"/>
        <v/>
      </c>
      <c r="R778" s="137"/>
      <c r="S778" s="137"/>
      <c r="T778" s="12" t="e">
        <f t="shared" si="193"/>
        <v>#VALUE!</v>
      </c>
      <c r="U778" s="13" t="e">
        <f t="shared" si="194"/>
        <v>#VALUE!</v>
      </c>
      <c r="V778" s="13"/>
      <c r="W778" s="8">
        <f t="shared" si="195"/>
        <v>9.0359999999999996</v>
      </c>
      <c r="X778" s="8">
        <f t="shared" si="196"/>
        <v>-184.49199999999999</v>
      </c>
      <c r="Y778"/>
      <c r="Z778" t="e">
        <f>IF(D778="M",IF(AC778&lt;78,LMS!$D$5*AC778^3+LMS!$E$5*AC778^2+LMS!$F$5*AC778+LMS!$G$5,IF(AC778&lt;150,LMS!$D$6*AC778^3+LMS!$E$6*AC778^2+LMS!$F$6*AC778+LMS!$G$6,LMS!$D$7*AC778^3+LMS!$E$7*AC778^2+LMS!$F$7*AC778+LMS!$G$7)),IF(AC778&lt;69,LMS!$D$9*AC778^3+LMS!$E$9*AC778^2+LMS!$F$9*AC778+LMS!$G$9,IF(AC778&lt;150,LMS!$D$10*AC778^3+LMS!$E$10*AC778^2+LMS!$F$10*AC778+LMS!$G$10,LMS!$D$11*AC778^3+LMS!$E$11*AC778^2+LMS!$F$11*AC778+LMS!$G$11)))</f>
        <v>#VALUE!</v>
      </c>
      <c r="AA778" t="e">
        <f>IF(D778="M",(IF(AC778&lt;2.5,LMS!$D$21*AC778^3+LMS!$E$21*AC778^2+LMS!$F$21*AC778+LMS!$G$21,IF(AC778&lt;9.5,LMS!$D$22*AC778^3+LMS!$E$22*AC778^2+LMS!$F$22*AC778+LMS!$G$22,IF(AC778&lt;26.75,LMS!$D$23*AC778^3+LMS!$E$23*AC778^2+LMS!$F$23*AC778+LMS!$G$23,IF(AC778&lt;90,LMS!$D$24*AC778^3+LMS!$E$24*AC778^2+LMS!$F$24*AC778+LMS!$G$24,LMS!$D$25*AC778^3+LMS!$E$25*AC778^2+LMS!$F$25*AC778+LMS!$G$25))))),(IF(AC778&lt;2.5,LMS!$D$27*AC778^3+LMS!$E$27*AC778^2+LMS!$F$27*AC778+LMS!$G$27,IF(AC778&lt;9.5,LMS!$D$28*AC778^3+LMS!$E$28*AC778^2+LMS!$F$28*AC778+LMS!$G$28,IF(AC778&lt;26.75,LMS!$D$29*AC778^3+LMS!$E$29*AC778^2+LMS!$F$29*AC778+LMS!$G$29,IF(AC778&lt;90,LMS!$D$30*AC778^3+LMS!$E$30*AC778^2+LMS!$F$30*AC778+LMS!$G$30,IF(AC778&lt;150,LMS!$D$31*AC778^3+LMS!$E$31*AC778^2+LMS!$F$31*AC778+LMS!$G$31,LMS!$D$32*AC778^3+LMS!$E$32*AC778^2+LMS!$F$32*AC778+LMS!$G$32)))))))</f>
        <v>#VALUE!</v>
      </c>
      <c r="AB778" t="e">
        <f>IF(D778="M",(IF(AC778&lt;90,LMS!$D$14*AC778^3+LMS!$E$14*AC778^2+LMS!$F$14*AC778+LMS!$G$14,LMS!$D$15*AC778^3+LMS!$E$15*AC778^2+LMS!$F$15*AC778+LMS!$G$15)),(IF(AC778&lt;90,LMS!$D$17*AC778^3+LMS!$E$17*AC778^2+LMS!$F$17*AC778+LMS!$G$17,LMS!$D$18*AC778^3+LMS!$E$18*AC778^2+LMS!$F$18*AC778+LMS!$G$18)))</f>
        <v>#VALUE!</v>
      </c>
      <c r="AC778" s="7" t="e">
        <f t="shared" si="197"/>
        <v>#VALUE!</v>
      </c>
    </row>
    <row r="779" spans="2:29" s="7" customFormat="1">
      <c r="B779" s="119"/>
      <c r="C779" s="119"/>
      <c r="D779" s="119"/>
      <c r="E779" s="31"/>
      <c r="F779" s="31"/>
      <c r="G779" s="120"/>
      <c r="H779" s="120"/>
      <c r="I779" s="11" t="str">
        <f t="shared" si="184"/>
        <v/>
      </c>
      <c r="J779" s="2" t="str">
        <f t="shared" si="185"/>
        <v/>
      </c>
      <c r="K779" s="2" t="str">
        <f t="shared" si="186"/>
        <v/>
      </c>
      <c r="L779" s="2" t="str">
        <f t="shared" si="187"/>
        <v/>
      </c>
      <c r="M779" s="2" t="str">
        <f t="shared" si="188"/>
        <v/>
      </c>
      <c r="N779" s="2" t="str">
        <f t="shared" si="189"/>
        <v/>
      </c>
      <c r="O779" s="11" t="str">
        <f t="shared" si="190"/>
        <v/>
      </c>
      <c r="P779" s="11" t="str">
        <f t="shared" si="191"/>
        <v/>
      </c>
      <c r="Q779" s="11" t="str">
        <f t="shared" si="192"/>
        <v/>
      </c>
      <c r="R779" s="137"/>
      <c r="S779" s="137"/>
      <c r="T779" s="12" t="e">
        <f t="shared" si="193"/>
        <v>#VALUE!</v>
      </c>
      <c r="U779" s="13" t="e">
        <f t="shared" si="194"/>
        <v>#VALUE!</v>
      </c>
      <c r="V779" s="13"/>
      <c r="W779" s="8">
        <f t="shared" si="195"/>
        <v>9.0359999999999996</v>
      </c>
      <c r="X779" s="8">
        <f t="shared" si="196"/>
        <v>-184.49199999999999</v>
      </c>
      <c r="Y779"/>
      <c r="Z779" t="e">
        <f>IF(D779="M",IF(AC779&lt;78,LMS!$D$5*AC779^3+LMS!$E$5*AC779^2+LMS!$F$5*AC779+LMS!$G$5,IF(AC779&lt;150,LMS!$D$6*AC779^3+LMS!$E$6*AC779^2+LMS!$F$6*AC779+LMS!$G$6,LMS!$D$7*AC779^3+LMS!$E$7*AC779^2+LMS!$F$7*AC779+LMS!$G$7)),IF(AC779&lt;69,LMS!$D$9*AC779^3+LMS!$E$9*AC779^2+LMS!$F$9*AC779+LMS!$G$9,IF(AC779&lt;150,LMS!$D$10*AC779^3+LMS!$E$10*AC779^2+LMS!$F$10*AC779+LMS!$G$10,LMS!$D$11*AC779^3+LMS!$E$11*AC779^2+LMS!$F$11*AC779+LMS!$G$11)))</f>
        <v>#VALUE!</v>
      </c>
      <c r="AA779" t="e">
        <f>IF(D779="M",(IF(AC779&lt;2.5,LMS!$D$21*AC779^3+LMS!$E$21*AC779^2+LMS!$F$21*AC779+LMS!$G$21,IF(AC779&lt;9.5,LMS!$D$22*AC779^3+LMS!$E$22*AC779^2+LMS!$F$22*AC779+LMS!$G$22,IF(AC779&lt;26.75,LMS!$D$23*AC779^3+LMS!$E$23*AC779^2+LMS!$F$23*AC779+LMS!$G$23,IF(AC779&lt;90,LMS!$D$24*AC779^3+LMS!$E$24*AC779^2+LMS!$F$24*AC779+LMS!$G$24,LMS!$D$25*AC779^3+LMS!$E$25*AC779^2+LMS!$F$25*AC779+LMS!$G$25))))),(IF(AC779&lt;2.5,LMS!$D$27*AC779^3+LMS!$E$27*AC779^2+LMS!$F$27*AC779+LMS!$G$27,IF(AC779&lt;9.5,LMS!$D$28*AC779^3+LMS!$E$28*AC779^2+LMS!$F$28*AC779+LMS!$G$28,IF(AC779&lt;26.75,LMS!$D$29*AC779^3+LMS!$E$29*AC779^2+LMS!$F$29*AC779+LMS!$G$29,IF(AC779&lt;90,LMS!$D$30*AC779^3+LMS!$E$30*AC779^2+LMS!$F$30*AC779+LMS!$G$30,IF(AC779&lt;150,LMS!$D$31*AC779^3+LMS!$E$31*AC779^2+LMS!$F$31*AC779+LMS!$G$31,LMS!$D$32*AC779^3+LMS!$E$32*AC779^2+LMS!$F$32*AC779+LMS!$G$32)))))))</f>
        <v>#VALUE!</v>
      </c>
      <c r="AB779" t="e">
        <f>IF(D779="M",(IF(AC779&lt;90,LMS!$D$14*AC779^3+LMS!$E$14*AC779^2+LMS!$F$14*AC779+LMS!$G$14,LMS!$D$15*AC779^3+LMS!$E$15*AC779^2+LMS!$F$15*AC779+LMS!$G$15)),(IF(AC779&lt;90,LMS!$D$17*AC779^3+LMS!$E$17*AC779^2+LMS!$F$17*AC779+LMS!$G$17,LMS!$D$18*AC779^3+LMS!$E$18*AC779^2+LMS!$F$18*AC779+LMS!$G$18)))</f>
        <v>#VALUE!</v>
      </c>
      <c r="AC779" s="7" t="e">
        <f t="shared" si="197"/>
        <v>#VALUE!</v>
      </c>
    </row>
    <row r="780" spans="2:29" s="7" customFormat="1">
      <c r="B780" s="119"/>
      <c r="C780" s="119"/>
      <c r="D780" s="119"/>
      <c r="E780" s="31"/>
      <c r="F780" s="31"/>
      <c r="G780" s="120"/>
      <c r="H780" s="120"/>
      <c r="I780" s="11" t="str">
        <f t="shared" si="184"/>
        <v/>
      </c>
      <c r="J780" s="2" t="str">
        <f t="shared" si="185"/>
        <v/>
      </c>
      <c r="K780" s="2" t="str">
        <f t="shared" si="186"/>
        <v/>
      </c>
      <c r="L780" s="2" t="str">
        <f t="shared" si="187"/>
        <v/>
      </c>
      <c r="M780" s="2" t="str">
        <f t="shared" si="188"/>
        <v/>
      </c>
      <c r="N780" s="2" t="str">
        <f t="shared" si="189"/>
        <v/>
      </c>
      <c r="O780" s="11" t="str">
        <f t="shared" si="190"/>
        <v/>
      </c>
      <c r="P780" s="11" t="str">
        <f t="shared" si="191"/>
        <v/>
      </c>
      <c r="Q780" s="11" t="str">
        <f t="shared" si="192"/>
        <v/>
      </c>
      <c r="R780" s="137"/>
      <c r="S780" s="137"/>
      <c r="T780" s="12" t="e">
        <f t="shared" si="193"/>
        <v>#VALUE!</v>
      </c>
      <c r="U780" s="13" t="e">
        <f t="shared" si="194"/>
        <v>#VALUE!</v>
      </c>
      <c r="V780" s="13"/>
      <c r="W780" s="8">
        <f t="shared" si="195"/>
        <v>9.0359999999999996</v>
      </c>
      <c r="X780" s="8">
        <f t="shared" si="196"/>
        <v>-184.49199999999999</v>
      </c>
      <c r="Y780"/>
      <c r="Z780" t="e">
        <f>IF(D780="M",IF(AC780&lt;78,LMS!$D$5*AC780^3+LMS!$E$5*AC780^2+LMS!$F$5*AC780+LMS!$G$5,IF(AC780&lt;150,LMS!$D$6*AC780^3+LMS!$E$6*AC780^2+LMS!$F$6*AC780+LMS!$G$6,LMS!$D$7*AC780^3+LMS!$E$7*AC780^2+LMS!$F$7*AC780+LMS!$G$7)),IF(AC780&lt;69,LMS!$D$9*AC780^3+LMS!$E$9*AC780^2+LMS!$F$9*AC780+LMS!$G$9,IF(AC780&lt;150,LMS!$D$10*AC780^3+LMS!$E$10*AC780^2+LMS!$F$10*AC780+LMS!$G$10,LMS!$D$11*AC780^3+LMS!$E$11*AC780^2+LMS!$F$11*AC780+LMS!$G$11)))</f>
        <v>#VALUE!</v>
      </c>
      <c r="AA780" t="e">
        <f>IF(D780="M",(IF(AC780&lt;2.5,LMS!$D$21*AC780^3+LMS!$E$21*AC780^2+LMS!$F$21*AC780+LMS!$G$21,IF(AC780&lt;9.5,LMS!$D$22*AC780^3+LMS!$E$22*AC780^2+LMS!$F$22*AC780+LMS!$G$22,IF(AC780&lt;26.75,LMS!$D$23*AC780^3+LMS!$E$23*AC780^2+LMS!$F$23*AC780+LMS!$G$23,IF(AC780&lt;90,LMS!$D$24*AC780^3+LMS!$E$24*AC780^2+LMS!$F$24*AC780+LMS!$G$24,LMS!$D$25*AC780^3+LMS!$E$25*AC780^2+LMS!$F$25*AC780+LMS!$G$25))))),(IF(AC780&lt;2.5,LMS!$D$27*AC780^3+LMS!$E$27*AC780^2+LMS!$F$27*AC780+LMS!$G$27,IF(AC780&lt;9.5,LMS!$D$28*AC780^3+LMS!$E$28*AC780^2+LMS!$F$28*AC780+LMS!$G$28,IF(AC780&lt;26.75,LMS!$D$29*AC780^3+LMS!$E$29*AC780^2+LMS!$F$29*AC780+LMS!$G$29,IF(AC780&lt;90,LMS!$D$30*AC780^3+LMS!$E$30*AC780^2+LMS!$F$30*AC780+LMS!$G$30,IF(AC780&lt;150,LMS!$D$31*AC780^3+LMS!$E$31*AC780^2+LMS!$F$31*AC780+LMS!$G$31,LMS!$D$32*AC780^3+LMS!$E$32*AC780^2+LMS!$F$32*AC780+LMS!$G$32)))))))</f>
        <v>#VALUE!</v>
      </c>
      <c r="AB780" t="e">
        <f>IF(D780="M",(IF(AC780&lt;90,LMS!$D$14*AC780^3+LMS!$E$14*AC780^2+LMS!$F$14*AC780+LMS!$G$14,LMS!$D$15*AC780^3+LMS!$E$15*AC780^2+LMS!$F$15*AC780+LMS!$G$15)),(IF(AC780&lt;90,LMS!$D$17*AC780^3+LMS!$E$17*AC780^2+LMS!$F$17*AC780+LMS!$G$17,LMS!$D$18*AC780^3+LMS!$E$18*AC780^2+LMS!$F$18*AC780+LMS!$G$18)))</f>
        <v>#VALUE!</v>
      </c>
      <c r="AC780" s="7" t="e">
        <f t="shared" si="197"/>
        <v>#VALUE!</v>
      </c>
    </row>
    <row r="781" spans="2:29" s="7" customFormat="1">
      <c r="B781" s="119"/>
      <c r="C781" s="119"/>
      <c r="D781" s="119"/>
      <c r="E781" s="31"/>
      <c r="F781" s="31"/>
      <c r="G781" s="120"/>
      <c r="H781" s="120"/>
      <c r="I781" s="11" t="str">
        <f t="shared" si="184"/>
        <v/>
      </c>
      <c r="J781" s="2" t="str">
        <f t="shared" si="185"/>
        <v/>
      </c>
      <c r="K781" s="2" t="str">
        <f t="shared" si="186"/>
        <v/>
      </c>
      <c r="L781" s="2" t="str">
        <f t="shared" si="187"/>
        <v/>
      </c>
      <c r="M781" s="2" t="str">
        <f t="shared" si="188"/>
        <v/>
      </c>
      <c r="N781" s="2" t="str">
        <f t="shared" si="189"/>
        <v/>
      </c>
      <c r="O781" s="11" t="str">
        <f t="shared" si="190"/>
        <v/>
      </c>
      <c r="P781" s="11" t="str">
        <f t="shared" si="191"/>
        <v/>
      </c>
      <c r="Q781" s="11" t="str">
        <f t="shared" si="192"/>
        <v/>
      </c>
      <c r="R781" s="137"/>
      <c r="S781" s="137"/>
      <c r="T781" s="12" t="e">
        <f t="shared" si="193"/>
        <v>#VALUE!</v>
      </c>
      <c r="U781" s="13" t="e">
        <f t="shared" si="194"/>
        <v>#VALUE!</v>
      </c>
      <c r="V781" s="13"/>
      <c r="W781" s="8">
        <f t="shared" si="195"/>
        <v>9.0359999999999996</v>
      </c>
      <c r="X781" s="8">
        <f t="shared" si="196"/>
        <v>-184.49199999999999</v>
      </c>
      <c r="Y781"/>
      <c r="Z781" t="e">
        <f>IF(D781="M",IF(AC781&lt;78,LMS!$D$5*AC781^3+LMS!$E$5*AC781^2+LMS!$F$5*AC781+LMS!$G$5,IF(AC781&lt;150,LMS!$D$6*AC781^3+LMS!$E$6*AC781^2+LMS!$F$6*AC781+LMS!$G$6,LMS!$D$7*AC781^3+LMS!$E$7*AC781^2+LMS!$F$7*AC781+LMS!$G$7)),IF(AC781&lt;69,LMS!$D$9*AC781^3+LMS!$E$9*AC781^2+LMS!$F$9*AC781+LMS!$G$9,IF(AC781&lt;150,LMS!$D$10*AC781^3+LMS!$E$10*AC781^2+LMS!$F$10*AC781+LMS!$G$10,LMS!$D$11*AC781^3+LMS!$E$11*AC781^2+LMS!$F$11*AC781+LMS!$G$11)))</f>
        <v>#VALUE!</v>
      </c>
      <c r="AA781" t="e">
        <f>IF(D781="M",(IF(AC781&lt;2.5,LMS!$D$21*AC781^3+LMS!$E$21*AC781^2+LMS!$F$21*AC781+LMS!$G$21,IF(AC781&lt;9.5,LMS!$D$22*AC781^3+LMS!$E$22*AC781^2+LMS!$F$22*AC781+LMS!$G$22,IF(AC781&lt;26.75,LMS!$D$23*AC781^3+LMS!$E$23*AC781^2+LMS!$F$23*AC781+LMS!$G$23,IF(AC781&lt;90,LMS!$D$24*AC781^3+LMS!$E$24*AC781^2+LMS!$F$24*AC781+LMS!$G$24,LMS!$D$25*AC781^3+LMS!$E$25*AC781^2+LMS!$F$25*AC781+LMS!$G$25))))),(IF(AC781&lt;2.5,LMS!$D$27*AC781^3+LMS!$E$27*AC781^2+LMS!$F$27*AC781+LMS!$G$27,IF(AC781&lt;9.5,LMS!$D$28*AC781^3+LMS!$E$28*AC781^2+LMS!$F$28*AC781+LMS!$G$28,IF(AC781&lt;26.75,LMS!$D$29*AC781^3+LMS!$E$29*AC781^2+LMS!$F$29*AC781+LMS!$G$29,IF(AC781&lt;90,LMS!$D$30*AC781^3+LMS!$E$30*AC781^2+LMS!$F$30*AC781+LMS!$G$30,IF(AC781&lt;150,LMS!$D$31*AC781^3+LMS!$E$31*AC781^2+LMS!$F$31*AC781+LMS!$G$31,LMS!$D$32*AC781^3+LMS!$E$32*AC781^2+LMS!$F$32*AC781+LMS!$G$32)))))))</f>
        <v>#VALUE!</v>
      </c>
      <c r="AB781" t="e">
        <f>IF(D781="M",(IF(AC781&lt;90,LMS!$D$14*AC781^3+LMS!$E$14*AC781^2+LMS!$F$14*AC781+LMS!$G$14,LMS!$D$15*AC781^3+LMS!$E$15*AC781^2+LMS!$F$15*AC781+LMS!$G$15)),(IF(AC781&lt;90,LMS!$D$17*AC781^3+LMS!$E$17*AC781^2+LMS!$F$17*AC781+LMS!$G$17,LMS!$D$18*AC781^3+LMS!$E$18*AC781^2+LMS!$F$18*AC781+LMS!$G$18)))</f>
        <v>#VALUE!</v>
      </c>
      <c r="AC781" s="7" t="e">
        <f t="shared" si="197"/>
        <v>#VALUE!</v>
      </c>
    </row>
    <row r="782" spans="2:29" s="7" customFormat="1">
      <c r="B782" s="119"/>
      <c r="C782" s="119"/>
      <c r="D782" s="119"/>
      <c r="E782" s="31"/>
      <c r="F782" s="31"/>
      <c r="G782" s="120"/>
      <c r="H782" s="120"/>
      <c r="I782" s="11" t="str">
        <f t="shared" si="184"/>
        <v/>
      </c>
      <c r="J782" s="2" t="str">
        <f t="shared" si="185"/>
        <v/>
      </c>
      <c r="K782" s="2" t="str">
        <f t="shared" si="186"/>
        <v/>
      </c>
      <c r="L782" s="2" t="str">
        <f t="shared" si="187"/>
        <v/>
      </c>
      <c r="M782" s="2" t="str">
        <f t="shared" si="188"/>
        <v/>
      </c>
      <c r="N782" s="2" t="str">
        <f t="shared" si="189"/>
        <v/>
      </c>
      <c r="O782" s="11" t="str">
        <f t="shared" si="190"/>
        <v/>
      </c>
      <c r="P782" s="11" t="str">
        <f t="shared" si="191"/>
        <v/>
      </c>
      <c r="Q782" s="11" t="str">
        <f t="shared" si="192"/>
        <v/>
      </c>
      <c r="R782" s="137"/>
      <c r="S782" s="137"/>
      <c r="T782" s="12" t="e">
        <f t="shared" si="193"/>
        <v>#VALUE!</v>
      </c>
      <c r="U782" s="13" t="e">
        <f t="shared" si="194"/>
        <v>#VALUE!</v>
      </c>
      <c r="V782" s="13"/>
      <c r="W782" s="8">
        <f t="shared" si="195"/>
        <v>9.0359999999999996</v>
      </c>
      <c r="X782" s="8">
        <f t="shared" si="196"/>
        <v>-184.49199999999999</v>
      </c>
      <c r="Y782"/>
      <c r="Z782" t="e">
        <f>IF(D782="M",IF(AC782&lt;78,LMS!$D$5*AC782^3+LMS!$E$5*AC782^2+LMS!$F$5*AC782+LMS!$G$5,IF(AC782&lt;150,LMS!$D$6*AC782^3+LMS!$E$6*AC782^2+LMS!$F$6*AC782+LMS!$G$6,LMS!$D$7*AC782^3+LMS!$E$7*AC782^2+LMS!$F$7*AC782+LMS!$G$7)),IF(AC782&lt;69,LMS!$D$9*AC782^3+LMS!$E$9*AC782^2+LMS!$F$9*AC782+LMS!$G$9,IF(AC782&lt;150,LMS!$D$10*AC782^3+LMS!$E$10*AC782^2+LMS!$F$10*AC782+LMS!$G$10,LMS!$D$11*AC782^3+LMS!$E$11*AC782^2+LMS!$F$11*AC782+LMS!$G$11)))</f>
        <v>#VALUE!</v>
      </c>
      <c r="AA782" t="e">
        <f>IF(D782="M",(IF(AC782&lt;2.5,LMS!$D$21*AC782^3+LMS!$E$21*AC782^2+LMS!$F$21*AC782+LMS!$G$21,IF(AC782&lt;9.5,LMS!$D$22*AC782^3+LMS!$E$22*AC782^2+LMS!$F$22*AC782+LMS!$G$22,IF(AC782&lt;26.75,LMS!$D$23*AC782^3+LMS!$E$23*AC782^2+LMS!$F$23*AC782+LMS!$G$23,IF(AC782&lt;90,LMS!$D$24*AC782^3+LMS!$E$24*AC782^2+LMS!$F$24*AC782+LMS!$G$24,LMS!$D$25*AC782^3+LMS!$E$25*AC782^2+LMS!$F$25*AC782+LMS!$G$25))))),(IF(AC782&lt;2.5,LMS!$D$27*AC782^3+LMS!$E$27*AC782^2+LMS!$F$27*AC782+LMS!$G$27,IF(AC782&lt;9.5,LMS!$D$28*AC782^3+LMS!$E$28*AC782^2+LMS!$F$28*AC782+LMS!$G$28,IF(AC782&lt;26.75,LMS!$D$29*AC782^3+LMS!$E$29*AC782^2+LMS!$F$29*AC782+LMS!$G$29,IF(AC782&lt;90,LMS!$D$30*AC782^3+LMS!$E$30*AC782^2+LMS!$F$30*AC782+LMS!$G$30,IF(AC782&lt;150,LMS!$D$31*AC782^3+LMS!$E$31*AC782^2+LMS!$F$31*AC782+LMS!$G$31,LMS!$D$32*AC782^3+LMS!$E$32*AC782^2+LMS!$F$32*AC782+LMS!$G$32)))))))</f>
        <v>#VALUE!</v>
      </c>
      <c r="AB782" t="e">
        <f>IF(D782="M",(IF(AC782&lt;90,LMS!$D$14*AC782^3+LMS!$E$14*AC782^2+LMS!$F$14*AC782+LMS!$G$14,LMS!$D$15*AC782^3+LMS!$E$15*AC782^2+LMS!$F$15*AC782+LMS!$G$15)),(IF(AC782&lt;90,LMS!$D$17*AC782^3+LMS!$E$17*AC782^2+LMS!$F$17*AC782+LMS!$G$17,LMS!$D$18*AC782^3+LMS!$E$18*AC782^2+LMS!$F$18*AC782+LMS!$G$18)))</f>
        <v>#VALUE!</v>
      </c>
      <c r="AC782" s="7" t="e">
        <f t="shared" si="197"/>
        <v>#VALUE!</v>
      </c>
    </row>
    <row r="783" spans="2:29" s="7" customFormat="1">
      <c r="B783" s="119"/>
      <c r="C783" s="119"/>
      <c r="D783" s="119"/>
      <c r="E783" s="31"/>
      <c r="F783" s="31"/>
      <c r="G783" s="120"/>
      <c r="H783" s="120"/>
      <c r="I783" s="11" t="str">
        <f t="shared" si="184"/>
        <v/>
      </c>
      <c r="J783" s="2" t="str">
        <f t="shared" si="185"/>
        <v/>
      </c>
      <c r="K783" s="2" t="str">
        <f t="shared" si="186"/>
        <v/>
      </c>
      <c r="L783" s="2" t="str">
        <f t="shared" si="187"/>
        <v/>
      </c>
      <c r="M783" s="2" t="str">
        <f t="shared" si="188"/>
        <v/>
      </c>
      <c r="N783" s="2" t="str">
        <f t="shared" si="189"/>
        <v/>
      </c>
      <c r="O783" s="11" t="str">
        <f t="shared" si="190"/>
        <v/>
      </c>
      <c r="P783" s="11" t="str">
        <f t="shared" si="191"/>
        <v/>
      </c>
      <c r="Q783" s="11" t="str">
        <f t="shared" si="192"/>
        <v/>
      </c>
      <c r="R783" s="137"/>
      <c r="S783" s="137"/>
      <c r="T783" s="12" t="e">
        <f t="shared" si="193"/>
        <v>#VALUE!</v>
      </c>
      <c r="U783" s="13" t="e">
        <f t="shared" si="194"/>
        <v>#VALUE!</v>
      </c>
      <c r="V783" s="13"/>
      <c r="W783" s="8">
        <f t="shared" si="195"/>
        <v>9.0359999999999996</v>
      </c>
      <c r="X783" s="8">
        <f t="shared" si="196"/>
        <v>-184.49199999999999</v>
      </c>
      <c r="Y783"/>
      <c r="Z783" t="e">
        <f>IF(D783="M",IF(AC783&lt;78,LMS!$D$5*AC783^3+LMS!$E$5*AC783^2+LMS!$F$5*AC783+LMS!$G$5,IF(AC783&lt;150,LMS!$D$6*AC783^3+LMS!$E$6*AC783^2+LMS!$F$6*AC783+LMS!$G$6,LMS!$D$7*AC783^3+LMS!$E$7*AC783^2+LMS!$F$7*AC783+LMS!$G$7)),IF(AC783&lt;69,LMS!$D$9*AC783^3+LMS!$E$9*AC783^2+LMS!$F$9*AC783+LMS!$G$9,IF(AC783&lt;150,LMS!$D$10*AC783^3+LMS!$E$10*AC783^2+LMS!$F$10*AC783+LMS!$G$10,LMS!$D$11*AC783^3+LMS!$E$11*AC783^2+LMS!$F$11*AC783+LMS!$G$11)))</f>
        <v>#VALUE!</v>
      </c>
      <c r="AA783" t="e">
        <f>IF(D783="M",(IF(AC783&lt;2.5,LMS!$D$21*AC783^3+LMS!$E$21*AC783^2+LMS!$F$21*AC783+LMS!$G$21,IF(AC783&lt;9.5,LMS!$D$22*AC783^3+LMS!$E$22*AC783^2+LMS!$F$22*AC783+LMS!$G$22,IF(AC783&lt;26.75,LMS!$D$23*AC783^3+LMS!$E$23*AC783^2+LMS!$F$23*AC783+LMS!$G$23,IF(AC783&lt;90,LMS!$D$24*AC783^3+LMS!$E$24*AC783^2+LMS!$F$24*AC783+LMS!$G$24,LMS!$D$25*AC783^3+LMS!$E$25*AC783^2+LMS!$F$25*AC783+LMS!$G$25))))),(IF(AC783&lt;2.5,LMS!$D$27*AC783^3+LMS!$E$27*AC783^2+LMS!$F$27*AC783+LMS!$G$27,IF(AC783&lt;9.5,LMS!$D$28*AC783^3+LMS!$E$28*AC783^2+LMS!$F$28*AC783+LMS!$G$28,IF(AC783&lt;26.75,LMS!$D$29*AC783^3+LMS!$E$29*AC783^2+LMS!$F$29*AC783+LMS!$G$29,IF(AC783&lt;90,LMS!$D$30*AC783^3+LMS!$E$30*AC783^2+LMS!$F$30*AC783+LMS!$G$30,IF(AC783&lt;150,LMS!$D$31*AC783^3+LMS!$E$31*AC783^2+LMS!$F$31*AC783+LMS!$G$31,LMS!$D$32*AC783^3+LMS!$E$32*AC783^2+LMS!$F$32*AC783+LMS!$G$32)))))))</f>
        <v>#VALUE!</v>
      </c>
      <c r="AB783" t="e">
        <f>IF(D783="M",(IF(AC783&lt;90,LMS!$D$14*AC783^3+LMS!$E$14*AC783^2+LMS!$F$14*AC783+LMS!$G$14,LMS!$D$15*AC783^3+LMS!$E$15*AC783^2+LMS!$F$15*AC783+LMS!$G$15)),(IF(AC783&lt;90,LMS!$D$17*AC783^3+LMS!$E$17*AC783^2+LMS!$F$17*AC783+LMS!$G$17,LMS!$D$18*AC783^3+LMS!$E$18*AC783^2+LMS!$F$18*AC783+LMS!$G$18)))</f>
        <v>#VALUE!</v>
      </c>
      <c r="AC783" s="7" t="e">
        <f t="shared" si="197"/>
        <v>#VALUE!</v>
      </c>
    </row>
    <row r="784" spans="2:29" s="7" customFormat="1">
      <c r="B784" s="119"/>
      <c r="C784" s="119"/>
      <c r="D784" s="119"/>
      <c r="E784" s="31"/>
      <c r="F784" s="31"/>
      <c r="G784" s="120"/>
      <c r="H784" s="120"/>
      <c r="I784" s="11" t="str">
        <f t="shared" si="184"/>
        <v/>
      </c>
      <c r="J784" s="2" t="str">
        <f t="shared" si="185"/>
        <v/>
      </c>
      <c r="K784" s="2" t="str">
        <f t="shared" si="186"/>
        <v/>
      </c>
      <c r="L784" s="2" t="str">
        <f t="shared" si="187"/>
        <v/>
      </c>
      <c r="M784" s="2" t="str">
        <f t="shared" si="188"/>
        <v/>
      </c>
      <c r="N784" s="2" t="str">
        <f t="shared" si="189"/>
        <v/>
      </c>
      <c r="O784" s="11" t="str">
        <f t="shared" si="190"/>
        <v/>
      </c>
      <c r="P784" s="11" t="str">
        <f t="shared" si="191"/>
        <v/>
      </c>
      <c r="Q784" s="11" t="str">
        <f t="shared" si="192"/>
        <v/>
      </c>
      <c r="R784" s="137"/>
      <c r="S784" s="137"/>
      <c r="T784" s="12" t="e">
        <f t="shared" si="193"/>
        <v>#VALUE!</v>
      </c>
      <c r="U784" s="13" t="e">
        <f t="shared" si="194"/>
        <v>#VALUE!</v>
      </c>
      <c r="V784" s="13"/>
      <c r="W784" s="8">
        <f t="shared" si="195"/>
        <v>9.0359999999999996</v>
      </c>
      <c r="X784" s="8">
        <f t="shared" si="196"/>
        <v>-184.49199999999999</v>
      </c>
      <c r="Y784"/>
      <c r="Z784" t="e">
        <f>IF(D784="M",IF(AC784&lt;78,LMS!$D$5*AC784^3+LMS!$E$5*AC784^2+LMS!$F$5*AC784+LMS!$G$5,IF(AC784&lt;150,LMS!$D$6*AC784^3+LMS!$E$6*AC784^2+LMS!$F$6*AC784+LMS!$G$6,LMS!$D$7*AC784^3+LMS!$E$7*AC784^2+LMS!$F$7*AC784+LMS!$G$7)),IF(AC784&lt;69,LMS!$D$9*AC784^3+LMS!$E$9*AC784^2+LMS!$F$9*AC784+LMS!$G$9,IF(AC784&lt;150,LMS!$D$10*AC784^3+LMS!$E$10*AC784^2+LMS!$F$10*AC784+LMS!$G$10,LMS!$D$11*AC784^3+LMS!$E$11*AC784^2+LMS!$F$11*AC784+LMS!$G$11)))</f>
        <v>#VALUE!</v>
      </c>
      <c r="AA784" t="e">
        <f>IF(D784="M",(IF(AC784&lt;2.5,LMS!$D$21*AC784^3+LMS!$E$21*AC784^2+LMS!$F$21*AC784+LMS!$G$21,IF(AC784&lt;9.5,LMS!$D$22*AC784^3+LMS!$E$22*AC784^2+LMS!$F$22*AC784+LMS!$G$22,IF(AC784&lt;26.75,LMS!$D$23*AC784^3+LMS!$E$23*AC784^2+LMS!$F$23*AC784+LMS!$G$23,IF(AC784&lt;90,LMS!$D$24*AC784^3+LMS!$E$24*AC784^2+LMS!$F$24*AC784+LMS!$G$24,LMS!$D$25*AC784^3+LMS!$E$25*AC784^2+LMS!$F$25*AC784+LMS!$G$25))))),(IF(AC784&lt;2.5,LMS!$D$27*AC784^3+LMS!$E$27*AC784^2+LMS!$F$27*AC784+LMS!$G$27,IF(AC784&lt;9.5,LMS!$D$28*AC784^3+LMS!$E$28*AC784^2+LMS!$F$28*AC784+LMS!$G$28,IF(AC784&lt;26.75,LMS!$D$29*AC784^3+LMS!$E$29*AC784^2+LMS!$F$29*AC784+LMS!$G$29,IF(AC784&lt;90,LMS!$D$30*AC784^3+LMS!$E$30*AC784^2+LMS!$F$30*AC784+LMS!$G$30,IF(AC784&lt;150,LMS!$D$31*AC784^3+LMS!$E$31*AC784^2+LMS!$F$31*AC784+LMS!$G$31,LMS!$D$32*AC784^3+LMS!$E$32*AC784^2+LMS!$F$32*AC784+LMS!$G$32)))))))</f>
        <v>#VALUE!</v>
      </c>
      <c r="AB784" t="e">
        <f>IF(D784="M",(IF(AC784&lt;90,LMS!$D$14*AC784^3+LMS!$E$14*AC784^2+LMS!$F$14*AC784+LMS!$G$14,LMS!$D$15*AC784^3+LMS!$E$15*AC784^2+LMS!$F$15*AC784+LMS!$G$15)),(IF(AC784&lt;90,LMS!$D$17*AC784^3+LMS!$E$17*AC784^2+LMS!$F$17*AC784+LMS!$G$17,LMS!$D$18*AC784^3+LMS!$E$18*AC784^2+LMS!$F$18*AC784+LMS!$G$18)))</f>
        <v>#VALUE!</v>
      </c>
      <c r="AC784" s="7" t="e">
        <f t="shared" si="197"/>
        <v>#VALUE!</v>
      </c>
    </row>
    <row r="785" spans="2:29" s="7" customFormat="1">
      <c r="B785" s="119"/>
      <c r="C785" s="119"/>
      <c r="D785" s="119"/>
      <c r="E785" s="31"/>
      <c r="F785" s="31"/>
      <c r="G785" s="120"/>
      <c r="H785" s="120"/>
      <c r="I785" s="11" t="str">
        <f t="shared" si="184"/>
        <v/>
      </c>
      <c r="J785" s="2" t="str">
        <f t="shared" si="185"/>
        <v/>
      </c>
      <c r="K785" s="2" t="str">
        <f t="shared" si="186"/>
        <v/>
      </c>
      <c r="L785" s="2" t="str">
        <f t="shared" si="187"/>
        <v/>
      </c>
      <c r="M785" s="2" t="str">
        <f t="shared" si="188"/>
        <v/>
      </c>
      <c r="N785" s="2" t="str">
        <f t="shared" si="189"/>
        <v/>
      </c>
      <c r="O785" s="11" t="str">
        <f t="shared" si="190"/>
        <v/>
      </c>
      <c r="P785" s="11" t="str">
        <f t="shared" si="191"/>
        <v/>
      </c>
      <c r="Q785" s="11" t="str">
        <f t="shared" si="192"/>
        <v/>
      </c>
      <c r="R785" s="137"/>
      <c r="S785" s="137"/>
      <c r="T785" s="12" t="e">
        <f t="shared" si="193"/>
        <v>#VALUE!</v>
      </c>
      <c r="U785" s="13" t="e">
        <f t="shared" si="194"/>
        <v>#VALUE!</v>
      </c>
      <c r="V785" s="13"/>
      <c r="W785" s="8">
        <f t="shared" si="195"/>
        <v>9.0359999999999996</v>
      </c>
      <c r="X785" s="8">
        <f t="shared" si="196"/>
        <v>-184.49199999999999</v>
      </c>
      <c r="Y785"/>
      <c r="Z785" t="e">
        <f>IF(D785="M",IF(AC785&lt;78,LMS!$D$5*AC785^3+LMS!$E$5*AC785^2+LMS!$F$5*AC785+LMS!$G$5,IF(AC785&lt;150,LMS!$D$6*AC785^3+LMS!$E$6*AC785^2+LMS!$F$6*AC785+LMS!$G$6,LMS!$D$7*AC785^3+LMS!$E$7*AC785^2+LMS!$F$7*AC785+LMS!$G$7)),IF(AC785&lt;69,LMS!$D$9*AC785^3+LMS!$E$9*AC785^2+LMS!$F$9*AC785+LMS!$G$9,IF(AC785&lt;150,LMS!$D$10*AC785^3+LMS!$E$10*AC785^2+LMS!$F$10*AC785+LMS!$G$10,LMS!$D$11*AC785^3+LMS!$E$11*AC785^2+LMS!$F$11*AC785+LMS!$G$11)))</f>
        <v>#VALUE!</v>
      </c>
      <c r="AA785" t="e">
        <f>IF(D785="M",(IF(AC785&lt;2.5,LMS!$D$21*AC785^3+LMS!$E$21*AC785^2+LMS!$F$21*AC785+LMS!$G$21,IF(AC785&lt;9.5,LMS!$D$22*AC785^3+LMS!$E$22*AC785^2+LMS!$F$22*AC785+LMS!$G$22,IF(AC785&lt;26.75,LMS!$D$23*AC785^3+LMS!$E$23*AC785^2+LMS!$F$23*AC785+LMS!$G$23,IF(AC785&lt;90,LMS!$D$24*AC785^3+LMS!$E$24*AC785^2+LMS!$F$24*AC785+LMS!$G$24,LMS!$D$25*AC785^3+LMS!$E$25*AC785^2+LMS!$F$25*AC785+LMS!$G$25))))),(IF(AC785&lt;2.5,LMS!$D$27*AC785^3+LMS!$E$27*AC785^2+LMS!$F$27*AC785+LMS!$G$27,IF(AC785&lt;9.5,LMS!$D$28*AC785^3+LMS!$E$28*AC785^2+LMS!$F$28*AC785+LMS!$G$28,IF(AC785&lt;26.75,LMS!$D$29*AC785^3+LMS!$E$29*AC785^2+LMS!$F$29*AC785+LMS!$G$29,IF(AC785&lt;90,LMS!$D$30*AC785^3+LMS!$E$30*AC785^2+LMS!$F$30*AC785+LMS!$G$30,IF(AC785&lt;150,LMS!$D$31*AC785^3+LMS!$E$31*AC785^2+LMS!$F$31*AC785+LMS!$G$31,LMS!$D$32*AC785^3+LMS!$E$32*AC785^2+LMS!$F$32*AC785+LMS!$G$32)))))))</f>
        <v>#VALUE!</v>
      </c>
      <c r="AB785" t="e">
        <f>IF(D785="M",(IF(AC785&lt;90,LMS!$D$14*AC785^3+LMS!$E$14*AC785^2+LMS!$F$14*AC785+LMS!$G$14,LMS!$D$15*AC785^3+LMS!$E$15*AC785^2+LMS!$F$15*AC785+LMS!$G$15)),(IF(AC785&lt;90,LMS!$D$17*AC785^3+LMS!$E$17*AC785^2+LMS!$F$17*AC785+LMS!$G$17,LMS!$D$18*AC785^3+LMS!$E$18*AC785^2+LMS!$F$18*AC785+LMS!$G$18)))</f>
        <v>#VALUE!</v>
      </c>
      <c r="AC785" s="7" t="e">
        <f t="shared" si="197"/>
        <v>#VALUE!</v>
      </c>
    </row>
    <row r="786" spans="2:29" s="7" customFormat="1">
      <c r="B786" s="119"/>
      <c r="C786" s="119"/>
      <c r="D786" s="119"/>
      <c r="E786" s="31"/>
      <c r="F786" s="31"/>
      <c r="G786" s="120"/>
      <c r="H786" s="120"/>
      <c r="I786" s="11" t="str">
        <f t="shared" si="184"/>
        <v/>
      </c>
      <c r="J786" s="2" t="str">
        <f t="shared" si="185"/>
        <v/>
      </c>
      <c r="K786" s="2" t="str">
        <f t="shared" si="186"/>
        <v/>
      </c>
      <c r="L786" s="2" t="str">
        <f t="shared" si="187"/>
        <v/>
      </c>
      <c r="M786" s="2" t="str">
        <f t="shared" si="188"/>
        <v/>
      </c>
      <c r="N786" s="2" t="str">
        <f t="shared" si="189"/>
        <v/>
      </c>
      <c r="O786" s="11" t="str">
        <f t="shared" si="190"/>
        <v/>
      </c>
      <c r="P786" s="11" t="str">
        <f t="shared" si="191"/>
        <v/>
      </c>
      <c r="Q786" s="11" t="str">
        <f t="shared" si="192"/>
        <v/>
      </c>
      <c r="R786" s="137"/>
      <c r="S786" s="137"/>
      <c r="T786" s="12" t="e">
        <f t="shared" si="193"/>
        <v>#VALUE!</v>
      </c>
      <c r="U786" s="13" t="e">
        <f t="shared" si="194"/>
        <v>#VALUE!</v>
      </c>
      <c r="V786" s="13"/>
      <c r="W786" s="8">
        <f t="shared" si="195"/>
        <v>9.0359999999999996</v>
      </c>
      <c r="X786" s="8">
        <f t="shared" si="196"/>
        <v>-184.49199999999999</v>
      </c>
      <c r="Y786"/>
      <c r="Z786" t="e">
        <f>IF(D786="M",IF(AC786&lt;78,LMS!$D$5*AC786^3+LMS!$E$5*AC786^2+LMS!$F$5*AC786+LMS!$G$5,IF(AC786&lt;150,LMS!$D$6*AC786^3+LMS!$E$6*AC786^2+LMS!$F$6*AC786+LMS!$G$6,LMS!$D$7*AC786^3+LMS!$E$7*AC786^2+LMS!$F$7*AC786+LMS!$G$7)),IF(AC786&lt;69,LMS!$D$9*AC786^3+LMS!$E$9*AC786^2+LMS!$F$9*AC786+LMS!$G$9,IF(AC786&lt;150,LMS!$D$10*AC786^3+LMS!$E$10*AC786^2+LMS!$F$10*AC786+LMS!$G$10,LMS!$D$11*AC786^3+LMS!$E$11*AC786^2+LMS!$F$11*AC786+LMS!$G$11)))</f>
        <v>#VALUE!</v>
      </c>
      <c r="AA786" t="e">
        <f>IF(D786="M",(IF(AC786&lt;2.5,LMS!$D$21*AC786^3+LMS!$E$21*AC786^2+LMS!$F$21*AC786+LMS!$G$21,IF(AC786&lt;9.5,LMS!$D$22*AC786^3+LMS!$E$22*AC786^2+LMS!$F$22*AC786+LMS!$G$22,IF(AC786&lt;26.75,LMS!$D$23*AC786^3+LMS!$E$23*AC786^2+LMS!$F$23*AC786+LMS!$G$23,IF(AC786&lt;90,LMS!$D$24*AC786^3+LMS!$E$24*AC786^2+LMS!$F$24*AC786+LMS!$G$24,LMS!$D$25*AC786^3+LMS!$E$25*AC786^2+LMS!$F$25*AC786+LMS!$G$25))))),(IF(AC786&lt;2.5,LMS!$D$27*AC786^3+LMS!$E$27*AC786^2+LMS!$F$27*AC786+LMS!$G$27,IF(AC786&lt;9.5,LMS!$D$28*AC786^3+LMS!$E$28*AC786^2+LMS!$F$28*AC786+LMS!$G$28,IF(AC786&lt;26.75,LMS!$D$29*AC786^3+LMS!$E$29*AC786^2+LMS!$F$29*AC786+LMS!$G$29,IF(AC786&lt;90,LMS!$D$30*AC786^3+LMS!$E$30*AC786^2+LMS!$F$30*AC786+LMS!$G$30,IF(AC786&lt;150,LMS!$D$31*AC786^3+LMS!$E$31*AC786^2+LMS!$F$31*AC786+LMS!$G$31,LMS!$D$32*AC786^3+LMS!$E$32*AC786^2+LMS!$F$32*AC786+LMS!$G$32)))))))</f>
        <v>#VALUE!</v>
      </c>
      <c r="AB786" t="e">
        <f>IF(D786="M",(IF(AC786&lt;90,LMS!$D$14*AC786^3+LMS!$E$14*AC786^2+LMS!$F$14*AC786+LMS!$G$14,LMS!$D$15*AC786^3+LMS!$E$15*AC786^2+LMS!$F$15*AC786+LMS!$G$15)),(IF(AC786&lt;90,LMS!$D$17*AC786^3+LMS!$E$17*AC786^2+LMS!$F$17*AC786+LMS!$G$17,LMS!$D$18*AC786^3+LMS!$E$18*AC786^2+LMS!$F$18*AC786+LMS!$G$18)))</f>
        <v>#VALUE!</v>
      </c>
      <c r="AC786" s="7" t="e">
        <f t="shared" si="197"/>
        <v>#VALUE!</v>
      </c>
    </row>
    <row r="787" spans="2:29" s="7" customFormat="1">
      <c r="B787" s="119"/>
      <c r="C787" s="119"/>
      <c r="D787" s="119"/>
      <c r="E787" s="31"/>
      <c r="F787" s="31"/>
      <c r="G787" s="120"/>
      <c r="H787" s="120"/>
      <c r="I787" s="11" t="str">
        <f t="shared" si="184"/>
        <v/>
      </c>
      <c r="J787" s="2" t="str">
        <f t="shared" si="185"/>
        <v/>
      </c>
      <c r="K787" s="2" t="str">
        <f t="shared" si="186"/>
        <v/>
      </c>
      <c r="L787" s="2" t="str">
        <f t="shared" si="187"/>
        <v/>
      </c>
      <c r="M787" s="2" t="str">
        <f t="shared" si="188"/>
        <v/>
      </c>
      <c r="N787" s="2" t="str">
        <f t="shared" si="189"/>
        <v/>
      </c>
      <c r="O787" s="11" t="str">
        <f t="shared" si="190"/>
        <v/>
      </c>
      <c r="P787" s="11" t="str">
        <f t="shared" si="191"/>
        <v/>
      </c>
      <c r="Q787" s="11" t="str">
        <f t="shared" si="192"/>
        <v/>
      </c>
      <c r="R787" s="137"/>
      <c r="S787" s="137"/>
      <c r="T787" s="12" t="e">
        <f t="shared" si="193"/>
        <v>#VALUE!</v>
      </c>
      <c r="U787" s="13" t="e">
        <f t="shared" si="194"/>
        <v>#VALUE!</v>
      </c>
      <c r="V787" s="13"/>
      <c r="W787" s="8">
        <f t="shared" si="195"/>
        <v>9.0359999999999996</v>
      </c>
      <c r="X787" s="8">
        <f t="shared" si="196"/>
        <v>-184.49199999999999</v>
      </c>
      <c r="Y787"/>
      <c r="Z787" t="e">
        <f>IF(D787="M",IF(AC787&lt;78,LMS!$D$5*AC787^3+LMS!$E$5*AC787^2+LMS!$F$5*AC787+LMS!$G$5,IF(AC787&lt;150,LMS!$D$6*AC787^3+LMS!$E$6*AC787^2+LMS!$F$6*AC787+LMS!$G$6,LMS!$D$7*AC787^3+LMS!$E$7*AC787^2+LMS!$F$7*AC787+LMS!$G$7)),IF(AC787&lt;69,LMS!$D$9*AC787^3+LMS!$E$9*AC787^2+LMS!$F$9*AC787+LMS!$G$9,IF(AC787&lt;150,LMS!$D$10*AC787^3+LMS!$E$10*AC787^2+LMS!$F$10*AC787+LMS!$G$10,LMS!$D$11*AC787^3+LMS!$E$11*AC787^2+LMS!$F$11*AC787+LMS!$G$11)))</f>
        <v>#VALUE!</v>
      </c>
      <c r="AA787" t="e">
        <f>IF(D787="M",(IF(AC787&lt;2.5,LMS!$D$21*AC787^3+LMS!$E$21*AC787^2+LMS!$F$21*AC787+LMS!$G$21,IF(AC787&lt;9.5,LMS!$D$22*AC787^3+LMS!$E$22*AC787^2+LMS!$F$22*AC787+LMS!$G$22,IF(AC787&lt;26.75,LMS!$D$23*AC787^3+LMS!$E$23*AC787^2+LMS!$F$23*AC787+LMS!$G$23,IF(AC787&lt;90,LMS!$D$24*AC787^3+LMS!$E$24*AC787^2+LMS!$F$24*AC787+LMS!$G$24,LMS!$D$25*AC787^3+LMS!$E$25*AC787^2+LMS!$F$25*AC787+LMS!$G$25))))),(IF(AC787&lt;2.5,LMS!$D$27*AC787^3+LMS!$E$27*AC787^2+LMS!$F$27*AC787+LMS!$G$27,IF(AC787&lt;9.5,LMS!$D$28*AC787^3+LMS!$E$28*AC787^2+LMS!$F$28*AC787+LMS!$G$28,IF(AC787&lt;26.75,LMS!$D$29*AC787^3+LMS!$E$29*AC787^2+LMS!$F$29*AC787+LMS!$G$29,IF(AC787&lt;90,LMS!$D$30*AC787^3+LMS!$E$30*AC787^2+LMS!$F$30*AC787+LMS!$G$30,IF(AC787&lt;150,LMS!$D$31*AC787^3+LMS!$E$31*AC787^2+LMS!$F$31*AC787+LMS!$G$31,LMS!$D$32*AC787^3+LMS!$E$32*AC787^2+LMS!$F$32*AC787+LMS!$G$32)))))))</f>
        <v>#VALUE!</v>
      </c>
      <c r="AB787" t="e">
        <f>IF(D787="M",(IF(AC787&lt;90,LMS!$D$14*AC787^3+LMS!$E$14*AC787^2+LMS!$F$14*AC787+LMS!$G$14,LMS!$D$15*AC787^3+LMS!$E$15*AC787^2+LMS!$F$15*AC787+LMS!$G$15)),(IF(AC787&lt;90,LMS!$D$17*AC787^3+LMS!$E$17*AC787^2+LMS!$F$17*AC787+LMS!$G$17,LMS!$D$18*AC787^3+LMS!$E$18*AC787^2+LMS!$F$18*AC787+LMS!$G$18)))</f>
        <v>#VALUE!</v>
      </c>
      <c r="AC787" s="7" t="e">
        <f t="shared" si="197"/>
        <v>#VALUE!</v>
      </c>
    </row>
    <row r="788" spans="2:29" s="7" customFormat="1">
      <c r="B788" s="119"/>
      <c r="C788" s="119"/>
      <c r="D788" s="119"/>
      <c r="E788" s="31"/>
      <c r="F788" s="31"/>
      <c r="G788" s="120"/>
      <c r="H788" s="120"/>
      <c r="I788" s="11" t="str">
        <f t="shared" si="184"/>
        <v/>
      </c>
      <c r="J788" s="2" t="str">
        <f t="shared" si="185"/>
        <v/>
      </c>
      <c r="K788" s="2" t="str">
        <f t="shared" si="186"/>
        <v/>
      </c>
      <c r="L788" s="2" t="str">
        <f t="shared" si="187"/>
        <v/>
      </c>
      <c r="M788" s="2" t="str">
        <f t="shared" si="188"/>
        <v/>
      </c>
      <c r="N788" s="2" t="str">
        <f t="shared" si="189"/>
        <v/>
      </c>
      <c r="O788" s="11" t="str">
        <f t="shared" si="190"/>
        <v/>
      </c>
      <c r="P788" s="11" t="str">
        <f t="shared" si="191"/>
        <v/>
      </c>
      <c r="Q788" s="11" t="str">
        <f t="shared" si="192"/>
        <v/>
      </c>
      <c r="R788" s="137"/>
      <c r="S788" s="137"/>
      <c r="T788" s="12" t="e">
        <f t="shared" si="193"/>
        <v>#VALUE!</v>
      </c>
      <c r="U788" s="13" t="e">
        <f t="shared" si="194"/>
        <v>#VALUE!</v>
      </c>
      <c r="V788" s="13"/>
      <c r="W788" s="8">
        <f t="shared" si="195"/>
        <v>9.0359999999999996</v>
      </c>
      <c r="X788" s="8">
        <f t="shared" si="196"/>
        <v>-184.49199999999999</v>
      </c>
      <c r="Y788"/>
      <c r="Z788" t="e">
        <f>IF(D788="M",IF(AC788&lt;78,LMS!$D$5*AC788^3+LMS!$E$5*AC788^2+LMS!$F$5*AC788+LMS!$G$5,IF(AC788&lt;150,LMS!$D$6*AC788^3+LMS!$E$6*AC788^2+LMS!$F$6*AC788+LMS!$G$6,LMS!$D$7*AC788^3+LMS!$E$7*AC788^2+LMS!$F$7*AC788+LMS!$G$7)),IF(AC788&lt;69,LMS!$D$9*AC788^3+LMS!$E$9*AC788^2+LMS!$F$9*AC788+LMS!$G$9,IF(AC788&lt;150,LMS!$D$10*AC788^3+LMS!$E$10*AC788^2+LMS!$F$10*AC788+LMS!$G$10,LMS!$D$11*AC788^3+LMS!$E$11*AC788^2+LMS!$F$11*AC788+LMS!$G$11)))</f>
        <v>#VALUE!</v>
      </c>
      <c r="AA788" t="e">
        <f>IF(D788="M",(IF(AC788&lt;2.5,LMS!$D$21*AC788^3+LMS!$E$21*AC788^2+LMS!$F$21*AC788+LMS!$G$21,IF(AC788&lt;9.5,LMS!$D$22*AC788^3+LMS!$E$22*AC788^2+LMS!$F$22*AC788+LMS!$G$22,IF(AC788&lt;26.75,LMS!$D$23*AC788^3+LMS!$E$23*AC788^2+LMS!$F$23*AC788+LMS!$G$23,IF(AC788&lt;90,LMS!$D$24*AC788^3+LMS!$E$24*AC788^2+LMS!$F$24*AC788+LMS!$G$24,LMS!$D$25*AC788^3+LMS!$E$25*AC788^2+LMS!$F$25*AC788+LMS!$G$25))))),(IF(AC788&lt;2.5,LMS!$D$27*AC788^3+LMS!$E$27*AC788^2+LMS!$F$27*AC788+LMS!$G$27,IF(AC788&lt;9.5,LMS!$D$28*AC788^3+LMS!$E$28*AC788^2+LMS!$F$28*AC788+LMS!$G$28,IF(AC788&lt;26.75,LMS!$D$29*AC788^3+LMS!$E$29*AC788^2+LMS!$F$29*AC788+LMS!$G$29,IF(AC788&lt;90,LMS!$D$30*AC788^3+LMS!$E$30*AC788^2+LMS!$F$30*AC788+LMS!$G$30,IF(AC788&lt;150,LMS!$D$31*AC788^3+LMS!$E$31*AC788^2+LMS!$F$31*AC788+LMS!$G$31,LMS!$D$32*AC788^3+LMS!$E$32*AC788^2+LMS!$F$32*AC788+LMS!$G$32)))))))</f>
        <v>#VALUE!</v>
      </c>
      <c r="AB788" t="e">
        <f>IF(D788="M",(IF(AC788&lt;90,LMS!$D$14*AC788^3+LMS!$E$14*AC788^2+LMS!$F$14*AC788+LMS!$G$14,LMS!$D$15*AC788^3+LMS!$E$15*AC788^2+LMS!$F$15*AC788+LMS!$G$15)),(IF(AC788&lt;90,LMS!$D$17*AC788^3+LMS!$E$17*AC788^2+LMS!$F$17*AC788+LMS!$G$17,LMS!$D$18*AC788^3+LMS!$E$18*AC788^2+LMS!$F$18*AC788+LMS!$G$18)))</f>
        <v>#VALUE!</v>
      </c>
      <c r="AC788" s="7" t="e">
        <f t="shared" si="197"/>
        <v>#VALUE!</v>
      </c>
    </row>
    <row r="789" spans="2:29" s="7" customFormat="1">
      <c r="B789" s="119"/>
      <c r="C789" s="119"/>
      <c r="D789" s="119"/>
      <c r="E789" s="31"/>
      <c r="F789" s="31"/>
      <c r="G789" s="120"/>
      <c r="H789" s="120"/>
      <c r="I789" s="11" t="str">
        <f t="shared" si="184"/>
        <v/>
      </c>
      <c r="J789" s="2" t="str">
        <f t="shared" si="185"/>
        <v/>
      </c>
      <c r="K789" s="2" t="str">
        <f t="shared" si="186"/>
        <v/>
      </c>
      <c r="L789" s="2" t="str">
        <f t="shared" si="187"/>
        <v/>
      </c>
      <c r="M789" s="2" t="str">
        <f t="shared" si="188"/>
        <v/>
      </c>
      <c r="N789" s="2" t="str">
        <f t="shared" si="189"/>
        <v/>
      </c>
      <c r="O789" s="11" t="str">
        <f t="shared" si="190"/>
        <v/>
      </c>
      <c r="P789" s="11" t="str">
        <f t="shared" si="191"/>
        <v/>
      </c>
      <c r="Q789" s="11" t="str">
        <f t="shared" si="192"/>
        <v/>
      </c>
      <c r="R789" s="137"/>
      <c r="S789" s="137"/>
      <c r="T789" s="12" t="e">
        <f t="shared" si="193"/>
        <v>#VALUE!</v>
      </c>
      <c r="U789" s="13" t="e">
        <f t="shared" si="194"/>
        <v>#VALUE!</v>
      </c>
      <c r="V789" s="13"/>
      <c r="W789" s="8">
        <f t="shared" si="195"/>
        <v>9.0359999999999996</v>
      </c>
      <c r="X789" s="8">
        <f t="shared" si="196"/>
        <v>-184.49199999999999</v>
      </c>
      <c r="Y789"/>
      <c r="Z789" t="e">
        <f>IF(D789="M",IF(AC789&lt;78,LMS!$D$5*AC789^3+LMS!$E$5*AC789^2+LMS!$F$5*AC789+LMS!$G$5,IF(AC789&lt;150,LMS!$D$6*AC789^3+LMS!$E$6*AC789^2+LMS!$F$6*AC789+LMS!$G$6,LMS!$D$7*AC789^3+LMS!$E$7*AC789^2+LMS!$F$7*AC789+LMS!$G$7)),IF(AC789&lt;69,LMS!$D$9*AC789^3+LMS!$E$9*AC789^2+LMS!$F$9*AC789+LMS!$G$9,IF(AC789&lt;150,LMS!$D$10*AC789^3+LMS!$E$10*AC789^2+LMS!$F$10*AC789+LMS!$G$10,LMS!$D$11*AC789^3+LMS!$E$11*AC789^2+LMS!$F$11*AC789+LMS!$G$11)))</f>
        <v>#VALUE!</v>
      </c>
      <c r="AA789" t="e">
        <f>IF(D789="M",(IF(AC789&lt;2.5,LMS!$D$21*AC789^3+LMS!$E$21*AC789^2+LMS!$F$21*AC789+LMS!$G$21,IF(AC789&lt;9.5,LMS!$D$22*AC789^3+LMS!$E$22*AC789^2+LMS!$F$22*AC789+LMS!$G$22,IF(AC789&lt;26.75,LMS!$D$23*AC789^3+LMS!$E$23*AC789^2+LMS!$F$23*AC789+LMS!$G$23,IF(AC789&lt;90,LMS!$D$24*AC789^3+LMS!$E$24*AC789^2+LMS!$F$24*AC789+LMS!$G$24,LMS!$D$25*AC789^3+LMS!$E$25*AC789^2+LMS!$F$25*AC789+LMS!$G$25))))),(IF(AC789&lt;2.5,LMS!$D$27*AC789^3+LMS!$E$27*AC789^2+LMS!$F$27*AC789+LMS!$G$27,IF(AC789&lt;9.5,LMS!$D$28*AC789^3+LMS!$E$28*AC789^2+LMS!$F$28*AC789+LMS!$G$28,IF(AC789&lt;26.75,LMS!$D$29*AC789^3+LMS!$E$29*AC789^2+LMS!$F$29*AC789+LMS!$G$29,IF(AC789&lt;90,LMS!$D$30*AC789^3+LMS!$E$30*AC789^2+LMS!$F$30*AC789+LMS!$G$30,IF(AC789&lt;150,LMS!$D$31*AC789^3+LMS!$E$31*AC789^2+LMS!$F$31*AC789+LMS!$G$31,LMS!$D$32*AC789^3+LMS!$E$32*AC789^2+LMS!$F$32*AC789+LMS!$G$32)))))))</f>
        <v>#VALUE!</v>
      </c>
      <c r="AB789" t="e">
        <f>IF(D789="M",(IF(AC789&lt;90,LMS!$D$14*AC789^3+LMS!$E$14*AC789^2+LMS!$F$14*AC789+LMS!$G$14,LMS!$D$15*AC789^3+LMS!$E$15*AC789^2+LMS!$F$15*AC789+LMS!$G$15)),(IF(AC789&lt;90,LMS!$D$17*AC789^3+LMS!$E$17*AC789^2+LMS!$F$17*AC789+LMS!$G$17,LMS!$D$18*AC789^3+LMS!$E$18*AC789^2+LMS!$F$18*AC789+LMS!$G$18)))</f>
        <v>#VALUE!</v>
      </c>
      <c r="AC789" s="7" t="e">
        <f t="shared" si="197"/>
        <v>#VALUE!</v>
      </c>
    </row>
    <row r="790" spans="2:29" s="7" customFormat="1">
      <c r="B790" s="119"/>
      <c r="C790" s="119"/>
      <c r="D790" s="119"/>
      <c r="E790" s="31"/>
      <c r="F790" s="31"/>
      <c r="G790" s="120"/>
      <c r="H790" s="120"/>
      <c r="I790" s="11" t="str">
        <f t="shared" si="184"/>
        <v/>
      </c>
      <c r="J790" s="2" t="str">
        <f t="shared" si="185"/>
        <v/>
      </c>
      <c r="K790" s="2" t="str">
        <f t="shared" si="186"/>
        <v/>
      </c>
      <c r="L790" s="2" t="str">
        <f t="shared" si="187"/>
        <v/>
      </c>
      <c r="M790" s="2" t="str">
        <f t="shared" si="188"/>
        <v/>
      </c>
      <c r="N790" s="2" t="str">
        <f t="shared" si="189"/>
        <v/>
      </c>
      <c r="O790" s="11" t="str">
        <f t="shared" si="190"/>
        <v/>
      </c>
      <c r="P790" s="11" t="str">
        <f t="shared" si="191"/>
        <v/>
      </c>
      <c r="Q790" s="11" t="str">
        <f t="shared" si="192"/>
        <v/>
      </c>
      <c r="R790" s="137"/>
      <c r="S790" s="137"/>
      <c r="T790" s="12" t="e">
        <f t="shared" si="193"/>
        <v>#VALUE!</v>
      </c>
      <c r="U790" s="13" t="e">
        <f t="shared" si="194"/>
        <v>#VALUE!</v>
      </c>
      <c r="V790" s="13"/>
      <c r="W790" s="8">
        <f t="shared" si="195"/>
        <v>9.0359999999999996</v>
      </c>
      <c r="X790" s="8">
        <f t="shared" si="196"/>
        <v>-184.49199999999999</v>
      </c>
      <c r="Y790"/>
      <c r="Z790" t="e">
        <f>IF(D790="M",IF(AC790&lt;78,LMS!$D$5*AC790^3+LMS!$E$5*AC790^2+LMS!$F$5*AC790+LMS!$G$5,IF(AC790&lt;150,LMS!$D$6*AC790^3+LMS!$E$6*AC790^2+LMS!$F$6*AC790+LMS!$G$6,LMS!$D$7*AC790^3+LMS!$E$7*AC790^2+LMS!$F$7*AC790+LMS!$G$7)),IF(AC790&lt;69,LMS!$D$9*AC790^3+LMS!$E$9*AC790^2+LMS!$F$9*AC790+LMS!$G$9,IF(AC790&lt;150,LMS!$D$10*AC790^3+LMS!$E$10*AC790^2+LMS!$F$10*AC790+LMS!$G$10,LMS!$D$11*AC790^3+LMS!$E$11*AC790^2+LMS!$F$11*AC790+LMS!$G$11)))</f>
        <v>#VALUE!</v>
      </c>
      <c r="AA790" t="e">
        <f>IF(D790="M",(IF(AC790&lt;2.5,LMS!$D$21*AC790^3+LMS!$E$21*AC790^2+LMS!$F$21*AC790+LMS!$G$21,IF(AC790&lt;9.5,LMS!$D$22*AC790^3+LMS!$E$22*AC790^2+LMS!$F$22*AC790+LMS!$G$22,IF(AC790&lt;26.75,LMS!$D$23*AC790^3+LMS!$E$23*AC790^2+LMS!$F$23*AC790+LMS!$G$23,IF(AC790&lt;90,LMS!$D$24*AC790^3+LMS!$E$24*AC790^2+LMS!$F$24*AC790+LMS!$G$24,LMS!$D$25*AC790^3+LMS!$E$25*AC790^2+LMS!$F$25*AC790+LMS!$G$25))))),(IF(AC790&lt;2.5,LMS!$D$27*AC790^3+LMS!$E$27*AC790^2+LMS!$F$27*AC790+LMS!$G$27,IF(AC790&lt;9.5,LMS!$D$28*AC790^3+LMS!$E$28*AC790^2+LMS!$F$28*AC790+LMS!$G$28,IF(AC790&lt;26.75,LMS!$D$29*AC790^3+LMS!$E$29*AC790^2+LMS!$F$29*AC790+LMS!$G$29,IF(AC790&lt;90,LMS!$D$30*AC790^3+LMS!$E$30*AC790^2+LMS!$F$30*AC790+LMS!$G$30,IF(AC790&lt;150,LMS!$D$31*AC790^3+LMS!$E$31*AC790^2+LMS!$F$31*AC790+LMS!$G$31,LMS!$D$32*AC790^3+LMS!$E$32*AC790^2+LMS!$F$32*AC790+LMS!$G$32)))))))</f>
        <v>#VALUE!</v>
      </c>
      <c r="AB790" t="e">
        <f>IF(D790="M",(IF(AC790&lt;90,LMS!$D$14*AC790^3+LMS!$E$14*AC790^2+LMS!$F$14*AC790+LMS!$G$14,LMS!$D$15*AC790^3+LMS!$E$15*AC790^2+LMS!$F$15*AC790+LMS!$G$15)),(IF(AC790&lt;90,LMS!$D$17*AC790^3+LMS!$E$17*AC790^2+LMS!$F$17*AC790+LMS!$G$17,LMS!$D$18*AC790^3+LMS!$E$18*AC790^2+LMS!$F$18*AC790+LMS!$G$18)))</f>
        <v>#VALUE!</v>
      </c>
      <c r="AC790" s="7" t="e">
        <f t="shared" si="197"/>
        <v>#VALUE!</v>
      </c>
    </row>
    <row r="791" spans="2:29" s="7" customFormat="1">
      <c r="B791" s="119"/>
      <c r="C791" s="119"/>
      <c r="D791" s="119"/>
      <c r="E791" s="31"/>
      <c r="F791" s="31"/>
      <c r="G791" s="120"/>
      <c r="H791" s="120"/>
      <c r="I791" s="11" t="str">
        <f t="shared" si="184"/>
        <v/>
      </c>
      <c r="J791" s="2" t="str">
        <f t="shared" si="185"/>
        <v/>
      </c>
      <c r="K791" s="2" t="str">
        <f t="shared" si="186"/>
        <v/>
      </c>
      <c r="L791" s="2" t="str">
        <f t="shared" si="187"/>
        <v/>
      </c>
      <c r="M791" s="2" t="str">
        <f t="shared" si="188"/>
        <v/>
      </c>
      <c r="N791" s="2" t="str">
        <f t="shared" si="189"/>
        <v/>
      </c>
      <c r="O791" s="11" t="str">
        <f t="shared" si="190"/>
        <v/>
      </c>
      <c r="P791" s="11" t="str">
        <f t="shared" si="191"/>
        <v/>
      </c>
      <c r="Q791" s="11" t="str">
        <f t="shared" si="192"/>
        <v/>
      </c>
      <c r="R791" s="137"/>
      <c r="S791" s="137"/>
      <c r="T791" s="12" t="e">
        <f t="shared" si="193"/>
        <v>#VALUE!</v>
      </c>
      <c r="U791" s="13" t="e">
        <f t="shared" si="194"/>
        <v>#VALUE!</v>
      </c>
      <c r="V791" s="13"/>
      <c r="W791" s="8">
        <f t="shared" si="195"/>
        <v>9.0359999999999996</v>
      </c>
      <c r="X791" s="8">
        <f t="shared" si="196"/>
        <v>-184.49199999999999</v>
      </c>
      <c r="Y791"/>
      <c r="Z791" t="e">
        <f>IF(D791="M",IF(AC791&lt;78,LMS!$D$5*AC791^3+LMS!$E$5*AC791^2+LMS!$F$5*AC791+LMS!$G$5,IF(AC791&lt;150,LMS!$D$6*AC791^3+LMS!$E$6*AC791^2+LMS!$F$6*AC791+LMS!$G$6,LMS!$D$7*AC791^3+LMS!$E$7*AC791^2+LMS!$F$7*AC791+LMS!$G$7)),IF(AC791&lt;69,LMS!$D$9*AC791^3+LMS!$E$9*AC791^2+LMS!$F$9*AC791+LMS!$G$9,IF(AC791&lt;150,LMS!$D$10*AC791^3+LMS!$E$10*AC791^2+LMS!$F$10*AC791+LMS!$G$10,LMS!$D$11*AC791^3+LMS!$E$11*AC791^2+LMS!$F$11*AC791+LMS!$G$11)))</f>
        <v>#VALUE!</v>
      </c>
      <c r="AA791" t="e">
        <f>IF(D791="M",(IF(AC791&lt;2.5,LMS!$D$21*AC791^3+LMS!$E$21*AC791^2+LMS!$F$21*AC791+LMS!$G$21,IF(AC791&lt;9.5,LMS!$D$22*AC791^3+LMS!$E$22*AC791^2+LMS!$F$22*AC791+LMS!$G$22,IF(AC791&lt;26.75,LMS!$D$23*AC791^3+LMS!$E$23*AC791^2+LMS!$F$23*AC791+LMS!$G$23,IF(AC791&lt;90,LMS!$D$24*AC791^3+LMS!$E$24*AC791^2+LMS!$F$24*AC791+LMS!$G$24,LMS!$D$25*AC791^3+LMS!$E$25*AC791^2+LMS!$F$25*AC791+LMS!$G$25))))),(IF(AC791&lt;2.5,LMS!$D$27*AC791^3+LMS!$E$27*AC791^2+LMS!$F$27*AC791+LMS!$G$27,IF(AC791&lt;9.5,LMS!$D$28*AC791^3+LMS!$E$28*AC791^2+LMS!$F$28*AC791+LMS!$G$28,IF(AC791&lt;26.75,LMS!$D$29*AC791^3+LMS!$E$29*AC791^2+LMS!$F$29*AC791+LMS!$G$29,IF(AC791&lt;90,LMS!$D$30*AC791^3+LMS!$E$30*AC791^2+LMS!$F$30*AC791+LMS!$G$30,IF(AC791&lt;150,LMS!$D$31*AC791^3+LMS!$E$31*AC791^2+LMS!$F$31*AC791+LMS!$G$31,LMS!$D$32*AC791^3+LMS!$E$32*AC791^2+LMS!$F$32*AC791+LMS!$G$32)))))))</f>
        <v>#VALUE!</v>
      </c>
      <c r="AB791" t="e">
        <f>IF(D791="M",(IF(AC791&lt;90,LMS!$D$14*AC791^3+LMS!$E$14*AC791^2+LMS!$F$14*AC791+LMS!$G$14,LMS!$D$15*AC791^3+LMS!$E$15*AC791^2+LMS!$F$15*AC791+LMS!$G$15)),(IF(AC791&lt;90,LMS!$D$17*AC791^3+LMS!$E$17*AC791^2+LMS!$F$17*AC791+LMS!$G$17,LMS!$D$18*AC791^3+LMS!$E$18*AC791^2+LMS!$F$18*AC791+LMS!$G$18)))</f>
        <v>#VALUE!</v>
      </c>
      <c r="AC791" s="7" t="e">
        <f t="shared" si="197"/>
        <v>#VALUE!</v>
      </c>
    </row>
    <row r="792" spans="2:29" s="7" customFormat="1">
      <c r="B792" s="119"/>
      <c r="C792" s="119"/>
      <c r="D792" s="119"/>
      <c r="E792" s="31"/>
      <c r="F792" s="31"/>
      <c r="G792" s="120"/>
      <c r="H792" s="120"/>
      <c r="I792" s="11" t="str">
        <f t="shared" si="184"/>
        <v/>
      </c>
      <c r="J792" s="2" t="str">
        <f t="shared" si="185"/>
        <v/>
      </c>
      <c r="K792" s="2" t="str">
        <f t="shared" si="186"/>
        <v/>
      </c>
      <c r="L792" s="2" t="str">
        <f t="shared" si="187"/>
        <v/>
      </c>
      <c r="M792" s="2" t="str">
        <f t="shared" si="188"/>
        <v/>
      </c>
      <c r="N792" s="2" t="str">
        <f t="shared" si="189"/>
        <v/>
      </c>
      <c r="O792" s="11" t="str">
        <f t="shared" si="190"/>
        <v/>
      </c>
      <c r="P792" s="11" t="str">
        <f t="shared" si="191"/>
        <v/>
      </c>
      <c r="Q792" s="11" t="str">
        <f t="shared" si="192"/>
        <v/>
      </c>
      <c r="R792" s="137"/>
      <c r="S792" s="137"/>
      <c r="T792" s="12" t="e">
        <f t="shared" si="193"/>
        <v>#VALUE!</v>
      </c>
      <c r="U792" s="13" t="e">
        <f t="shared" si="194"/>
        <v>#VALUE!</v>
      </c>
      <c r="V792" s="13"/>
      <c r="W792" s="8">
        <f t="shared" si="195"/>
        <v>9.0359999999999996</v>
      </c>
      <c r="X792" s="8">
        <f t="shared" si="196"/>
        <v>-184.49199999999999</v>
      </c>
      <c r="Y792"/>
      <c r="Z792" t="e">
        <f>IF(D792="M",IF(AC792&lt;78,LMS!$D$5*AC792^3+LMS!$E$5*AC792^2+LMS!$F$5*AC792+LMS!$G$5,IF(AC792&lt;150,LMS!$D$6*AC792^3+LMS!$E$6*AC792^2+LMS!$F$6*AC792+LMS!$G$6,LMS!$D$7*AC792^3+LMS!$E$7*AC792^2+LMS!$F$7*AC792+LMS!$G$7)),IF(AC792&lt;69,LMS!$D$9*AC792^3+LMS!$E$9*AC792^2+LMS!$F$9*AC792+LMS!$G$9,IF(AC792&lt;150,LMS!$D$10*AC792^3+LMS!$E$10*AC792^2+LMS!$F$10*AC792+LMS!$G$10,LMS!$D$11*AC792^3+LMS!$E$11*AC792^2+LMS!$F$11*AC792+LMS!$G$11)))</f>
        <v>#VALUE!</v>
      </c>
      <c r="AA792" t="e">
        <f>IF(D792="M",(IF(AC792&lt;2.5,LMS!$D$21*AC792^3+LMS!$E$21*AC792^2+LMS!$F$21*AC792+LMS!$G$21,IF(AC792&lt;9.5,LMS!$D$22*AC792^3+LMS!$E$22*AC792^2+LMS!$F$22*AC792+LMS!$G$22,IF(AC792&lt;26.75,LMS!$D$23*AC792^3+LMS!$E$23*AC792^2+LMS!$F$23*AC792+LMS!$G$23,IF(AC792&lt;90,LMS!$D$24*AC792^3+LMS!$E$24*AC792^2+LMS!$F$24*AC792+LMS!$G$24,LMS!$D$25*AC792^3+LMS!$E$25*AC792^2+LMS!$F$25*AC792+LMS!$G$25))))),(IF(AC792&lt;2.5,LMS!$D$27*AC792^3+LMS!$E$27*AC792^2+LMS!$F$27*AC792+LMS!$G$27,IF(AC792&lt;9.5,LMS!$D$28*AC792^3+LMS!$E$28*AC792^2+LMS!$F$28*AC792+LMS!$G$28,IF(AC792&lt;26.75,LMS!$D$29*AC792^3+LMS!$E$29*AC792^2+LMS!$F$29*AC792+LMS!$G$29,IF(AC792&lt;90,LMS!$D$30*AC792^3+LMS!$E$30*AC792^2+LMS!$F$30*AC792+LMS!$G$30,IF(AC792&lt;150,LMS!$D$31*AC792^3+LMS!$E$31*AC792^2+LMS!$F$31*AC792+LMS!$G$31,LMS!$D$32*AC792^3+LMS!$E$32*AC792^2+LMS!$F$32*AC792+LMS!$G$32)))))))</f>
        <v>#VALUE!</v>
      </c>
      <c r="AB792" t="e">
        <f>IF(D792="M",(IF(AC792&lt;90,LMS!$D$14*AC792^3+LMS!$E$14*AC792^2+LMS!$F$14*AC792+LMS!$G$14,LMS!$D$15*AC792^3+LMS!$E$15*AC792^2+LMS!$F$15*AC792+LMS!$G$15)),(IF(AC792&lt;90,LMS!$D$17*AC792^3+LMS!$E$17*AC792^2+LMS!$F$17*AC792+LMS!$G$17,LMS!$D$18*AC792^3+LMS!$E$18*AC792^2+LMS!$F$18*AC792+LMS!$G$18)))</f>
        <v>#VALUE!</v>
      </c>
      <c r="AC792" s="7" t="e">
        <f t="shared" si="197"/>
        <v>#VALUE!</v>
      </c>
    </row>
    <row r="793" spans="2:29" s="7" customFormat="1">
      <c r="B793" s="119"/>
      <c r="C793" s="119"/>
      <c r="D793" s="119"/>
      <c r="E793" s="31"/>
      <c r="F793" s="31"/>
      <c r="G793" s="120"/>
      <c r="H793" s="120"/>
      <c r="I793" s="11" t="str">
        <f t="shared" si="184"/>
        <v/>
      </c>
      <c r="J793" s="2" t="str">
        <f t="shared" si="185"/>
        <v/>
      </c>
      <c r="K793" s="2" t="str">
        <f t="shared" si="186"/>
        <v/>
      </c>
      <c r="L793" s="2" t="str">
        <f t="shared" si="187"/>
        <v/>
      </c>
      <c r="M793" s="2" t="str">
        <f t="shared" si="188"/>
        <v/>
      </c>
      <c r="N793" s="2" t="str">
        <f t="shared" si="189"/>
        <v/>
      </c>
      <c r="O793" s="11" t="str">
        <f t="shared" si="190"/>
        <v/>
      </c>
      <c r="P793" s="11" t="str">
        <f t="shared" si="191"/>
        <v/>
      </c>
      <c r="Q793" s="11" t="str">
        <f t="shared" si="192"/>
        <v/>
      </c>
      <c r="R793" s="137"/>
      <c r="S793" s="137"/>
      <c r="T793" s="12" t="e">
        <f t="shared" si="193"/>
        <v>#VALUE!</v>
      </c>
      <c r="U793" s="13" t="e">
        <f t="shared" si="194"/>
        <v>#VALUE!</v>
      </c>
      <c r="V793" s="13"/>
      <c r="W793" s="8">
        <f t="shared" si="195"/>
        <v>9.0359999999999996</v>
      </c>
      <c r="X793" s="8">
        <f t="shared" si="196"/>
        <v>-184.49199999999999</v>
      </c>
      <c r="Y793"/>
      <c r="Z793" t="e">
        <f>IF(D793="M",IF(AC793&lt;78,LMS!$D$5*AC793^3+LMS!$E$5*AC793^2+LMS!$F$5*AC793+LMS!$G$5,IF(AC793&lt;150,LMS!$D$6*AC793^3+LMS!$E$6*AC793^2+LMS!$F$6*AC793+LMS!$G$6,LMS!$D$7*AC793^3+LMS!$E$7*AC793^2+LMS!$F$7*AC793+LMS!$G$7)),IF(AC793&lt;69,LMS!$D$9*AC793^3+LMS!$E$9*AC793^2+LMS!$F$9*AC793+LMS!$G$9,IF(AC793&lt;150,LMS!$D$10*AC793^3+LMS!$E$10*AC793^2+LMS!$F$10*AC793+LMS!$G$10,LMS!$D$11*AC793^3+LMS!$E$11*AC793^2+LMS!$F$11*AC793+LMS!$G$11)))</f>
        <v>#VALUE!</v>
      </c>
      <c r="AA793" t="e">
        <f>IF(D793="M",(IF(AC793&lt;2.5,LMS!$D$21*AC793^3+LMS!$E$21*AC793^2+LMS!$F$21*AC793+LMS!$G$21,IF(AC793&lt;9.5,LMS!$D$22*AC793^3+LMS!$E$22*AC793^2+LMS!$F$22*AC793+LMS!$G$22,IF(AC793&lt;26.75,LMS!$D$23*AC793^3+LMS!$E$23*AC793^2+LMS!$F$23*AC793+LMS!$G$23,IF(AC793&lt;90,LMS!$D$24*AC793^3+LMS!$E$24*AC793^2+LMS!$F$24*AC793+LMS!$G$24,LMS!$D$25*AC793^3+LMS!$E$25*AC793^2+LMS!$F$25*AC793+LMS!$G$25))))),(IF(AC793&lt;2.5,LMS!$D$27*AC793^3+LMS!$E$27*AC793^2+LMS!$F$27*AC793+LMS!$G$27,IF(AC793&lt;9.5,LMS!$D$28*AC793^3+LMS!$E$28*AC793^2+LMS!$F$28*AC793+LMS!$G$28,IF(AC793&lt;26.75,LMS!$D$29*AC793^3+LMS!$E$29*AC793^2+LMS!$F$29*AC793+LMS!$G$29,IF(AC793&lt;90,LMS!$D$30*AC793^3+LMS!$E$30*AC793^2+LMS!$F$30*AC793+LMS!$G$30,IF(AC793&lt;150,LMS!$D$31*AC793^3+LMS!$E$31*AC793^2+LMS!$F$31*AC793+LMS!$G$31,LMS!$D$32*AC793^3+LMS!$E$32*AC793^2+LMS!$F$32*AC793+LMS!$G$32)))))))</f>
        <v>#VALUE!</v>
      </c>
      <c r="AB793" t="e">
        <f>IF(D793="M",(IF(AC793&lt;90,LMS!$D$14*AC793^3+LMS!$E$14*AC793^2+LMS!$F$14*AC793+LMS!$G$14,LMS!$D$15*AC793^3+LMS!$E$15*AC793^2+LMS!$F$15*AC793+LMS!$G$15)),(IF(AC793&lt;90,LMS!$D$17*AC793^3+LMS!$E$17*AC793^2+LMS!$F$17*AC793+LMS!$G$17,LMS!$D$18*AC793^3+LMS!$E$18*AC793^2+LMS!$F$18*AC793+LMS!$G$18)))</f>
        <v>#VALUE!</v>
      </c>
      <c r="AC793" s="7" t="e">
        <f t="shared" si="197"/>
        <v>#VALUE!</v>
      </c>
    </row>
    <row r="794" spans="2:29" s="7" customFormat="1">
      <c r="B794" s="119"/>
      <c r="C794" s="119"/>
      <c r="D794" s="119"/>
      <c r="E794" s="31"/>
      <c r="F794" s="31"/>
      <c r="G794" s="120"/>
      <c r="H794" s="120"/>
      <c r="I794" s="11" t="str">
        <f t="shared" si="184"/>
        <v/>
      </c>
      <c r="J794" s="2" t="str">
        <f t="shared" si="185"/>
        <v/>
      </c>
      <c r="K794" s="2" t="str">
        <f t="shared" si="186"/>
        <v/>
      </c>
      <c r="L794" s="2" t="str">
        <f t="shared" si="187"/>
        <v/>
      </c>
      <c r="M794" s="2" t="str">
        <f t="shared" si="188"/>
        <v/>
      </c>
      <c r="N794" s="2" t="str">
        <f t="shared" si="189"/>
        <v/>
      </c>
      <c r="O794" s="11" t="str">
        <f t="shared" si="190"/>
        <v/>
      </c>
      <c r="P794" s="11" t="str">
        <f t="shared" si="191"/>
        <v/>
      </c>
      <c r="Q794" s="11" t="str">
        <f t="shared" si="192"/>
        <v/>
      </c>
      <c r="R794" s="137"/>
      <c r="S794" s="137"/>
      <c r="T794" s="12" t="e">
        <f t="shared" si="193"/>
        <v>#VALUE!</v>
      </c>
      <c r="U794" s="13" t="e">
        <f t="shared" si="194"/>
        <v>#VALUE!</v>
      </c>
      <c r="V794" s="13"/>
      <c r="W794" s="8">
        <f t="shared" si="195"/>
        <v>9.0359999999999996</v>
      </c>
      <c r="X794" s="8">
        <f t="shared" si="196"/>
        <v>-184.49199999999999</v>
      </c>
      <c r="Y794"/>
      <c r="Z794" t="e">
        <f>IF(D794="M",IF(AC794&lt;78,LMS!$D$5*AC794^3+LMS!$E$5*AC794^2+LMS!$F$5*AC794+LMS!$G$5,IF(AC794&lt;150,LMS!$D$6*AC794^3+LMS!$E$6*AC794^2+LMS!$F$6*AC794+LMS!$G$6,LMS!$D$7*AC794^3+LMS!$E$7*AC794^2+LMS!$F$7*AC794+LMS!$G$7)),IF(AC794&lt;69,LMS!$D$9*AC794^3+LMS!$E$9*AC794^2+LMS!$F$9*AC794+LMS!$G$9,IF(AC794&lt;150,LMS!$D$10*AC794^3+LMS!$E$10*AC794^2+LMS!$F$10*AC794+LMS!$G$10,LMS!$D$11*AC794^3+LMS!$E$11*AC794^2+LMS!$F$11*AC794+LMS!$G$11)))</f>
        <v>#VALUE!</v>
      </c>
      <c r="AA794" t="e">
        <f>IF(D794="M",(IF(AC794&lt;2.5,LMS!$D$21*AC794^3+LMS!$E$21*AC794^2+LMS!$F$21*AC794+LMS!$G$21,IF(AC794&lt;9.5,LMS!$D$22*AC794^3+LMS!$E$22*AC794^2+LMS!$F$22*AC794+LMS!$G$22,IF(AC794&lt;26.75,LMS!$D$23*AC794^3+LMS!$E$23*AC794^2+LMS!$F$23*AC794+LMS!$G$23,IF(AC794&lt;90,LMS!$D$24*AC794^3+LMS!$E$24*AC794^2+LMS!$F$24*AC794+LMS!$G$24,LMS!$D$25*AC794^3+LMS!$E$25*AC794^2+LMS!$F$25*AC794+LMS!$G$25))))),(IF(AC794&lt;2.5,LMS!$D$27*AC794^3+LMS!$E$27*AC794^2+LMS!$F$27*AC794+LMS!$G$27,IF(AC794&lt;9.5,LMS!$D$28*AC794^3+LMS!$E$28*AC794^2+LMS!$F$28*AC794+LMS!$G$28,IF(AC794&lt;26.75,LMS!$D$29*AC794^3+LMS!$E$29*AC794^2+LMS!$F$29*AC794+LMS!$G$29,IF(AC794&lt;90,LMS!$D$30*AC794^3+LMS!$E$30*AC794^2+LMS!$F$30*AC794+LMS!$G$30,IF(AC794&lt;150,LMS!$D$31*AC794^3+LMS!$E$31*AC794^2+LMS!$F$31*AC794+LMS!$G$31,LMS!$D$32*AC794^3+LMS!$E$32*AC794^2+LMS!$F$32*AC794+LMS!$G$32)))))))</f>
        <v>#VALUE!</v>
      </c>
      <c r="AB794" t="e">
        <f>IF(D794="M",(IF(AC794&lt;90,LMS!$D$14*AC794^3+LMS!$E$14*AC794^2+LMS!$F$14*AC794+LMS!$G$14,LMS!$D$15*AC794^3+LMS!$E$15*AC794^2+LMS!$F$15*AC794+LMS!$G$15)),(IF(AC794&lt;90,LMS!$D$17*AC794^3+LMS!$E$17*AC794^2+LMS!$F$17*AC794+LMS!$G$17,LMS!$D$18*AC794^3+LMS!$E$18*AC794^2+LMS!$F$18*AC794+LMS!$G$18)))</f>
        <v>#VALUE!</v>
      </c>
      <c r="AC794" s="7" t="e">
        <f t="shared" si="197"/>
        <v>#VALUE!</v>
      </c>
    </row>
    <row r="795" spans="2:29" s="7" customFormat="1">
      <c r="B795" s="119"/>
      <c r="C795" s="119"/>
      <c r="D795" s="119"/>
      <c r="E795" s="31"/>
      <c r="F795" s="31"/>
      <c r="G795" s="120"/>
      <c r="H795" s="120"/>
      <c r="I795" s="11" t="str">
        <f t="shared" si="184"/>
        <v/>
      </c>
      <c r="J795" s="2" t="str">
        <f t="shared" si="185"/>
        <v/>
      </c>
      <c r="K795" s="2" t="str">
        <f t="shared" si="186"/>
        <v/>
      </c>
      <c r="L795" s="2" t="str">
        <f t="shared" si="187"/>
        <v/>
      </c>
      <c r="M795" s="2" t="str">
        <f t="shared" si="188"/>
        <v/>
      </c>
      <c r="N795" s="2" t="str">
        <f t="shared" si="189"/>
        <v/>
      </c>
      <c r="O795" s="11" t="str">
        <f t="shared" si="190"/>
        <v/>
      </c>
      <c r="P795" s="11" t="str">
        <f t="shared" si="191"/>
        <v/>
      </c>
      <c r="Q795" s="11" t="str">
        <f t="shared" si="192"/>
        <v/>
      </c>
      <c r="R795" s="137"/>
      <c r="S795" s="137"/>
      <c r="T795" s="12" t="e">
        <f t="shared" si="193"/>
        <v>#VALUE!</v>
      </c>
      <c r="U795" s="13" t="e">
        <f t="shared" si="194"/>
        <v>#VALUE!</v>
      </c>
      <c r="V795" s="13"/>
      <c r="W795" s="8">
        <f t="shared" si="195"/>
        <v>9.0359999999999996</v>
      </c>
      <c r="X795" s="8">
        <f t="shared" si="196"/>
        <v>-184.49199999999999</v>
      </c>
      <c r="Y795"/>
      <c r="Z795" t="e">
        <f>IF(D795="M",IF(AC795&lt;78,LMS!$D$5*AC795^3+LMS!$E$5*AC795^2+LMS!$F$5*AC795+LMS!$G$5,IF(AC795&lt;150,LMS!$D$6*AC795^3+LMS!$E$6*AC795^2+LMS!$F$6*AC795+LMS!$G$6,LMS!$D$7*AC795^3+LMS!$E$7*AC795^2+LMS!$F$7*AC795+LMS!$G$7)),IF(AC795&lt;69,LMS!$D$9*AC795^3+LMS!$E$9*AC795^2+LMS!$F$9*AC795+LMS!$G$9,IF(AC795&lt;150,LMS!$D$10*AC795^3+LMS!$E$10*AC795^2+LMS!$F$10*AC795+LMS!$G$10,LMS!$D$11*AC795^3+LMS!$E$11*AC795^2+LMS!$F$11*AC795+LMS!$G$11)))</f>
        <v>#VALUE!</v>
      </c>
      <c r="AA795" t="e">
        <f>IF(D795="M",(IF(AC795&lt;2.5,LMS!$D$21*AC795^3+LMS!$E$21*AC795^2+LMS!$F$21*AC795+LMS!$G$21,IF(AC795&lt;9.5,LMS!$D$22*AC795^3+LMS!$E$22*AC795^2+LMS!$F$22*AC795+LMS!$G$22,IF(AC795&lt;26.75,LMS!$D$23*AC795^3+LMS!$E$23*AC795^2+LMS!$F$23*AC795+LMS!$G$23,IF(AC795&lt;90,LMS!$D$24*AC795^3+LMS!$E$24*AC795^2+LMS!$F$24*AC795+LMS!$G$24,LMS!$D$25*AC795^3+LMS!$E$25*AC795^2+LMS!$F$25*AC795+LMS!$G$25))))),(IF(AC795&lt;2.5,LMS!$D$27*AC795^3+LMS!$E$27*AC795^2+LMS!$F$27*AC795+LMS!$G$27,IF(AC795&lt;9.5,LMS!$D$28*AC795^3+LMS!$E$28*AC795^2+LMS!$F$28*AC795+LMS!$G$28,IF(AC795&lt;26.75,LMS!$D$29*AC795^3+LMS!$E$29*AC795^2+LMS!$F$29*AC795+LMS!$G$29,IF(AC795&lt;90,LMS!$D$30*AC795^3+LMS!$E$30*AC795^2+LMS!$F$30*AC795+LMS!$G$30,IF(AC795&lt;150,LMS!$D$31*AC795^3+LMS!$E$31*AC795^2+LMS!$F$31*AC795+LMS!$G$31,LMS!$D$32*AC795^3+LMS!$E$32*AC795^2+LMS!$F$32*AC795+LMS!$G$32)))))))</f>
        <v>#VALUE!</v>
      </c>
      <c r="AB795" t="e">
        <f>IF(D795="M",(IF(AC795&lt;90,LMS!$D$14*AC795^3+LMS!$E$14*AC795^2+LMS!$F$14*AC795+LMS!$G$14,LMS!$D$15*AC795^3+LMS!$E$15*AC795^2+LMS!$F$15*AC795+LMS!$G$15)),(IF(AC795&lt;90,LMS!$D$17*AC795^3+LMS!$E$17*AC795^2+LMS!$F$17*AC795+LMS!$G$17,LMS!$D$18*AC795^3+LMS!$E$18*AC795^2+LMS!$F$18*AC795+LMS!$G$18)))</f>
        <v>#VALUE!</v>
      </c>
      <c r="AC795" s="7" t="e">
        <f t="shared" si="197"/>
        <v>#VALUE!</v>
      </c>
    </row>
    <row r="796" spans="2:29" s="7" customFormat="1">
      <c r="B796" s="119"/>
      <c r="C796" s="119"/>
      <c r="D796" s="119"/>
      <c r="E796" s="31"/>
      <c r="F796" s="31"/>
      <c r="G796" s="120"/>
      <c r="H796" s="120"/>
      <c r="I796" s="11" t="str">
        <f t="shared" si="184"/>
        <v/>
      </c>
      <c r="J796" s="2" t="str">
        <f t="shared" si="185"/>
        <v/>
      </c>
      <c r="K796" s="2" t="str">
        <f t="shared" si="186"/>
        <v/>
      </c>
      <c r="L796" s="2" t="str">
        <f t="shared" si="187"/>
        <v/>
      </c>
      <c r="M796" s="2" t="str">
        <f t="shared" si="188"/>
        <v/>
      </c>
      <c r="N796" s="2" t="str">
        <f t="shared" si="189"/>
        <v/>
      </c>
      <c r="O796" s="11" t="str">
        <f t="shared" si="190"/>
        <v/>
      </c>
      <c r="P796" s="11" t="str">
        <f t="shared" si="191"/>
        <v/>
      </c>
      <c r="Q796" s="11" t="str">
        <f t="shared" si="192"/>
        <v/>
      </c>
      <c r="R796" s="137"/>
      <c r="S796" s="137"/>
      <c r="T796" s="12" t="e">
        <f t="shared" si="193"/>
        <v>#VALUE!</v>
      </c>
      <c r="U796" s="13" t="e">
        <f t="shared" si="194"/>
        <v>#VALUE!</v>
      </c>
      <c r="V796" s="13"/>
      <c r="W796" s="8">
        <f t="shared" si="195"/>
        <v>9.0359999999999996</v>
      </c>
      <c r="X796" s="8">
        <f t="shared" si="196"/>
        <v>-184.49199999999999</v>
      </c>
      <c r="Y796"/>
      <c r="Z796" t="e">
        <f>IF(D796="M",IF(AC796&lt;78,LMS!$D$5*AC796^3+LMS!$E$5*AC796^2+LMS!$F$5*AC796+LMS!$G$5,IF(AC796&lt;150,LMS!$D$6*AC796^3+LMS!$E$6*AC796^2+LMS!$F$6*AC796+LMS!$G$6,LMS!$D$7*AC796^3+LMS!$E$7*AC796^2+LMS!$F$7*AC796+LMS!$G$7)),IF(AC796&lt;69,LMS!$D$9*AC796^3+LMS!$E$9*AC796^2+LMS!$F$9*AC796+LMS!$G$9,IF(AC796&lt;150,LMS!$D$10*AC796^3+LMS!$E$10*AC796^2+LMS!$F$10*AC796+LMS!$G$10,LMS!$D$11*AC796^3+LMS!$E$11*AC796^2+LMS!$F$11*AC796+LMS!$G$11)))</f>
        <v>#VALUE!</v>
      </c>
      <c r="AA796" t="e">
        <f>IF(D796="M",(IF(AC796&lt;2.5,LMS!$D$21*AC796^3+LMS!$E$21*AC796^2+LMS!$F$21*AC796+LMS!$G$21,IF(AC796&lt;9.5,LMS!$D$22*AC796^3+LMS!$E$22*AC796^2+LMS!$F$22*AC796+LMS!$G$22,IF(AC796&lt;26.75,LMS!$D$23*AC796^3+LMS!$E$23*AC796^2+LMS!$F$23*AC796+LMS!$G$23,IF(AC796&lt;90,LMS!$D$24*AC796^3+LMS!$E$24*AC796^2+LMS!$F$24*AC796+LMS!$G$24,LMS!$D$25*AC796^3+LMS!$E$25*AC796^2+LMS!$F$25*AC796+LMS!$G$25))))),(IF(AC796&lt;2.5,LMS!$D$27*AC796^3+LMS!$E$27*AC796^2+LMS!$F$27*AC796+LMS!$G$27,IF(AC796&lt;9.5,LMS!$D$28*AC796^3+LMS!$E$28*AC796^2+LMS!$F$28*AC796+LMS!$G$28,IF(AC796&lt;26.75,LMS!$D$29*AC796^3+LMS!$E$29*AC796^2+LMS!$F$29*AC796+LMS!$G$29,IF(AC796&lt;90,LMS!$D$30*AC796^3+LMS!$E$30*AC796^2+LMS!$F$30*AC796+LMS!$G$30,IF(AC796&lt;150,LMS!$D$31*AC796^3+LMS!$E$31*AC796^2+LMS!$F$31*AC796+LMS!$G$31,LMS!$D$32*AC796^3+LMS!$E$32*AC796^2+LMS!$F$32*AC796+LMS!$G$32)))))))</f>
        <v>#VALUE!</v>
      </c>
      <c r="AB796" t="e">
        <f>IF(D796="M",(IF(AC796&lt;90,LMS!$D$14*AC796^3+LMS!$E$14*AC796^2+LMS!$F$14*AC796+LMS!$G$14,LMS!$D$15*AC796^3+LMS!$E$15*AC796^2+LMS!$F$15*AC796+LMS!$G$15)),(IF(AC796&lt;90,LMS!$D$17*AC796^3+LMS!$E$17*AC796^2+LMS!$F$17*AC796+LMS!$G$17,LMS!$D$18*AC796^3+LMS!$E$18*AC796^2+LMS!$F$18*AC796+LMS!$G$18)))</f>
        <v>#VALUE!</v>
      </c>
      <c r="AC796" s="7" t="e">
        <f t="shared" si="197"/>
        <v>#VALUE!</v>
      </c>
    </row>
    <row r="797" spans="2:29" s="7" customFormat="1">
      <c r="B797" s="119"/>
      <c r="C797" s="119"/>
      <c r="D797" s="119"/>
      <c r="E797" s="31"/>
      <c r="F797" s="31"/>
      <c r="G797" s="120"/>
      <c r="H797" s="120"/>
      <c r="I797" s="11" t="str">
        <f t="shared" si="184"/>
        <v/>
      </c>
      <c r="J797" s="2" t="str">
        <f t="shared" si="185"/>
        <v/>
      </c>
      <c r="K797" s="2" t="str">
        <f t="shared" si="186"/>
        <v/>
      </c>
      <c r="L797" s="2" t="str">
        <f t="shared" si="187"/>
        <v/>
      </c>
      <c r="M797" s="2" t="str">
        <f t="shared" si="188"/>
        <v/>
      </c>
      <c r="N797" s="2" t="str">
        <f t="shared" si="189"/>
        <v/>
      </c>
      <c r="O797" s="11" t="str">
        <f t="shared" si="190"/>
        <v/>
      </c>
      <c r="P797" s="11" t="str">
        <f t="shared" si="191"/>
        <v/>
      </c>
      <c r="Q797" s="11" t="str">
        <f t="shared" si="192"/>
        <v/>
      </c>
      <c r="R797" s="137"/>
      <c r="S797" s="137"/>
      <c r="T797" s="12" t="e">
        <f t="shared" si="193"/>
        <v>#VALUE!</v>
      </c>
      <c r="U797" s="13" t="e">
        <f t="shared" si="194"/>
        <v>#VALUE!</v>
      </c>
      <c r="V797" s="13"/>
      <c r="W797" s="8">
        <f t="shared" si="195"/>
        <v>9.0359999999999996</v>
      </c>
      <c r="X797" s="8">
        <f t="shared" si="196"/>
        <v>-184.49199999999999</v>
      </c>
      <c r="Y797"/>
      <c r="Z797" t="e">
        <f>IF(D797="M",IF(AC797&lt;78,LMS!$D$5*AC797^3+LMS!$E$5*AC797^2+LMS!$F$5*AC797+LMS!$G$5,IF(AC797&lt;150,LMS!$D$6*AC797^3+LMS!$E$6*AC797^2+LMS!$F$6*AC797+LMS!$G$6,LMS!$D$7*AC797^3+LMS!$E$7*AC797^2+LMS!$F$7*AC797+LMS!$G$7)),IF(AC797&lt;69,LMS!$D$9*AC797^3+LMS!$E$9*AC797^2+LMS!$F$9*AC797+LMS!$G$9,IF(AC797&lt;150,LMS!$D$10*AC797^3+LMS!$E$10*AC797^2+LMS!$F$10*AC797+LMS!$G$10,LMS!$D$11*AC797^3+LMS!$E$11*AC797^2+LMS!$F$11*AC797+LMS!$G$11)))</f>
        <v>#VALUE!</v>
      </c>
      <c r="AA797" t="e">
        <f>IF(D797="M",(IF(AC797&lt;2.5,LMS!$D$21*AC797^3+LMS!$E$21*AC797^2+LMS!$F$21*AC797+LMS!$G$21,IF(AC797&lt;9.5,LMS!$D$22*AC797^3+LMS!$E$22*AC797^2+LMS!$F$22*AC797+LMS!$G$22,IF(AC797&lt;26.75,LMS!$D$23*AC797^3+LMS!$E$23*AC797^2+LMS!$F$23*AC797+LMS!$G$23,IF(AC797&lt;90,LMS!$D$24*AC797^3+LMS!$E$24*AC797^2+LMS!$F$24*AC797+LMS!$G$24,LMS!$D$25*AC797^3+LMS!$E$25*AC797^2+LMS!$F$25*AC797+LMS!$G$25))))),(IF(AC797&lt;2.5,LMS!$D$27*AC797^3+LMS!$E$27*AC797^2+LMS!$F$27*AC797+LMS!$G$27,IF(AC797&lt;9.5,LMS!$D$28*AC797^3+LMS!$E$28*AC797^2+LMS!$F$28*AC797+LMS!$G$28,IF(AC797&lt;26.75,LMS!$D$29*AC797^3+LMS!$E$29*AC797^2+LMS!$F$29*AC797+LMS!$G$29,IF(AC797&lt;90,LMS!$D$30*AC797^3+LMS!$E$30*AC797^2+LMS!$F$30*AC797+LMS!$G$30,IF(AC797&lt;150,LMS!$D$31*AC797^3+LMS!$E$31*AC797^2+LMS!$F$31*AC797+LMS!$G$31,LMS!$D$32*AC797^3+LMS!$E$32*AC797^2+LMS!$F$32*AC797+LMS!$G$32)))))))</f>
        <v>#VALUE!</v>
      </c>
      <c r="AB797" t="e">
        <f>IF(D797="M",(IF(AC797&lt;90,LMS!$D$14*AC797^3+LMS!$E$14*AC797^2+LMS!$F$14*AC797+LMS!$G$14,LMS!$D$15*AC797^3+LMS!$E$15*AC797^2+LMS!$F$15*AC797+LMS!$G$15)),(IF(AC797&lt;90,LMS!$D$17*AC797^3+LMS!$E$17*AC797^2+LMS!$F$17*AC797+LMS!$G$17,LMS!$D$18*AC797^3+LMS!$E$18*AC797^2+LMS!$F$18*AC797+LMS!$G$18)))</f>
        <v>#VALUE!</v>
      </c>
      <c r="AC797" s="7" t="e">
        <f t="shared" si="197"/>
        <v>#VALUE!</v>
      </c>
    </row>
    <row r="798" spans="2:29" s="7" customFormat="1">
      <c r="B798" s="119"/>
      <c r="C798" s="119"/>
      <c r="D798" s="119"/>
      <c r="E798" s="31"/>
      <c r="F798" s="31"/>
      <c r="G798" s="120"/>
      <c r="H798" s="120"/>
      <c r="I798" s="11" t="str">
        <f t="shared" si="184"/>
        <v/>
      </c>
      <c r="J798" s="2" t="str">
        <f t="shared" si="185"/>
        <v/>
      </c>
      <c r="K798" s="2" t="str">
        <f t="shared" si="186"/>
        <v/>
      </c>
      <c r="L798" s="2" t="str">
        <f t="shared" si="187"/>
        <v/>
      </c>
      <c r="M798" s="2" t="str">
        <f t="shared" si="188"/>
        <v/>
      </c>
      <c r="N798" s="2" t="str">
        <f t="shared" si="189"/>
        <v/>
      </c>
      <c r="O798" s="11" t="str">
        <f t="shared" si="190"/>
        <v/>
      </c>
      <c r="P798" s="11" t="str">
        <f t="shared" si="191"/>
        <v/>
      </c>
      <c r="Q798" s="11" t="str">
        <f t="shared" si="192"/>
        <v/>
      </c>
      <c r="R798" s="137"/>
      <c r="S798" s="137"/>
      <c r="T798" s="12" t="e">
        <f t="shared" si="193"/>
        <v>#VALUE!</v>
      </c>
      <c r="U798" s="13" t="e">
        <f t="shared" si="194"/>
        <v>#VALUE!</v>
      </c>
      <c r="V798" s="13"/>
      <c r="W798" s="8">
        <f t="shared" si="195"/>
        <v>9.0359999999999996</v>
      </c>
      <c r="X798" s="8">
        <f t="shared" si="196"/>
        <v>-184.49199999999999</v>
      </c>
      <c r="Y798"/>
      <c r="Z798" t="e">
        <f>IF(D798="M",IF(AC798&lt;78,LMS!$D$5*AC798^3+LMS!$E$5*AC798^2+LMS!$F$5*AC798+LMS!$G$5,IF(AC798&lt;150,LMS!$D$6*AC798^3+LMS!$E$6*AC798^2+LMS!$F$6*AC798+LMS!$G$6,LMS!$D$7*AC798^3+LMS!$E$7*AC798^2+LMS!$F$7*AC798+LMS!$G$7)),IF(AC798&lt;69,LMS!$D$9*AC798^3+LMS!$E$9*AC798^2+LMS!$F$9*AC798+LMS!$G$9,IF(AC798&lt;150,LMS!$D$10*AC798^3+LMS!$E$10*AC798^2+LMS!$F$10*AC798+LMS!$G$10,LMS!$D$11*AC798^3+LMS!$E$11*AC798^2+LMS!$F$11*AC798+LMS!$G$11)))</f>
        <v>#VALUE!</v>
      </c>
      <c r="AA798" t="e">
        <f>IF(D798="M",(IF(AC798&lt;2.5,LMS!$D$21*AC798^3+LMS!$E$21*AC798^2+LMS!$F$21*AC798+LMS!$G$21,IF(AC798&lt;9.5,LMS!$D$22*AC798^3+LMS!$E$22*AC798^2+LMS!$F$22*AC798+LMS!$G$22,IF(AC798&lt;26.75,LMS!$D$23*AC798^3+LMS!$E$23*AC798^2+LMS!$F$23*AC798+LMS!$G$23,IF(AC798&lt;90,LMS!$D$24*AC798^3+LMS!$E$24*AC798^2+LMS!$F$24*AC798+LMS!$G$24,LMS!$D$25*AC798^3+LMS!$E$25*AC798^2+LMS!$F$25*AC798+LMS!$G$25))))),(IF(AC798&lt;2.5,LMS!$D$27*AC798^3+LMS!$E$27*AC798^2+LMS!$F$27*AC798+LMS!$G$27,IF(AC798&lt;9.5,LMS!$D$28*AC798^3+LMS!$E$28*AC798^2+LMS!$F$28*AC798+LMS!$G$28,IF(AC798&lt;26.75,LMS!$D$29*AC798^3+LMS!$E$29*AC798^2+LMS!$F$29*AC798+LMS!$G$29,IF(AC798&lt;90,LMS!$D$30*AC798^3+LMS!$E$30*AC798^2+LMS!$F$30*AC798+LMS!$G$30,IF(AC798&lt;150,LMS!$D$31*AC798^3+LMS!$E$31*AC798^2+LMS!$F$31*AC798+LMS!$G$31,LMS!$D$32*AC798^3+LMS!$E$32*AC798^2+LMS!$F$32*AC798+LMS!$G$32)))))))</f>
        <v>#VALUE!</v>
      </c>
      <c r="AB798" t="e">
        <f>IF(D798="M",(IF(AC798&lt;90,LMS!$D$14*AC798^3+LMS!$E$14*AC798^2+LMS!$F$14*AC798+LMS!$G$14,LMS!$D$15*AC798^3+LMS!$E$15*AC798^2+LMS!$F$15*AC798+LMS!$G$15)),(IF(AC798&lt;90,LMS!$D$17*AC798^3+LMS!$E$17*AC798^2+LMS!$F$17*AC798+LMS!$G$17,LMS!$D$18*AC798^3+LMS!$E$18*AC798^2+LMS!$F$18*AC798+LMS!$G$18)))</f>
        <v>#VALUE!</v>
      </c>
      <c r="AC798" s="7" t="e">
        <f t="shared" si="197"/>
        <v>#VALUE!</v>
      </c>
    </row>
    <row r="799" spans="2:29" s="7" customFormat="1">
      <c r="B799" s="119"/>
      <c r="C799" s="119"/>
      <c r="D799" s="119"/>
      <c r="E799" s="31"/>
      <c r="F799" s="31"/>
      <c r="G799" s="120"/>
      <c r="H799" s="120"/>
      <c r="I799" s="11" t="str">
        <f t="shared" si="184"/>
        <v/>
      </c>
      <c r="J799" s="2" t="str">
        <f t="shared" si="185"/>
        <v/>
      </c>
      <c r="K799" s="2" t="str">
        <f t="shared" si="186"/>
        <v/>
      </c>
      <c r="L799" s="2" t="str">
        <f t="shared" si="187"/>
        <v/>
      </c>
      <c r="M799" s="2" t="str">
        <f t="shared" si="188"/>
        <v/>
      </c>
      <c r="N799" s="2" t="str">
        <f t="shared" si="189"/>
        <v/>
      </c>
      <c r="O799" s="11" t="str">
        <f t="shared" si="190"/>
        <v/>
      </c>
      <c r="P799" s="11" t="str">
        <f t="shared" si="191"/>
        <v/>
      </c>
      <c r="Q799" s="11" t="str">
        <f t="shared" si="192"/>
        <v/>
      </c>
      <c r="R799" s="137"/>
      <c r="S799" s="137"/>
      <c r="T799" s="12" t="e">
        <f t="shared" si="193"/>
        <v>#VALUE!</v>
      </c>
      <c r="U799" s="13" t="e">
        <f t="shared" si="194"/>
        <v>#VALUE!</v>
      </c>
      <c r="V799" s="13"/>
      <c r="W799" s="8">
        <f t="shared" si="195"/>
        <v>9.0359999999999996</v>
      </c>
      <c r="X799" s="8">
        <f t="shared" si="196"/>
        <v>-184.49199999999999</v>
      </c>
      <c r="Y799"/>
      <c r="Z799" t="e">
        <f>IF(D799="M",IF(AC799&lt;78,LMS!$D$5*AC799^3+LMS!$E$5*AC799^2+LMS!$F$5*AC799+LMS!$G$5,IF(AC799&lt;150,LMS!$D$6*AC799^3+LMS!$E$6*AC799^2+LMS!$F$6*AC799+LMS!$G$6,LMS!$D$7*AC799^3+LMS!$E$7*AC799^2+LMS!$F$7*AC799+LMS!$G$7)),IF(AC799&lt;69,LMS!$D$9*AC799^3+LMS!$E$9*AC799^2+LMS!$F$9*AC799+LMS!$G$9,IF(AC799&lt;150,LMS!$D$10*AC799^3+LMS!$E$10*AC799^2+LMS!$F$10*AC799+LMS!$G$10,LMS!$D$11*AC799^3+LMS!$E$11*AC799^2+LMS!$F$11*AC799+LMS!$G$11)))</f>
        <v>#VALUE!</v>
      </c>
      <c r="AA799" t="e">
        <f>IF(D799="M",(IF(AC799&lt;2.5,LMS!$D$21*AC799^3+LMS!$E$21*AC799^2+LMS!$F$21*AC799+LMS!$G$21,IF(AC799&lt;9.5,LMS!$D$22*AC799^3+LMS!$E$22*AC799^2+LMS!$F$22*AC799+LMS!$G$22,IF(AC799&lt;26.75,LMS!$D$23*AC799^3+LMS!$E$23*AC799^2+LMS!$F$23*AC799+LMS!$G$23,IF(AC799&lt;90,LMS!$D$24*AC799^3+LMS!$E$24*AC799^2+LMS!$F$24*AC799+LMS!$G$24,LMS!$D$25*AC799^3+LMS!$E$25*AC799^2+LMS!$F$25*AC799+LMS!$G$25))))),(IF(AC799&lt;2.5,LMS!$D$27*AC799^3+LMS!$E$27*AC799^2+LMS!$F$27*AC799+LMS!$G$27,IF(AC799&lt;9.5,LMS!$D$28*AC799^3+LMS!$E$28*AC799^2+LMS!$F$28*AC799+LMS!$G$28,IF(AC799&lt;26.75,LMS!$D$29*AC799^3+LMS!$E$29*AC799^2+LMS!$F$29*AC799+LMS!$G$29,IF(AC799&lt;90,LMS!$D$30*AC799^3+LMS!$E$30*AC799^2+LMS!$F$30*AC799+LMS!$G$30,IF(AC799&lt;150,LMS!$D$31*AC799^3+LMS!$E$31*AC799^2+LMS!$F$31*AC799+LMS!$G$31,LMS!$D$32*AC799^3+LMS!$E$32*AC799^2+LMS!$F$32*AC799+LMS!$G$32)))))))</f>
        <v>#VALUE!</v>
      </c>
      <c r="AB799" t="e">
        <f>IF(D799="M",(IF(AC799&lt;90,LMS!$D$14*AC799^3+LMS!$E$14*AC799^2+LMS!$F$14*AC799+LMS!$G$14,LMS!$D$15*AC799^3+LMS!$E$15*AC799^2+LMS!$F$15*AC799+LMS!$G$15)),(IF(AC799&lt;90,LMS!$D$17*AC799^3+LMS!$E$17*AC799^2+LMS!$F$17*AC799+LMS!$G$17,LMS!$D$18*AC799^3+LMS!$E$18*AC799^2+LMS!$F$18*AC799+LMS!$G$18)))</f>
        <v>#VALUE!</v>
      </c>
      <c r="AC799" s="7" t="e">
        <f t="shared" si="197"/>
        <v>#VALUE!</v>
      </c>
    </row>
    <row r="800" spans="2:29" s="7" customFormat="1">
      <c r="B800" s="119"/>
      <c r="C800" s="119"/>
      <c r="D800" s="119"/>
      <c r="E800" s="31"/>
      <c r="F800" s="31"/>
      <c r="G800" s="120"/>
      <c r="H800" s="120"/>
      <c r="I800" s="11" t="str">
        <f t="shared" si="184"/>
        <v/>
      </c>
      <c r="J800" s="2" t="str">
        <f t="shared" si="185"/>
        <v/>
      </c>
      <c r="K800" s="2" t="str">
        <f t="shared" si="186"/>
        <v/>
      </c>
      <c r="L800" s="2" t="str">
        <f t="shared" si="187"/>
        <v/>
      </c>
      <c r="M800" s="2" t="str">
        <f t="shared" si="188"/>
        <v/>
      </c>
      <c r="N800" s="2" t="str">
        <f t="shared" si="189"/>
        <v/>
      </c>
      <c r="O800" s="11" t="str">
        <f t="shared" si="190"/>
        <v/>
      </c>
      <c r="P800" s="11" t="str">
        <f t="shared" si="191"/>
        <v/>
      </c>
      <c r="Q800" s="11" t="str">
        <f t="shared" si="192"/>
        <v/>
      </c>
      <c r="R800" s="137"/>
      <c r="S800" s="137"/>
      <c r="T800" s="12" t="e">
        <f t="shared" si="193"/>
        <v>#VALUE!</v>
      </c>
      <c r="U800" s="13" t="e">
        <f t="shared" si="194"/>
        <v>#VALUE!</v>
      </c>
      <c r="V800" s="13"/>
      <c r="W800" s="8">
        <f t="shared" si="195"/>
        <v>9.0359999999999996</v>
      </c>
      <c r="X800" s="8">
        <f t="shared" si="196"/>
        <v>-184.49199999999999</v>
      </c>
      <c r="Y800"/>
      <c r="Z800" t="e">
        <f>IF(D800="M",IF(AC800&lt;78,LMS!$D$5*AC800^3+LMS!$E$5*AC800^2+LMS!$F$5*AC800+LMS!$G$5,IF(AC800&lt;150,LMS!$D$6*AC800^3+LMS!$E$6*AC800^2+LMS!$F$6*AC800+LMS!$G$6,LMS!$D$7*AC800^3+LMS!$E$7*AC800^2+LMS!$F$7*AC800+LMS!$G$7)),IF(AC800&lt;69,LMS!$D$9*AC800^3+LMS!$E$9*AC800^2+LMS!$F$9*AC800+LMS!$G$9,IF(AC800&lt;150,LMS!$D$10*AC800^3+LMS!$E$10*AC800^2+LMS!$F$10*AC800+LMS!$G$10,LMS!$D$11*AC800^3+LMS!$E$11*AC800^2+LMS!$F$11*AC800+LMS!$G$11)))</f>
        <v>#VALUE!</v>
      </c>
      <c r="AA800" t="e">
        <f>IF(D800="M",(IF(AC800&lt;2.5,LMS!$D$21*AC800^3+LMS!$E$21*AC800^2+LMS!$F$21*AC800+LMS!$G$21,IF(AC800&lt;9.5,LMS!$D$22*AC800^3+LMS!$E$22*AC800^2+LMS!$F$22*AC800+LMS!$G$22,IF(AC800&lt;26.75,LMS!$D$23*AC800^3+LMS!$E$23*AC800^2+LMS!$F$23*AC800+LMS!$G$23,IF(AC800&lt;90,LMS!$D$24*AC800^3+LMS!$E$24*AC800^2+LMS!$F$24*AC800+LMS!$G$24,LMS!$D$25*AC800^3+LMS!$E$25*AC800^2+LMS!$F$25*AC800+LMS!$G$25))))),(IF(AC800&lt;2.5,LMS!$D$27*AC800^3+LMS!$E$27*AC800^2+LMS!$F$27*AC800+LMS!$G$27,IF(AC800&lt;9.5,LMS!$D$28*AC800^3+LMS!$E$28*AC800^2+LMS!$F$28*AC800+LMS!$G$28,IF(AC800&lt;26.75,LMS!$D$29*AC800^3+LMS!$E$29*AC800^2+LMS!$F$29*AC800+LMS!$G$29,IF(AC800&lt;90,LMS!$D$30*AC800^3+LMS!$E$30*AC800^2+LMS!$F$30*AC800+LMS!$G$30,IF(AC800&lt;150,LMS!$D$31*AC800^3+LMS!$E$31*AC800^2+LMS!$F$31*AC800+LMS!$G$31,LMS!$D$32*AC800^3+LMS!$E$32*AC800^2+LMS!$F$32*AC800+LMS!$G$32)))))))</f>
        <v>#VALUE!</v>
      </c>
      <c r="AB800" t="e">
        <f>IF(D800="M",(IF(AC800&lt;90,LMS!$D$14*AC800^3+LMS!$E$14*AC800^2+LMS!$F$14*AC800+LMS!$G$14,LMS!$D$15*AC800^3+LMS!$E$15*AC800^2+LMS!$F$15*AC800+LMS!$G$15)),(IF(AC800&lt;90,LMS!$D$17*AC800^3+LMS!$E$17*AC800^2+LMS!$F$17*AC800+LMS!$G$17,LMS!$D$18*AC800^3+LMS!$E$18*AC800^2+LMS!$F$18*AC800+LMS!$G$18)))</f>
        <v>#VALUE!</v>
      </c>
      <c r="AC800" s="7" t="e">
        <f t="shared" si="197"/>
        <v>#VALUE!</v>
      </c>
    </row>
    <row r="801" spans="2:29" s="7" customFormat="1">
      <c r="B801" s="119"/>
      <c r="C801" s="119"/>
      <c r="D801" s="119"/>
      <c r="E801" s="31"/>
      <c r="F801" s="31"/>
      <c r="G801" s="120"/>
      <c r="H801" s="120"/>
      <c r="I801" s="11" t="str">
        <f t="shared" si="184"/>
        <v/>
      </c>
      <c r="J801" s="2" t="str">
        <f t="shared" si="185"/>
        <v/>
      </c>
      <c r="K801" s="2" t="str">
        <f t="shared" si="186"/>
        <v/>
      </c>
      <c r="L801" s="2" t="str">
        <f t="shared" si="187"/>
        <v/>
      </c>
      <c r="M801" s="2" t="str">
        <f t="shared" si="188"/>
        <v/>
      </c>
      <c r="N801" s="2" t="str">
        <f t="shared" si="189"/>
        <v/>
      </c>
      <c r="O801" s="11" t="str">
        <f t="shared" si="190"/>
        <v/>
      </c>
      <c r="P801" s="11" t="str">
        <f t="shared" si="191"/>
        <v/>
      </c>
      <c r="Q801" s="11" t="str">
        <f t="shared" si="192"/>
        <v/>
      </c>
      <c r="R801" s="137"/>
      <c r="S801" s="137"/>
      <c r="T801" s="12" t="e">
        <f t="shared" si="193"/>
        <v>#VALUE!</v>
      </c>
      <c r="U801" s="13" t="e">
        <f t="shared" si="194"/>
        <v>#VALUE!</v>
      </c>
      <c r="V801" s="13"/>
      <c r="W801" s="8">
        <f t="shared" si="195"/>
        <v>9.0359999999999996</v>
      </c>
      <c r="X801" s="8">
        <f t="shared" si="196"/>
        <v>-184.49199999999999</v>
      </c>
      <c r="Y801"/>
      <c r="Z801" t="e">
        <f>IF(D801="M",IF(AC801&lt;78,LMS!$D$5*AC801^3+LMS!$E$5*AC801^2+LMS!$F$5*AC801+LMS!$G$5,IF(AC801&lt;150,LMS!$D$6*AC801^3+LMS!$E$6*AC801^2+LMS!$F$6*AC801+LMS!$G$6,LMS!$D$7*AC801^3+LMS!$E$7*AC801^2+LMS!$F$7*AC801+LMS!$G$7)),IF(AC801&lt;69,LMS!$D$9*AC801^3+LMS!$E$9*AC801^2+LMS!$F$9*AC801+LMS!$G$9,IF(AC801&lt;150,LMS!$D$10*AC801^3+LMS!$E$10*AC801^2+LMS!$F$10*AC801+LMS!$G$10,LMS!$D$11*AC801^3+LMS!$E$11*AC801^2+LMS!$F$11*AC801+LMS!$G$11)))</f>
        <v>#VALUE!</v>
      </c>
      <c r="AA801" t="e">
        <f>IF(D801="M",(IF(AC801&lt;2.5,LMS!$D$21*AC801^3+LMS!$E$21*AC801^2+LMS!$F$21*AC801+LMS!$G$21,IF(AC801&lt;9.5,LMS!$D$22*AC801^3+LMS!$E$22*AC801^2+LMS!$F$22*AC801+LMS!$G$22,IF(AC801&lt;26.75,LMS!$D$23*AC801^3+LMS!$E$23*AC801^2+LMS!$F$23*AC801+LMS!$G$23,IF(AC801&lt;90,LMS!$D$24*AC801^3+LMS!$E$24*AC801^2+LMS!$F$24*AC801+LMS!$G$24,LMS!$D$25*AC801^3+LMS!$E$25*AC801^2+LMS!$F$25*AC801+LMS!$G$25))))),(IF(AC801&lt;2.5,LMS!$D$27*AC801^3+LMS!$E$27*AC801^2+LMS!$F$27*AC801+LMS!$G$27,IF(AC801&lt;9.5,LMS!$D$28*AC801^3+LMS!$E$28*AC801^2+LMS!$F$28*AC801+LMS!$G$28,IF(AC801&lt;26.75,LMS!$D$29*AC801^3+LMS!$E$29*AC801^2+LMS!$F$29*AC801+LMS!$G$29,IF(AC801&lt;90,LMS!$D$30*AC801^3+LMS!$E$30*AC801^2+LMS!$F$30*AC801+LMS!$G$30,IF(AC801&lt;150,LMS!$D$31*AC801^3+LMS!$E$31*AC801^2+LMS!$F$31*AC801+LMS!$G$31,LMS!$D$32*AC801^3+LMS!$E$32*AC801^2+LMS!$F$32*AC801+LMS!$G$32)))))))</f>
        <v>#VALUE!</v>
      </c>
      <c r="AB801" t="e">
        <f>IF(D801="M",(IF(AC801&lt;90,LMS!$D$14*AC801^3+LMS!$E$14*AC801^2+LMS!$F$14*AC801+LMS!$G$14,LMS!$D$15*AC801^3+LMS!$E$15*AC801^2+LMS!$F$15*AC801+LMS!$G$15)),(IF(AC801&lt;90,LMS!$D$17*AC801^3+LMS!$E$17*AC801^2+LMS!$F$17*AC801+LMS!$G$17,LMS!$D$18*AC801^3+LMS!$E$18*AC801^2+LMS!$F$18*AC801+LMS!$G$18)))</f>
        <v>#VALUE!</v>
      </c>
      <c r="AC801" s="7" t="e">
        <f t="shared" si="197"/>
        <v>#VALUE!</v>
      </c>
    </row>
    <row r="802" spans="2:29" s="7" customFormat="1">
      <c r="B802" s="119"/>
      <c r="C802" s="119"/>
      <c r="D802" s="119"/>
      <c r="E802" s="31"/>
      <c r="F802" s="31"/>
      <c r="G802" s="120"/>
      <c r="H802" s="120"/>
      <c r="I802" s="11" t="str">
        <f t="shared" si="184"/>
        <v/>
      </c>
      <c r="J802" s="2" t="str">
        <f t="shared" si="185"/>
        <v/>
      </c>
      <c r="K802" s="2" t="str">
        <f t="shared" si="186"/>
        <v/>
      </c>
      <c r="L802" s="2" t="str">
        <f t="shared" si="187"/>
        <v/>
      </c>
      <c r="M802" s="2" t="str">
        <f t="shared" si="188"/>
        <v/>
      </c>
      <c r="N802" s="2" t="str">
        <f t="shared" si="189"/>
        <v/>
      </c>
      <c r="O802" s="11" t="str">
        <f t="shared" si="190"/>
        <v/>
      </c>
      <c r="P802" s="11" t="str">
        <f t="shared" si="191"/>
        <v/>
      </c>
      <c r="Q802" s="11" t="str">
        <f t="shared" si="192"/>
        <v/>
      </c>
      <c r="R802" s="137"/>
      <c r="S802" s="137"/>
      <c r="T802" s="12" t="e">
        <f t="shared" si="193"/>
        <v>#VALUE!</v>
      </c>
      <c r="U802" s="13" t="e">
        <f t="shared" si="194"/>
        <v>#VALUE!</v>
      </c>
      <c r="V802" s="13"/>
      <c r="W802" s="8">
        <f t="shared" si="195"/>
        <v>9.0359999999999996</v>
      </c>
      <c r="X802" s="8">
        <f t="shared" si="196"/>
        <v>-184.49199999999999</v>
      </c>
      <c r="Y802"/>
      <c r="Z802" t="e">
        <f>IF(D802="M",IF(AC802&lt;78,LMS!$D$5*AC802^3+LMS!$E$5*AC802^2+LMS!$F$5*AC802+LMS!$G$5,IF(AC802&lt;150,LMS!$D$6*AC802^3+LMS!$E$6*AC802^2+LMS!$F$6*AC802+LMS!$G$6,LMS!$D$7*AC802^3+LMS!$E$7*AC802^2+LMS!$F$7*AC802+LMS!$G$7)),IF(AC802&lt;69,LMS!$D$9*AC802^3+LMS!$E$9*AC802^2+LMS!$F$9*AC802+LMS!$G$9,IF(AC802&lt;150,LMS!$D$10*AC802^3+LMS!$E$10*AC802^2+LMS!$F$10*AC802+LMS!$G$10,LMS!$D$11*AC802^3+LMS!$E$11*AC802^2+LMS!$F$11*AC802+LMS!$G$11)))</f>
        <v>#VALUE!</v>
      </c>
      <c r="AA802" t="e">
        <f>IF(D802="M",(IF(AC802&lt;2.5,LMS!$D$21*AC802^3+LMS!$E$21*AC802^2+LMS!$F$21*AC802+LMS!$G$21,IF(AC802&lt;9.5,LMS!$D$22*AC802^3+LMS!$E$22*AC802^2+LMS!$F$22*AC802+LMS!$G$22,IF(AC802&lt;26.75,LMS!$D$23*AC802^3+LMS!$E$23*AC802^2+LMS!$F$23*AC802+LMS!$G$23,IF(AC802&lt;90,LMS!$D$24*AC802^3+LMS!$E$24*AC802^2+LMS!$F$24*AC802+LMS!$G$24,LMS!$D$25*AC802^3+LMS!$E$25*AC802^2+LMS!$F$25*AC802+LMS!$G$25))))),(IF(AC802&lt;2.5,LMS!$D$27*AC802^3+LMS!$E$27*AC802^2+LMS!$F$27*AC802+LMS!$G$27,IF(AC802&lt;9.5,LMS!$D$28*AC802^3+LMS!$E$28*AC802^2+LMS!$F$28*AC802+LMS!$G$28,IF(AC802&lt;26.75,LMS!$D$29*AC802^3+LMS!$E$29*AC802^2+LMS!$F$29*AC802+LMS!$G$29,IF(AC802&lt;90,LMS!$D$30*AC802^3+LMS!$E$30*AC802^2+LMS!$F$30*AC802+LMS!$G$30,IF(AC802&lt;150,LMS!$D$31*AC802^3+LMS!$E$31*AC802^2+LMS!$F$31*AC802+LMS!$G$31,LMS!$D$32*AC802^3+LMS!$E$32*AC802^2+LMS!$F$32*AC802+LMS!$G$32)))))))</f>
        <v>#VALUE!</v>
      </c>
      <c r="AB802" t="e">
        <f>IF(D802="M",(IF(AC802&lt;90,LMS!$D$14*AC802^3+LMS!$E$14*AC802^2+LMS!$F$14*AC802+LMS!$G$14,LMS!$D$15*AC802^3+LMS!$E$15*AC802^2+LMS!$F$15*AC802+LMS!$G$15)),(IF(AC802&lt;90,LMS!$D$17*AC802^3+LMS!$E$17*AC802^2+LMS!$F$17*AC802+LMS!$G$17,LMS!$D$18*AC802^3+LMS!$E$18*AC802^2+LMS!$F$18*AC802+LMS!$G$18)))</f>
        <v>#VALUE!</v>
      </c>
      <c r="AC802" s="7" t="e">
        <f t="shared" si="197"/>
        <v>#VALUE!</v>
      </c>
    </row>
    <row r="803" spans="2:29" s="7" customFormat="1">
      <c r="B803" s="119"/>
      <c r="C803" s="119"/>
      <c r="D803" s="119"/>
      <c r="E803" s="31"/>
      <c r="F803" s="31"/>
      <c r="G803" s="120"/>
      <c r="H803" s="120"/>
      <c r="I803" s="11" t="str">
        <f t="shared" si="184"/>
        <v/>
      </c>
      <c r="J803" s="2" t="str">
        <f t="shared" si="185"/>
        <v/>
      </c>
      <c r="K803" s="2" t="str">
        <f t="shared" si="186"/>
        <v/>
      </c>
      <c r="L803" s="2" t="str">
        <f t="shared" si="187"/>
        <v/>
      </c>
      <c r="M803" s="2" t="str">
        <f t="shared" si="188"/>
        <v/>
      </c>
      <c r="N803" s="2" t="str">
        <f t="shared" si="189"/>
        <v/>
      </c>
      <c r="O803" s="11" t="str">
        <f t="shared" si="190"/>
        <v/>
      </c>
      <c r="P803" s="11" t="str">
        <f t="shared" si="191"/>
        <v/>
      </c>
      <c r="Q803" s="11" t="str">
        <f t="shared" si="192"/>
        <v/>
      </c>
      <c r="R803" s="137"/>
      <c r="S803" s="137"/>
      <c r="T803" s="12" t="e">
        <f t="shared" si="193"/>
        <v>#VALUE!</v>
      </c>
      <c r="U803" s="13" t="e">
        <f t="shared" si="194"/>
        <v>#VALUE!</v>
      </c>
      <c r="V803" s="13"/>
      <c r="W803" s="8">
        <f t="shared" si="195"/>
        <v>9.0359999999999996</v>
      </c>
      <c r="X803" s="8">
        <f t="shared" si="196"/>
        <v>-184.49199999999999</v>
      </c>
      <c r="Y803"/>
      <c r="Z803" t="e">
        <f>IF(D803="M",IF(AC803&lt;78,LMS!$D$5*AC803^3+LMS!$E$5*AC803^2+LMS!$F$5*AC803+LMS!$G$5,IF(AC803&lt;150,LMS!$D$6*AC803^3+LMS!$E$6*AC803^2+LMS!$F$6*AC803+LMS!$G$6,LMS!$D$7*AC803^3+LMS!$E$7*AC803^2+LMS!$F$7*AC803+LMS!$G$7)),IF(AC803&lt;69,LMS!$D$9*AC803^3+LMS!$E$9*AC803^2+LMS!$F$9*AC803+LMS!$G$9,IF(AC803&lt;150,LMS!$D$10*AC803^3+LMS!$E$10*AC803^2+LMS!$F$10*AC803+LMS!$G$10,LMS!$D$11*AC803^3+LMS!$E$11*AC803^2+LMS!$F$11*AC803+LMS!$G$11)))</f>
        <v>#VALUE!</v>
      </c>
      <c r="AA803" t="e">
        <f>IF(D803="M",(IF(AC803&lt;2.5,LMS!$D$21*AC803^3+LMS!$E$21*AC803^2+LMS!$F$21*AC803+LMS!$G$21,IF(AC803&lt;9.5,LMS!$D$22*AC803^3+LMS!$E$22*AC803^2+LMS!$F$22*AC803+LMS!$G$22,IF(AC803&lt;26.75,LMS!$D$23*AC803^3+LMS!$E$23*AC803^2+LMS!$F$23*AC803+LMS!$G$23,IF(AC803&lt;90,LMS!$D$24*AC803^3+LMS!$E$24*AC803^2+LMS!$F$24*AC803+LMS!$G$24,LMS!$D$25*AC803^3+LMS!$E$25*AC803^2+LMS!$F$25*AC803+LMS!$G$25))))),(IF(AC803&lt;2.5,LMS!$D$27*AC803^3+LMS!$E$27*AC803^2+LMS!$F$27*AC803+LMS!$G$27,IF(AC803&lt;9.5,LMS!$D$28*AC803^3+LMS!$E$28*AC803^2+LMS!$F$28*AC803+LMS!$G$28,IF(AC803&lt;26.75,LMS!$D$29*AC803^3+LMS!$E$29*AC803^2+LMS!$F$29*AC803+LMS!$G$29,IF(AC803&lt;90,LMS!$D$30*AC803^3+LMS!$E$30*AC803^2+LMS!$F$30*AC803+LMS!$G$30,IF(AC803&lt;150,LMS!$D$31*AC803^3+LMS!$E$31*AC803^2+LMS!$F$31*AC803+LMS!$G$31,LMS!$D$32*AC803^3+LMS!$E$32*AC803^2+LMS!$F$32*AC803+LMS!$G$32)))))))</f>
        <v>#VALUE!</v>
      </c>
      <c r="AB803" t="e">
        <f>IF(D803="M",(IF(AC803&lt;90,LMS!$D$14*AC803^3+LMS!$E$14*AC803^2+LMS!$F$14*AC803+LMS!$G$14,LMS!$D$15*AC803^3+LMS!$E$15*AC803^2+LMS!$F$15*AC803+LMS!$G$15)),(IF(AC803&lt;90,LMS!$D$17*AC803^3+LMS!$E$17*AC803^2+LMS!$F$17*AC803+LMS!$G$17,LMS!$D$18*AC803^3+LMS!$E$18*AC803^2+LMS!$F$18*AC803+LMS!$G$18)))</f>
        <v>#VALUE!</v>
      </c>
      <c r="AC803" s="7" t="e">
        <f t="shared" si="197"/>
        <v>#VALUE!</v>
      </c>
    </row>
    <row r="804" spans="2:29" s="7" customFormat="1">
      <c r="B804" s="119"/>
      <c r="C804" s="119"/>
      <c r="D804" s="119"/>
      <c r="E804" s="31"/>
      <c r="F804" s="31"/>
      <c r="G804" s="120"/>
      <c r="H804" s="120"/>
      <c r="I804" s="11" t="str">
        <f t="shared" si="184"/>
        <v/>
      </c>
      <c r="J804" s="2" t="str">
        <f t="shared" si="185"/>
        <v/>
      </c>
      <c r="K804" s="2" t="str">
        <f t="shared" si="186"/>
        <v/>
      </c>
      <c r="L804" s="2" t="str">
        <f t="shared" si="187"/>
        <v/>
      </c>
      <c r="M804" s="2" t="str">
        <f t="shared" si="188"/>
        <v/>
      </c>
      <c r="N804" s="2" t="str">
        <f t="shared" si="189"/>
        <v/>
      </c>
      <c r="O804" s="11" t="str">
        <f t="shared" si="190"/>
        <v/>
      </c>
      <c r="P804" s="11" t="str">
        <f t="shared" si="191"/>
        <v/>
      </c>
      <c r="Q804" s="11" t="str">
        <f t="shared" si="192"/>
        <v/>
      </c>
      <c r="R804" s="137"/>
      <c r="S804" s="137"/>
      <c r="T804" s="12" t="e">
        <f t="shared" si="193"/>
        <v>#VALUE!</v>
      </c>
      <c r="U804" s="13" t="e">
        <f t="shared" si="194"/>
        <v>#VALUE!</v>
      </c>
      <c r="V804" s="13"/>
      <c r="W804" s="8">
        <f t="shared" si="195"/>
        <v>9.0359999999999996</v>
      </c>
      <c r="X804" s="8">
        <f t="shared" si="196"/>
        <v>-184.49199999999999</v>
      </c>
      <c r="Y804"/>
      <c r="Z804" t="e">
        <f>IF(D804="M",IF(AC804&lt;78,LMS!$D$5*AC804^3+LMS!$E$5*AC804^2+LMS!$F$5*AC804+LMS!$G$5,IF(AC804&lt;150,LMS!$D$6*AC804^3+LMS!$E$6*AC804^2+LMS!$F$6*AC804+LMS!$G$6,LMS!$D$7*AC804^3+LMS!$E$7*AC804^2+LMS!$F$7*AC804+LMS!$G$7)),IF(AC804&lt;69,LMS!$D$9*AC804^3+LMS!$E$9*AC804^2+LMS!$F$9*AC804+LMS!$G$9,IF(AC804&lt;150,LMS!$D$10*AC804^3+LMS!$E$10*AC804^2+LMS!$F$10*AC804+LMS!$G$10,LMS!$D$11*AC804^3+LMS!$E$11*AC804^2+LMS!$F$11*AC804+LMS!$G$11)))</f>
        <v>#VALUE!</v>
      </c>
      <c r="AA804" t="e">
        <f>IF(D804="M",(IF(AC804&lt;2.5,LMS!$D$21*AC804^3+LMS!$E$21*AC804^2+LMS!$F$21*AC804+LMS!$G$21,IF(AC804&lt;9.5,LMS!$D$22*AC804^3+LMS!$E$22*AC804^2+LMS!$F$22*AC804+LMS!$G$22,IF(AC804&lt;26.75,LMS!$D$23*AC804^3+LMS!$E$23*AC804^2+LMS!$F$23*AC804+LMS!$G$23,IF(AC804&lt;90,LMS!$D$24*AC804^3+LMS!$E$24*AC804^2+LMS!$F$24*AC804+LMS!$G$24,LMS!$D$25*AC804^3+LMS!$E$25*AC804^2+LMS!$F$25*AC804+LMS!$G$25))))),(IF(AC804&lt;2.5,LMS!$D$27*AC804^3+LMS!$E$27*AC804^2+LMS!$F$27*AC804+LMS!$G$27,IF(AC804&lt;9.5,LMS!$D$28*AC804^3+LMS!$E$28*AC804^2+LMS!$F$28*AC804+LMS!$G$28,IF(AC804&lt;26.75,LMS!$D$29*AC804^3+LMS!$E$29*AC804^2+LMS!$F$29*AC804+LMS!$G$29,IF(AC804&lt;90,LMS!$D$30*AC804^3+LMS!$E$30*AC804^2+LMS!$F$30*AC804+LMS!$G$30,IF(AC804&lt;150,LMS!$D$31*AC804^3+LMS!$E$31*AC804^2+LMS!$F$31*AC804+LMS!$G$31,LMS!$D$32*AC804^3+LMS!$E$32*AC804^2+LMS!$F$32*AC804+LMS!$G$32)))))))</f>
        <v>#VALUE!</v>
      </c>
      <c r="AB804" t="e">
        <f>IF(D804="M",(IF(AC804&lt;90,LMS!$D$14*AC804^3+LMS!$E$14*AC804^2+LMS!$F$14*AC804+LMS!$G$14,LMS!$D$15*AC804^3+LMS!$E$15*AC804^2+LMS!$F$15*AC804+LMS!$G$15)),(IF(AC804&lt;90,LMS!$D$17*AC804^3+LMS!$E$17*AC804^2+LMS!$F$17*AC804+LMS!$G$17,LMS!$D$18*AC804^3+LMS!$E$18*AC804^2+LMS!$F$18*AC804+LMS!$G$18)))</f>
        <v>#VALUE!</v>
      </c>
      <c r="AC804" s="7" t="e">
        <f t="shared" si="197"/>
        <v>#VALUE!</v>
      </c>
    </row>
    <row r="805" spans="2:29" s="7" customFormat="1">
      <c r="B805" s="119"/>
      <c r="C805" s="119"/>
      <c r="D805" s="119"/>
      <c r="E805" s="31"/>
      <c r="F805" s="31"/>
      <c r="G805" s="120"/>
      <c r="H805" s="120"/>
      <c r="I805" s="11" t="str">
        <f t="shared" si="184"/>
        <v/>
      </c>
      <c r="J805" s="2" t="str">
        <f t="shared" si="185"/>
        <v/>
      </c>
      <c r="K805" s="2" t="str">
        <f t="shared" si="186"/>
        <v/>
      </c>
      <c r="L805" s="2" t="str">
        <f t="shared" si="187"/>
        <v/>
      </c>
      <c r="M805" s="2" t="str">
        <f t="shared" si="188"/>
        <v/>
      </c>
      <c r="N805" s="2" t="str">
        <f t="shared" si="189"/>
        <v/>
      </c>
      <c r="O805" s="11" t="str">
        <f t="shared" si="190"/>
        <v/>
      </c>
      <c r="P805" s="11" t="str">
        <f t="shared" si="191"/>
        <v/>
      </c>
      <c r="Q805" s="11" t="str">
        <f t="shared" si="192"/>
        <v/>
      </c>
      <c r="R805" s="137"/>
      <c r="S805" s="137"/>
      <c r="T805" s="12" t="e">
        <f t="shared" si="193"/>
        <v>#VALUE!</v>
      </c>
      <c r="U805" s="13" t="e">
        <f t="shared" si="194"/>
        <v>#VALUE!</v>
      </c>
      <c r="V805" s="13"/>
      <c r="W805" s="8">
        <f t="shared" si="195"/>
        <v>9.0359999999999996</v>
      </c>
      <c r="X805" s="8">
        <f t="shared" si="196"/>
        <v>-184.49199999999999</v>
      </c>
      <c r="Y805"/>
      <c r="Z805" t="e">
        <f>IF(D805="M",IF(AC805&lt;78,LMS!$D$5*AC805^3+LMS!$E$5*AC805^2+LMS!$F$5*AC805+LMS!$G$5,IF(AC805&lt;150,LMS!$D$6*AC805^3+LMS!$E$6*AC805^2+LMS!$F$6*AC805+LMS!$G$6,LMS!$D$7*AC805^3+LMS!$E$7*AC805^2+LMS!$F$7*AC805+LMS!$G$7)),IF(AC805&lt;69,LMS!$D$9*AC805^3+LMS!$E$9*AC805^2+LMS!$F$9*AC805+LMS!$G$9,IF(AC805&lt;150,LMS!$D$10*AC805^3+LMS!$E$10*AC805^2+LMS!$F$10*AC805+LMS!$G$10,LMS!$D$11*AC805^3+LMS!$E$11*AC805^2+LMS!$F$11*AC805+LMS!$G$11)))</f>
        <v>#VALUE!</v>
      </c>
      <c r="AA805" t="e">
        <f>IF(D805="M",(IF(AC805&lt;2.5,LMS!$D$21*AC805^3+LMS!$E$21*AC805^2+LMS!$F$21*AC805+LMS!$G$21,IF(AC805&lt;9.5,LMS!$D$22*AC805^3+LMS!$E$22*AC805^2+LMS!$F$22*AC805+LMS!$G$22,IF(AC805&lt;26.75,LMS!$D$23*AC805^3+LMS!$E$23*AC805^2+LMS!$F$23*AC805+LMS!$G$23,IF(AC805&lt;90,LMS!$D$24*AC805^3+LMS!$E$24*AC805^2+LMS!$F$24*AC805+LMS!$G$24,LMS!$D$25*AC805^3+LMS!$E$25*AC805^2+LMS!$F$25*AC805+LMS!$G$25))))),(IF(AC805&lt;2.5,LMS!$D$27*AC805^3+LMS!$E$27*AC805^2+LMS!$F$27*AC805+LMS!$G$27,IF(AC805&lt;9.5,LMS!$D$28*AC805^3+LMS!$E$28*AC805^2+LMS!$F$28*AC805+LMS!$G$28,IF(AC805&lt;26.75,LMS!$D$29*AC805^3+LMS!$E$29*AC805^2+LMS!$F$29*AC805+LMS!$G$29,IF(AC805&lt;90,LMS!$D$30*AC805^3+LMS!$E$30*AC805^2+LMS!$F$30*AC805+LMS!$G$30,IF(AC805&lt;150,LMS!$D$31*AC805^3+LMS!$E$31*AC805^2+LMS!$F$31*AC805+LMS!$G$31,LMS!$D$32*AC805^3+LMS!$E$32*AC805^2+LMS!$F$32*AC805+LMS!$G$32)))))))</f>
        <v>#VALUE!</v>
      </c>
      <c r="AB805" t="e">
        <f>IF(D805="M",(IF(AC805&lt;90,LMS!$D$14*AC805^3+LMS!$E$14*AC805^2+LMS!$F$14*AC805+LMS!$G$14,LMS!$D$15*AC805^3+LMS!$E$15*AC805^2+LMS!$F$15*AC805+LMS!$G$15)),(IF(AC805&lt;90,LMS!$D$17*AC805^3+LMS!$E$17*AC805^2+LMS!$F$17*AC805+LMS!$G$17,LMS!$D$18*AC805^3+LMS!$E$18*AC805^2+LMS!$F$18*AC805+LMS!$G$18)))</f>
        <v>#VALUE!</v>
      </c>
      <c r="AC805" s="7" t="e">
        <f t="shared" si="197"/>
        <v>#VALUE!</v>
      </c>
    </row>
    <row r="806" spans="2:29" s="7" customFormat="1">
      <c r="B806" s="119"/>
      <c r="C806" s="119"/>
      <c r="D806" s="119"/>
      <c r="E806" s="31"/>
      <c r="F806" s="31"/>
      <c r="G806" s="120"/>
      <c r="H806" s="120"/>
      <c r="I806" s="11" t="str">
        <f t="shared" si="184"/>
        <v/>
      </c>
      <c r="J806" s="2" t="str">
        <f t="shared" si="185"/>
        <v/>
      </c>
      <c r="K806" s="2" t="str">
        <f t="shared" si="186"/>
        <v/>
      </c>
      <c r="L806" s="2" t="str">
        <f t="shared" si="187"/>
        <v/>
      </c>
      <c r="M806" s="2" t="str">
        <f t="shared" si="188"/>
        <v/>
      </c>
      <c r="N806" s="2" t="str">
        <f t="shared" si="189"/>
        <v/>
      </c>
      <c r="O806" s="11" t="str">
        <f t="shared" si="190"/>
        <v/>
      </c>
      <c r="P806" s="11" t="str">
        <f t="shared" si="191"/>
        <v/>
      </c>
      <c r="Q806" s="11" t="str">
        <f t="shared" si="192"/>
        <v/>
      </c>
      <c r="R806" s="137"/>
      <c r="S806" s="137"/>
      <c r="T806" s="12" t="e">
        <f t="shared" si="193"/>
        <v>#VALUE!</v>
      </c>
      <c r="U806" s="13" t="e">
        <f t="shared" si="194"/>
        <v>#VALUE!</v>
      </c>
      <c r="V806" s="13"/>
      <c r="W806" s="8">
        <f t="shared" si="195"/>
        <v>9.0359999999999996</v>
      </c>
      <c r="X806" s="8">
        <f t="shared" si="196"/>
        <v>-184.49199999999999</v>
      </c>
      <c r="Y806"/>
      <c r="Z806" t="e">
        <f>IF(D806="M",IF(AC806&lt;78,LMS!$D$5*AC806^3+LMS!$E$5*AC806^2+LMS!$F$5*AC806+LMS!$G$5,IF(AC806&lt;150,LMS!$D$6*AC806^3+LMS!$E$6*AC806^2+LMS!$F$6*AC806+LMS!$G$6,LMS!$D$7*AC806^3+LMS!$E$7*AC806^2+LMS!$F$7*AC806+LMS!$G$7)),IF(AC806&lt;69,LMS!$D$9*AC806^3+LMS!$E$9*AC806^2+LMS!$F$9*AC806+LMS!$G$9,IF(AC806&lt;150,LMS!$D$10*AC806^3+LMS!$E$10*AC806^2+LMS!$F$10*AC806+LMS!$G$10,LMS!$D$11*AC806^3+LMS!$E$11*AC806^2+LMS!$F$11*AC806+LMS!$G$11)))</f>
        <v>#VALUE!</v>
      </c>
      <c r="AA806" t="e">
        <f>IF(D806="M",(IF(AC806&lt;2.5,LMS!$D$21*AC806^3+LMS!$E$21*AC806^2+LMS!$F$21*AC806+LMS!$G$21,IF(AC806&lt;9.5,LMS!$D$22*AC806^3+LMS!$E$22*AC806^2+LMS!$F$22*AC806+LMS!$G$22,IF(AC806&lt;26.75,LMS!$D$23*AC806^3+LMS!$E$23*AC806^2+LMS!$F$23*AC806+LMS!$G$23,IF(AC806&lt;90,LMS!$D$24*AC806^3+LMS!$E$24*AC806^2+LMS!$F$24*AC806+LMS!$G$24,LMS!$D$25*AC806^3+LMS!$E$25*AC806^2+LMS!$F$25*AC806+LMS!$G$25))))),(IF(AC806&lt;2.5,LMS!$D$27*AC806^3+LMS!$E$27*AC806^2+LMS!$F$27*AC806+LMS!$G$27,IF(AC806&lt;9.5,LMS!$D$28*AC806^3+LMS!$E$28*AC806^2+LMS!$F$28*AC806+LMS!$G$28,IF(AC806&lt;26.75,LMS!$D$29*AC806^3+LMS!$E$29*AC806^2+LMS!$F$29*AC806+LMS!$G$29,IF(AC806&lt;90,LMS!$D$30*AC806^3+LMS!$E$30*AC806^2+LMS!$F$30*AC806+LMS!$G$30,IF(AC806&lt;150,LMS!$D$31*AC806^3+LMS!$E$31*AC806^2+LMS!$F$31*AC806+LMS!$G$31,LMS!$D$32*AC806^3+LMS!$E$32*AC806^2+LMS!$F$32*AC806+LMS!$G$32)))))))</f>
        <v>#VALUE!</v>
      </c>
      <c r="AB806" t="e">
        <f>IF(D806="M",(IF(AC806&lt;90,LMS!$D$14*AC806^3+LMS!$E$14*AC806^2+LMS!$F$14*AC806+LMS!$G$14,LMS!$D$15*AC806^3+LMS!$E$15*AC806^2+LMS!$F$15*AC806+LMS!$G$15)),(IF(AC806&lt;90,LMS!$D$17*AC806^3+LMS!$E$17*AC806^2+LMS!$F$17*AC806+LMS!$G$17,LMS!$D$18*AC806^3+LMS!$E$18*AC806^2+LMS!$F$18*AC806+LMS!$G$18)))</f>
        <v>#VALUE!</v>
      </c>
      <c r="AC806" s="7" t="e">
        <f t="shared" si="197"/>
        <v>#VALUE!</v>
      </c>
    </row>
    <row r="807" spans="2:29" s="7" customFormat="1">
      <c r="B807" s="119"/>
      <c r="C807" s="119"/>
      <c r="D807" s="119"/>
      <c r="E807" s="31"/>
      <c r="F807" s="31"/>
      <c r="G807" s="120"/>
      <c r="H807" s="120"/>
      <c r="I807" s="11" t="str">
        <f t="shared" si="184"/>
        <v/>
      </c>
      <c r="J807" s="2" t="str">
        <f t="shared" si="185"/>
        <v/>
      </c>
      <c r="K807" s="2" t="str">
        <f t="shared" si="186"/>
        <v/>
      </c>
      <c r="L807" s="2" t="str">
        <f t="shared" si="187"/>
        <v/>
      </c>
      <c r="M807" s="2" t="str">
        <f t="shared" si="188"/>
        <v/>
      </c>
      <c r="N807" s="2" t="str">
        <f t="shared" si="189"/>
        <v/>
      </c>
      <c r="O807" s="11" t="str">
        <f t="shared" si="190"/>
        <v/>
      </c>
      <c r="P807" s="11" t="str">
        <f t="shared" si="191"/>
        <v/>
      </c>
      <c r="Q807" s="11" t="str">
        <f t="shared" si="192"/>
        <v/>
      </c>
      <c r="R807" s="137"/>
      <c r="S807" s="137"/>
      <c r="T807" s="12" t="e">
        <f t="shared" si="193"/>
        <v>#VALUE!</v>
      </c>
      <c r="U807" s="13" t="e">
        <f t="shared" si="194"/>
        <v>#VALUE!</v>
      </c>
      <c r="V807" s="13"/>
      <c r="W807" s="8">
        <f t="shared" si="195"/>
        <v>9.0359999999999996</v>
      </c>
      <c r="X807" s="8">
        <f t="shared" si="196"/>
        <v>-184.49199999999999</v>
      </c>
      <c r="Y807"/>
      <c r="Z807" t="e">
        <f>IF(D807="M",IF(AC807&lt;78,LMS!$D$5*AC807^3+LMS!$E$5*AC807^2+LMS!$F$5*AC807+LMS!$G$5,IF(AC807&lt;150,LMS!$D$6*AC807^3+LMS!$E$6*AC807^2+LMS!$F$6*AC807+LMS!$G$6,LMS!$D$7*AC807^3+LMS!$E$7*AC807^2+LMS!$F$7*AC807+LMS!$G$7)),IF(AC807&lt;69,LMS!$D$9*AC807^3+LMS!$E$9*AC807^2+LMS!$F$9*AC807+LMS!$G$9,IF(AC807&lt;150,LMS!$D$10*AC807^3+LMS!$E$10*AC807^2+LMS!$F$10*AC807+LMS!$G$10,LMS!$D$11*AC807^3+LMS!$E$11*AC807^2+LMS!$F$11*AC807+LMS!$G$11)))</f>
        <v>#VALUE!</v>
      </c>
      <c r="AA807" t="e">
        <f>IF(D807="M",(IF(AC807&lt;2.5,LMS!$D$21*AC807^3+LMS!$E$21*AC807^2+LMS!$F$21*AC807+LMS!$G$21,IF(AC807&lt;9.5,LMS!$D$22*AC807^3+LMS!$E$22*AC807^2+LMS!$F$22*AC807+LMS!$G$22,IF(AC807&lt;26.75,LMS!$D$23*AC807^3+LMS!$E$23*AC807^2+LMS!$F$23*AC807+LMS!$G$23,IF(AC807&lt;90,LMS!$D$24*AC807^3+LMS!$E$24*AC807^2+LMS!$F$24*AC807+LMS!$G$24,LMS!$D$25*AC807^3+LMS!$E$25*AC807^2+LMS!$F$25*AC807+LMS!$G$25))))),(IF(AC807&lt;2.5,LMS!$D$27*AC807^3+LMS!$E$27*AC807^2+LMS!$F$27*AC807+LMS!$G$27,IF(AC807&lt;9.5,LMS!$D$28*AC807^3+LMS!$E$28*AC807^2+LMS!$F$28*AC807+LMS!$G$28,IF(AC807&lt;26.75,LMS!$D$29*AC807^3+LMS!$E$29*AC807^2+LMS!$F$29*AC807+LMS!$G$29,IF(AC807&lt;90,LMS!$D$30*AC807^3+LMS!$E$30*AC807^2+LMS!$F$30*AC807+LMS!$G$30,IF(AC807&lt;150,LMS!$D$31*AC807^3+LMS!$E$31*AC807^2+LMS!$F$31*AC807+LMS!$G$31,LMS!$D$32*AC807^3+LMS!$E$32*AC807^2+LMS!$F$32*AC807+LMS!$G$32)))))))</f>
        <v>#VALUE!</v>
      </c>
      <c r="AB807" t="e">
        <f>IF(D807="M",(IF(AC807&lt;90,LMS!$D$14*AC807^3+LMS!$E$14*AC807^2+LMS!$F$14*AC807+LMS!$G$14,LMS!$D$15*AC807^3+LMS!$E$15*AC807^2+LMS!$F$15*AC807+LMS!$G$15)),(IF(AC807&lt;90,LMS!$D$17*AC807^3+LMS!$E$17*AC807^2+LMS!$F$17*AC807+LMS!$G$17,LMS!$D$18*AC807^3+LMS!$E$18*AC807^2+LMS!$F$18*AC807+LMS!$G$18)))</f>
        <v>#VALUE!</v>
      </c>
      <c r="AC807" s="7" t="e">
        <f t="shared" si="197"/>
        <v>#VALUE!</v>
      </c>
    </row>
    <row r="808" spans="2:29" s="7" customFormat="1">
      <c r="B808" s="119"/>
      <c r="C808" s="119"/>
      <c r="D808" s="119"/>
      <c r="E808" s="31"/>
      <c r="F808" s="31"/>
      <c r="G808" s="120"/>
      <c r="H808" s="120"/>
      <c r="I808" s="11" t="str">
        <f t="shared" si="184"/>
        <v/>
      </c>
      <c r="J808" s="2" t="str">
        <f t="shared" si="185"/>
        <v/>
      </c>
      <c r="K808" s="2" t="str">
        <f t="shared" si="186"/>
        <v/>
      </c>
      <c r="L808" s="2" t="str">
        <f t="shared" si="187"/>
        <v/>
      </c>
      <c r="M808" s="2" t="str">
        <f t="shared" si="188"/>
        <v/>
      </c>
      <c r="N808" s="2" t="str">
        <f t="shared" si="189"/>
        <v/>
      </c>
      <c r="O808" s="11" t="str">
        <f t="shared" si="190"/>
        <v/>
      </c>
      <c r="P808" s="11" t="str">
        <f t="shared" si="191"/>
        <v/>
      </c>
      <c r="Q808" s="11" t="str">
        <f t="shared" si="192"/>
        <v/>
      </c>
      <c r="R808" s="137"/>
      <c r="S808" s="137"/>
      <c r="T808" s="12" t="e">
        <f t="shared" si="193"/>
        <v>#VALUE!</v>
      </c>
      <c r="U808" s="13" t="e">
        <f t="shared" si="194"/>
        <v>#VALUE!</v>
      </c>
      <c r="V808" s="13"/>
      <c r="W808" s="8">
        <f t="shared" si="195"/>
        <v>9.0359999999999996</v>
      </c>
      <c r="X808" s="8">
        <f t="shared" si="196"/>
        <v>-184.49199999999999</v>
      </c>
      <c r="Y808"/>
      <c r="Z808" t="e">
        <f>IF(D808="M",IF(AC808&lt;78,LMS!$D$5*AC808^3+LMS!$E$5*AC808^2+LMS!$F$5*AC808+LMS!$G$5,IF(AC808&lt;150,LMS!$D$6*AC808^3+LMS!$E$6*AC808^2+LMS!$F$6*AC808+LMS!$G$6,LMS!$D$7*AC808^3+LMS!$E$7*AC808^2+LMS!$F$7*AC808+LMS!$G$7)),IF(AC808&lt;69,LMS!$D$9*AC808^3+LMS!$E$9*AC808^2+LMS!$F$9*AC808+LMS!$G$9,IF(AC808&lt;150,LMS!$D$10*AC808^3+LMS!$E$10*AC808^2+LMS!$F$10*AC808+LMS!$G$10,LMS!$D$11*AC808^3+LMS!$E$11*AC808^2+LMS!$F$11*AC808+LMS!$G$11)))</f>
        <v>#VALUE!</v>
      </c>
      <c r="AA808" t="e">
        <f>IF(D808="M",(IF(AC808&lt;2.5,LMS!$D$21*AC808^3+LMS!$E$21*AC808^2+LMS!$F$21*AC808+LMS!$G$21,IF(AC808&lt;9.5,LMS!$D$22*AC808^3+LMS!$E$22*AC808^2+LMS!$F$22*AC808+LMS!$G$22,IF(AC808&lt;26.75,LMS!$D$23*AC808^3+LMS!$E$23*AC808^2+LMS!$F$23*AC808+LMS!$G$23,IF(AC808&lt;90,LMS!$D$24*AC808^3+LMS!$E$24*AC808^2+LMS!$F$24*AC808+LMS!$G$24,LMS!$D$25*AC808^3+LMS!$E$25*AC808^2+LMS!$F$25*AC808+LMS!$G$25))))),(IF(AC808&lt;2.5,LMS!$D$27*AC808^3+LMS!$E$27*AC808^2+LMS!$F$27*AC808+LMS!$G$27,IF(AC808&lt;9.5,LMS!$D$28*AC808^3+LMS!$E$28*AC808^2+LMS!$F$28*AC808+LMS!$G$28,IF(AC808&lt;26.75,LMS!$D$29*AC808^3+LMS!$E$29*AC808^2+LMS!$F$29*AC808+LMS!$G$29,IF(AC808&lt;90,LMS!$D$30*AC808^3+LMS!$E$30*AC808^2+LMS!$F$30*AC808+LMS!$G$30,IF(AC808&lt;150,LMS!$D$31*AC808^3+LMS!$E$31*AC808^2+LMS!$F$31*AC808+LMS!$G$31,LMS!$D$32*AC808^3+LMS!$E$32*AC808^2+LMS!$F$32*AC808+LMS!$G$32)))))))</f>
        <v>#VALUE!</v>
      </c>
      <c r="AB808" t="e">
        <f>IF(D808="M",(IF(AC808&lt;90,LMS!$D$14*AC808^3+LMS!$E$14*AC808^2+LMS!$F$14*AC808+LMS!$G$14,LMS!$D$15*AC808^3+LMS!$E$15*AC808^2+LMS!$F$15*AC808+LMS!$G$15)),(IF(AC808&lt;90,LMS!$D$17*AC808^3+LMS!$E$17*AC808^2+LMS!$F$17*AC808+LMS!$G$17,LMS!$D$18*AC808^3+LMS!$E$18*AC808^2+LMS!$F$18*AC808+LMS!$G$18)))</f>
        <v>#VALUE!</v>
      </c>
      <c r="AC808" s="7" t="e">
        <f t="shared" si="197"/>
        <v>#VALUE!</v>
      </c>
    </row>
    <row r="809" spans="2:29" s="7" customFormat="1">
      <c r="B809" s="119"/>
      <c r="C809" s="119"/>
      <c r="D809" s="119"/>
      <c r="E809" s="31"/>
      <c r="F809" s="31"/>
      <c r="G809" s="120"/>
      <c r="H809" s="120"/>
      <c r="I809" s="11" t="str">
        <f t="shared" si="184"/>
        <v/>
      </c>
      <c r="J809" s="2" t="str">
        <f t="shared" si="185"/>
        <v/>
      </c>
      <c r="K809" s="2" t="str">
        <f t="shared" si="186"/>
        <v/>
      </c>
      <c r="L809" s="2" t="str">
        <f t="shared" si="187"/>
        <v/>
      </c>
      <c r="M809" s="2" t="str">
        <f t="shared" si="188"/>
        <v/>
      </c>
      <c r="N809" s="2" t="str">
        <f t="shared" si="189"/>
        <v/>
      </c>
      <c r="O809" s="11" t="str">
        <f t="shared" si="190"/>
        <v/>
      </c>
      <c r="P809" s="11" t="str">
        <f t="shared" si="191"/>
        <v/>
      </c>
      <c r="Q809" s="11" t="str">
        <f t="shared" si="192"/>
        <v/>
      </c>
      <c r="R809" s="137"/>
      <c r="S809" s="137"/>
      <c r="T809" s="12" t="e">
        <f t="shared" si="193"/>
        <v>#VALUE!</v>
      </c>
      <c r="U809" s="13" t="e">
        <f t="shared" si="194"/>
        <v>#VALUE!</v>
      </c>
      <c r="V809" s="13"/>
      <c r="W809" s="8">
        <f t="shared" si="195"/>
        <v>9.0359999999999996</v>
      </c>
      <c r="X809" s="8">
        <f t="shared" si="196"/>
        <v>-184.49199999999999</v>
      </c>
      <c r="Y809"/>
      <c r="Z809" t="e">
        <f>IF(D809="M",IF(AC809&lt;78,LMS!$D$5*AC809^3+LMS!$E$5*AC809^2+LMS!$F$5*AC809+LMS!$G$5,IF(AC809&lt;150,LMS!$D$6*AC809^3+LMS!$E$6*AC809^2+LMS!$F$6*AC809+LMS!$G$6,LMS!$D$7*AC809^3+LMS!$E$7*AC809^2+LMS!$F$7*AC809+LMS!$G$7)),IF(AC809&lt;69,LMS!$D$9*AC809^3+LMS!$E$9*AC809^2+LMS!$F$9*AC809+LMS!$G$9,IF(AC809&lt;150,LMS!$D$10*AC809^3+LMS!$E$10*AC809^2+LMS!$F$10*AC809+LMS!$G$10,LMS!$D$11*AC809^3+LMS!$E$11*AC809^2+LMS!$F$11*AC809+LMS!$G$11)))</f>
        <v>#VALUE!</v>
      </c>
      <c r="AA809" t="e">
        <f>IF(D809="M",(IF(AC809&lt;2.5,LMS!$D$21*AC809^3+LMS!$E$21*AC809^2+LMS!$F$21*AC809+LMS!$G$21,IF(AC809&lt;9.5,LMS!$D$22*AC809^3+LMS!$E$22*AC809^2+LMS!$F$22*AC809+LMS!$G$22,IF(AC809&lt;26.75,LMS!$D$23*AC809^3+LMS!$E$23*AC809^2+LMS!$F$23*AC809+LMS!$G$23,IF(AC809&lt;90,LMS!$D$24*AC809^3+LMS!$E$24*AC809^2+LMS!$F$24*AC809+LMS!$G$24,LMS!$D$25*AC809^3+LMS!$E$25*AC809^2+LMS!$F$25*AC809+LMS!$G$25))))),(IF(AC809&lt;2.5,LMS!$D$27*AC809^3+LMS!$E$27*AC809^2+LMS!$F$27*AC809+LMS!$G$27,IF(AC809&lt;9.5,LMS!$D$28*AC809^3+LMS!$E$28*AC809^2+LMS!$F$28*AC809+LMS!$G$28,IF(AC809&lt;26.75,LMS!$D$29*AC809^3+LMS!$E$29*AC809^2+LMS!$F$29*AC809+LMS!$G$29,IF(AC809&lt;90,LMS!$D$30*AC809^3+LMS!$E$30*AC809^2+LMS!$F$30*AC809+LMS!$G$30,IF(AC809&lt;150,LMS!$D$31*AC809^3+LMS!$E$31*AC809^2+LMS!$F$31*AC809+LMS!$G$31,LMS!$D$32*AC809^3+LMS!$E$32*AC809^2+LMS!$F$32*AC809+LMS!$G$32)))))))</f>
        <v>#VALUE!</v>
      </c>
      <c r="AB809" t="e">
        <f>IF(D809="M",(IF(AC809&lt;90,LMS!$D$14*AC809^3+LMS!$E$14*AC809^2+LMS!$F$14*AC809+LMS!$G$14,LMS!$D$15*AC809^3+LMS!$E$15*AC809^2+LMS!$F$15*AC809+LMS!$G$15)),(IF(AC809&lt;90,LMS!$D$17*AC809^3+LMS!$E$17*AC809^2+LMS!$F$17*AC809+LMS!$G$17,LMS!$D$18*AC809^3+LMS!$E$18*AC809^2+LMS!$F$18*AC809+LMS!$G$18)))</f>
        <v>#VALUE!</v>
      </c>
      <c r="AC809" s="7" t="e">
        <f t="shared" si="197"/>
        <v>#VALUE!</v>
      </c>
    </row>
    <row r="810" spans="2:29" s="7" customFormat="1">
      <c r="B810" s="119"/>
      <c r="C810" s="119"/>
      <c r="D810" s="119"/>
      <c r="E810" s="31"/>
      <c r="F810" s="31"/>
      <c r="G810" s="120"/>
      <c r="H810" s="120"/>
      <c r="I810" s="11" t="str">
        <f t="shared" si="184"/>
        <v/>
      </c>
      <c r="J810" s="2" t="str">
        <f t="shared" si="185"/>
        <v/>
      </c>
      <c r="K810" s="2" t="str">
        <f t="shared" si="186"/>
        <v/>
      </c>
      <c r="L810" s="2" t="str">
        <f t="shared" si="187"/>
        <v/>
      </c>
      <c r="M810" s="2" t="str">
        <f t="shared" si="188"/>
        <v/>
      </c>
      <c r="N810" s="2" t="str">
        <f t="shared" si="189"/>
        <v/>
      </c>
      <c r="O810" s="11" t="str">
        <f t="shared" si="190"/>
        <v/>
      </c>
      <c r="P810" s="11" t="str">
        <f t="shared" si="191"/>
        <v/>
      </c>
      <c r="Q810" s="11" t="str">
        <f t="shared" si="192"/>
        <v/>
      </c>
      <c r="R810" s="137"/>
      <c r="S810" s="137"/>
      <c r="T810" s="12" t="e">
        <f t="shared" si="193"/>
        <v>#VALUE!</v>
      </c>
      <c r="U810" s="13" t="e">
        <f t="shared" si="194"/>
        <v>#VALUE!</v>
      </c>
      <c r="V810" s="13"/>
      <c r="W810" s="8">
        <f t="shared" si="195"/>
        <v>9.0359999999999996</v>
      </c>
      <c r="X810" s="8">
        <f t="shared" si="196"/>
        <v>-184.49199999999999</v>
      </c>
      <c r="Y810"/>
      <c r="Z810" t="e">
        <f>IF(D810="M",IF(AC810&lt;78,LMS!$D$5*AC810^3+LMS!$E$5*AC810^2+LMS!$F$5*AC810+LMS!$G$5,IF(AC810&lt;150,LMS!$D$6*AC810^3+LMS!$E$6*AC810^2+LMS!$F$6*AC810+LMS!$G$6,LMS!$D$7*AC810^3+LMS!$E$7*AC810^2+LMS!$F$7*AC810+LMS!$G$7)),IF(AC810&lt;69,LMS!$D$9*AC810^3+LMS!$E$9*AC810^2+LMS!$F$9*AC810+LMS!$G$9,IF(AC810&lt;150,LMS!$D$10*AC810^3+LMS!$E$10*AC810^2+LMS!$F$10*AC810+LMS!$G$10,LMS!$D$11*AC810^3+LMS!$E$11*AC810^2+LMS!$F$11*AC810+LMS!$G$11)))</f>
        <v>#VALUE!</v>
      </c>
      <c r="AA810" t="e">
        <f>IF(D810="M",(IF(AC810&lt;2.5,LMS!$D$21*AC810^3+LMS!$E$21*AC810^2+LMS!$F$21*AC810+LMS!$G$21,IF(AC810&lt;9.5,LMS!$D$22*AC810^3+LMS!$E$22*AC810^2+LMS!$F$22*AC810+LMS!$G$22,IF(AC810&lt;26.75,LMS!$D$23*AC810^3+LMS!$E$23*AC810^2+LMS!$F$23*AC810+LMS!$G$23,IF(AC810&lt;90,LMS!$D$24*AC810^3+LMS!$E$24*AC810^2+LMS!$F$24*AC810+LMS!$G$24,LMS!$D$25*AC810^3+LMS!$E$25*AC810^2+LMS!$F$25*AC810+LMS!$G$25))))),(IF(AC810&lt;2.5,LMS!$D$27*AC810^3+LMS!$E$27*AC810^2+LMS!$F$27*AC810+LMS!$G$27,IF(AC810&lt;9.5,LMS!$D$28*AC810^3+LMS!$E$28*AC810^2+LMS!$F$28*AC810+LMS!$G$28,IF(AC810&lt;26.75,LMS!$D$29*AC810^3+LMS!$E$29*AC810^2+LMS!$F$29*AC810+LMS!$G$29,IF(AC810&lt;90,LMS!$D$30*AC810^3+LMS!$E$30*AC810^2+LMS!$F$30*AC810+LMS!$G$30,IF(AC810&lt;150,LMS!$D$31*AC810^3+LMS!$E$31*AC810^2+LMS!$F$31*AC810+LMS!$G$31,LMS!$D$32*AC810^3+LMS!$E$32*AC810^2+LMS!$F$32*AC810+LMS!$G$32)))))))</f>
        <v>#VALUE!</v>
      </c>
      <c r="AB810" t="e">
        <f>IF(D810="M",(IF(AC810&lt;90,LMS!$D$14*AC810^3+LMS!$E$14*AC810^2+LMS!$F$14*AC810+LMS!$G$14,LMS!$D$15*AC810^3+LMS!$E$15*AC810^2+LMS!$F$15*AC810+LMS!$G$15)),(IF(AC810&lt;90,LMS!$D$17*AC810^3+LMS!$E$17*AC810^2+LMS!$F$17*AC810+LMS!$G$17,LMS!$D$18*AC810^3+LMS!$E$18*AC810^2+LMS!$F$18*AC810+LMS!$G$18)))</f>
        <v>#VALUE!</v>
      </c>
      <c r="AC810" s="7" t="e">
        <f t="shared" si="197"/>
        <v>#VALUE!</v>
      </c>
    </row>
    <row r="811" spans="2:29" s="7" customFormat="1">
      <c r="B811" s="119"/>
      <c r="C811" s="119"/>
      <c r="D811" s="119"/>
      <c r="E811" s="31"/>
      <c r="F811" s="31"/>
      <c r="G811" s="120"/>
      <c r="H811" s="120"/>
      <c r="I811" s="11" t="str">
        <f t="shared" si="184"/>
        <v/>
      </c>
      <c r="J811" s="2" t="str">
        <f t="shared" si="185"/>
        <v/>
      </c>
      <c r="K811" s="2" t="str">
        <f t="shared" si="186"/>
        <v/>
      </c>
      <c r="L811" s="2" t="str">
        <f t="shared" si="187"/>
        <v/>
      </c>
      <c r="M811" s="2" t="str">
        <f t="shared" si="188"/>
        <v/>
      </c>
      <c r="N811" s="2" t="str">
        <f t="shared" si="189"/>
        <v/>
      </c>
      <c r="O811" s="11" t="str">
        <f t="shared" si="190"/>
        <v/>
      </c>
      <c r="P811" s="11" t="str">
        <f t="shared" si="191"/>
        <v/>
      </c>
      <c r="Q811" s="11" t="str">
        <f t="shared" si="192"/>
        <v/>
      </c>
      <c r="R811" s="137"/>
      <c r="S811" s="137"/>
      <c r="T811" s="12" t="e">
        <f t="shared" si="193"/>
        <v>#VALUE!</v>
      </c>
      <c r="U811" s="13" t="e">
        <f t="shared" si="194"/>
        <v>#VALUE!</v>
      </c>
      <c r="V811" s="13"/>
      <c r="W811" s="8">
        <f t="shared" si="195"/>
        <v>9.0359999999999996</v>
      </c>
      <c r="X811" s="8">
        <f t="shared" si="196"/>
        <v>-184.49199999999999</v>
      </c>
      <c r="Y811"/>
      <c r="Z811" t="e">
        <f>IF(D811="M",IF(AC811&lt;78,LMS!$D$5*AC811^3+LMS!$E$5*AC811^2+LMS!$F$5*AC811+LMS!$G$5,IF(AC811&lt;150,LMS!$D$6*AC811^3+LMS!$E$6*AC811^2+LMS!$F$6*AC811+LMS!$G$6,LMS!$D$7*AC811^3+LMS!$E$7*AC811^2+LMS!$F$7*AC811+LMS!$G$7)),IF(AC811&lt;69,LMS!$D$9*AC811^3+LMS!$E$9*AC811^2+LMS!$F$9*AC811+LMS!$G$9,IF(AC811&lt;150,LMS!$D$10*AC811^3+LMS!$E$10*AC811^2+LMS!$F$10*AC811+LMS!$G$10,LMS!$D$11*AC811^3+LMS!$E$11*AC811^2+LMS!$F$11*AC811+LMS!$G$11)))</f>
        <v>#VALUE!</v>
      </c>
      <c r="AA811" t="e">
        <f>IF(D811="M",(IF(AC811&lt;2.5,LMS!$D$21*AC811^3+LMS!$E$21*AC811^2+LMS!$F$21*AC811+LMS!$G$21,IF(AC811&lt;9.5,LMS!$D$22*AC811^3+LMS!$E$22*AC811^2+LMS!$F$22*AC811+LMS!$G$22,IF(AC811&lt;26.75,LMS!$D$23*AC811^3+LMS!$E$23*AC811^2+LMS!$F$23*AC811+LMS!$G$23,IF(AC811&lt;90,LMS!$D$24*AC811^3+LMS!$E$24*AC811^2+LMS!$F$24*AC811+LMS!$G$24,LMS!$D$25*AC811^3+LMS!$E$25*AC811^2+LMS!$F$25*AC811+LMS!$G$25))))),(IF(AC811&lt;2.5,LMS!$D$27*AC811^3+LMS!$E$27*AC811^2+LMS!$F$27*AC811+LMS!$G$27,IF(AC811&lt;9.5,LMS!$D$28*AC811^3+LMS!$E$28*AC811^2+LMS!$F$28*AC811+LMS!$G$28,IF(AC811&lt;26.75,LMS!$D$29*AC811^3+LMS!$E$29*AC811^2+LMS!$F$29*AC811+LMS!$G$29,IF(AC811&lt;90,LMS!$D$30*AC811^3+LMS!$E$30*AC811^2+LMS!$F$30*AC811+LMS!$G$30,IF(AC811&lt;150,LMS!$D$31*AC811^3+LMS!$E$31*AC811^2+LMS!$F$31*AC811+LMS!$G$31,LMS!$D$32*AC811^3+LMS!$E$32*AC811^2+LMS!$F$32*AC811+LMS!$G$32)))))))</f>
        <v>#VALUE!</v>
      </c>
      <c r="AB811" t="e">
        <f>IF(D811="M",(IF(AC811&lt;90,LMS!$D$14*AC811^3+LMS!$E$14*AC811^2+LMS!$F$14*AC811+LMS!$G$14,LMS!$D$15*AC811^3+LMS!$E$15*AC811^2+LMS!$F$15*AC811+LMS!$G$15)),(IF(AC811&lt;90,LMS!$D$17*AC811^3+LMS!$E$17*AC811^2+LMS!$F$17*AC811+LMS!$G$17,LMS!$D$18*AC811^3+LMS!$E$18*AC811^2+LMS!$F$18*AC811+LMS!$G$18)))</f>
        <v>#VALUE!</v>
      </c>
      <c r="AC811" s="7" t="e">
        <f t="shared" si="197"/>
        <v>#VALUE!</v>
      </c>
    </row>
    <row r="812" spans="2:29" s="7" customFormat="1">
      <c r="B812" s="119"/>
      <c r="C812" s="119"/>
      <c r="D812" s="119"/>
      <c r="E812" s="31"/>
      <c r="F812" s="31"/>
      <c r="G812" s="120"/>
      <c r="H812" s="120"/>
      <c r="I812" s="11" t="str">
        <f t="shared" si="184"/>
        <v/>
      </c>
      <c r="J812" s="2" t="str">
        <f t="shared" si="185"/>
        <v/>
      </c>
      <c r="K812" s="2" t="str">
        <f t="shared" si="186"/>
        <v/>
      </c>
      <c r="L812" s="2" t="str">
        <f t="shared" si="187"/>
        <v/>
      </c>
      <c r="M812" s="2" t="str">
        <f t="shared" si="188"/>
        <v/>
      </c>
      <c r="N812" s="2" t="str">
        <f t="shared" si="189"/>
        <v/>
      </c>
      <c r="O812" s="11" t="str">
        <f t="shared" si="190"/>
        <v/>
      </c>
      <c r="P812" s="11" t="str">
        <f t="shared" si="191"/>
        <v/>
      </c>
      <c r="Q812" s="11" t="str">
        <f t="shared" si="192"/>
        <v/>
      </c>
      <c r="R812" s="137"/>
      <c r="S812" s="137"/>
      <c r="T812" s="12" t="e">
        <f t="shared" si="193"/>
        <v>#VALUE!</v>
      </c>
      <c r="U812" s="13" t="e">
        <f t="shared" si="194"/>
        <v>#VALUE!</v>
      </c>
      <c r="V812" s="13"/>
      <c r="W812" s="8">
        <f t="shared" si="195"/>
        <v>9.0359999999999996</v>
      </c>
      <c r="X812" s="8">
        <f t="shared" si="196"/>
        <v>-184.49199999999999</v>
      </c>
      <c r="Y812"/>
      <c r="Z812" t="e">
        <f>IF(D812="M",IF(AC812&lt;78,LMS!$D$5*AC812^3+LMS!$E$5*AC812^2+LMS!$F$5*AC812+LMS!$G$5,IF(AC812&lt;150,LMS!$D$6*AC812^3+LMS!$E$6*AC812^2+LMS!$F$6*AC812+LMS!$G$6,LMS!$D$7*AC812^3+LMS!$E$7*AC812^2+LMS!$F$7*AC812+LMS!$G$7)),IF(AC812&lt;69,LMS!$D$9*AC812^3+LMS!$E$9*AC812^2+LMS!$F$9*AC812+LMS!$G$9,IF(AC812&lt;150,LMS!$D$10*AC812^3+LMS!$E$10*AC812^2+LMS!$F$10*AC812+LMS!$G$10,LMS!$D$11*AC812^3+LMS!$E$11*AC812^2+LMS!$F$11*AC812+LMS!$G$11)))</f>
        <v>#VALUE!</v>
      </c>
      <c r="AA812" t="e">
        <f>IF(D812="M",(IF(AC812&lt;2.5,LMS!$D$21*AC812^3+LMS!$E$21*AC812^2+LMS!$F$21*AC812+LMS!$G$21,IF(AC812&lt;9.5,LMS!$D$22*AC812^3+LMS!$E$22*AC812^2+LMS!$F$22*AC812+LMS!$G$22,IF(AC812&lt;26.75,LMS!$D$23*AC812^3+LMS!$E$23*AC812^2+LMS!$F$23*AC812+LMS!$G$23,IF(AC812&lt;90,LMS!$D$24*AC812^3+LMS!$E$24*AC812^2+LMS!$F$24*AC812+LMS!$G$24,LMS!$D$25*AC812^3+LMS!$E$25*AC812^2+LMS!$F$25*AC812+LMS!$G$25))))),(IF(AC812&lt;2.5,LMS!$D$27*AC812^3+LMS!$E$27*AC812^2+LMS!$F$27*AC812+LMS!$G$27,IF(AC812&lt;9.5,LMS!$D$28*AC812^3+LMS!$E$28*AC812^2+LMS!$F$28*AC812+LMS!$G$28,IF(AC812&lt;26.75,LMS!$D$29*AC812^3+LMS!$E$29*AC812^2+LMS!$F$29*AC812+LMS!$G$29,IF(AC812&lt;90,LMS!$D$30*AC812^3+LMS!$E$30*AC812^2+LMS!$F$30*AC812+LMS!$G$30,IF(AC812&lt;150,LMS!$D$31*AC812^3+LMS!$E$31*AC812^2+LMS!$F$31*AC812+LMS!$G$31,LMS!$D$32*AC812^3+LMS!$E$32*AC812^2+LMS!$F$32*AC812+LMS!$G$32)))))))</f>
        <v>#VALUE!</v>
      </c>
      <c r="AB812" t="e">
        <f>IF(D812="M",(IF(AC812&lt;90,LMS!$D$14*AC812^3+LMS!$E$14*AC812^2+LMS!$F$14*AC812+LMS!$G$14,LMS!$D$15*AC812^3+LMS!$E$15*AC812^2+LMS!$F$15*AC812+LMS!$G$15)),(IF(AC812&lt;90,LMS!$D$17*AC812^3+LMS!$E$17*AC812^2+LMS!$F$17*AC812+LMS!$G$17,LMS!$D$18*AC812^3+LMS!$E$18*AC812^2+LMS!$F$18*AC812+LMS!$G$18)))</f>
        <v>#VALUE!</v>
      </c>
      <c r="AC812" s="7" t="e">
        <f t="shared" si="197"/>
        <v>#VALUE!</v>
      </c>
    </row>
    <row r="813" spans="2:29" s="7" customFormat="1">
      <c r="B813" s="119"/>
      <c r="C813" s="119"/>
      <c r="D813" s="119"/>
      <c r="E813" s="31"/>
      <c r="F813" s="31"/>
      <c r="G813" s="120"/>
      <c r="H813" s="120"/>
      <c r="I813" s="11" t="str">
        <f t="shared" si="184"/>
        <v/>
      </c>
      <c r="J813" s="2" t="str">
        <f t="shared" si="185"/>
        <v/>
      </c>
      <c r="K813" s="2" t="str">
        <f t="shared" si="186"/>
        <v/>
      </c>
      <c r="L813" s="2" t="str">
        <f t="shared" si="187"/>
        <v/>
      </c>
      <c r="M813" s="2" t="str">
        <f t="shared" si="188"/>
        <v/>
      </c>
      <c r="N813" s="2" t="str">
        <f t="shared" si="189"/>
        <v/>
      </c>
      <c r="O813" s="11" t="str">
        <f t="shared" si="190"/>
        <v/>
      </c>
      <c r="P813" s="11" t="str">
        <f t="shared" si="191"/>
        <v/>
      </c>
      <c r="Q813" s="11" t="str">
        <f t="shared" si="192"/>
        <v/>
      </c>
      <c r="R813" s="137"/>
      <c r="S813" s="137"/>
      <c r="T813" s="12" t="e">
        <f t="shared" si="193"/>
        <v>#VALUE!</v>
      </c>
      <c r="U813" s="13" t="e">
        <f t="shared" si="194"/>
        <v>#VALUE!</v>
      </c>
      <c r="V813" s="13"/>
      <c r="W813" s="8">
        <f t="shared" si="195"/>
        <v>9.0359999999999996</v>
      </c>
      <c r="X813" s="8">
        <f t="shared" si="196"/>
        <v>-184.49199999999999</v>
      </c>
      <c r="Y813"/>
      <c r="Z813" t="e">
        <f>IF(D813="M",IF(AC813&lt;78,LMS!$D$5*AC813^3+LMS!$E$5*AC813^2+LMS!$F$5*AC813+LMS!$G$5,IF(AC813&lt;150,LMS!$D$6*AC813^3+LMS!$E$6*AC813^2+LMS!$F$6*AC813+LMS!$G$6,LMS!$D$7*AC813^3+LMS!$E$7*AC813^2+LMS!$F$7*AC813+LMS!$G$7)),IF(AC813&lt;69,LMS!$D$9*AC813^3+LMS!$E$9*AC813^2+LMS!$F$9*AC813+LMS!$G$9,IF(AC813&lt;150,LMS!$D$10*AC813^3+LMS!$E$10*AC813^2+LMS!$F$10*AC813+LMS!$G$10,LMS!$D$11*AC813^3+LMS!$E$11*AC813^2+LMS!$F$11*AC813+LMS!$G$11)))</f>
        <v>#VALUE!</v>
      </c>
      <c r="AA813" t="e">
        <f>IF(D813="M",(IF(AC813&lt;2.5,LMS!$D$21*AC813^3+LMS!$E$21*AC813^2+LMS!$F$21*AC813+LMS!$G$21,IF(AC813&lt;9.5,LMS!$D$22*AC813^3+LMS!$E$22*AC813^2+LMS!$F$22*AC813+LMS!$G$22,IF(AC813&lt;26.75,LMS!$D$23*AC813^3+LMS!$E$23*AC813^2+LMS!$F$23*AC813+LMS!$G$23,IF(AC813&lt;90,LMS!$D$24*AC813^3+LMS!$E$24*AC813^2+LMS!$F$24*AC813+LMS!$G$24,LMS!$D$25*AC813^3+LMS!$E$25*AC813^2+LMS!$F$25*AC813+LMS!$G$25))))),(IF(AC813&lt;2.5,LMS!$D$27*AC813^3+LMS!$E$27*AC813^2+LMS!$F$27*AC813+LMS!$G$27,IF(AC813&lt;9.5,LMS!$D$28*AC813^3+LMS!$E$28*AC813^2+LMS!$F$28*AC813+LMS!$G$28,IF(AC813&lt;26.75,LMS!$D$29*AC813^3+LMS!$E$29*AC813^2+LMS!$F$29*AC813+LMS!$G$29,IF(AC813&lt;90,LMS!$D$30*AC813^3+LMS!$E$30*AC813^2+LMS!$F$30*AC813+LMS!$G$30,IF(AC813&lt;150,LMS!$D$31*AC813^3+LMS!$E$31*AC813^2+LMS!$F$31*AC813+LMS!$G$31,LMS!$D$32*AC813^3+LMS!$E$32*AC813^2+LMS!$F$32*AC813+LMS!$G$32)))))))</f>
        <v>#VALUE!</v>
      </c>
      <c r="AB813" t="e">
        <f>IF(D813="M",(IF(AC813&lt;90,LMS!$D$14*AC813^3+LMS!$E$14*AC813^2+LMS!$F$14*AC813+LMS!$G$14,LMS!$D$15*AC813^3+LMS!$E$15*AC813^2+LMS!$F$15*AC813+LMS!$G$15)),(IF(AC813&lt;90,LMS!$D$17*AC813^3+LMS!$E$17*AC813^2+LMS!$F$17*AC813+LMS!$G$17,LMS!$D$18*AC813^3+LMS!$E$18*AC813^2+LMS!$F$18*AC813+LMS!$G$18)))</f>
        <v>#VALUE!</v>
      </c>
      <c r="AC813" s="7" t="e">
        <f t="shared" si="197"/>
        <v>#VALUE!</v>
      </c>
    </row>
    <row r="814" spans="2:29" s="7" customFormat="1">
      <c r="B814" s="119"/>
      <c r="C814" s="119"/>
      <c r="D814" s="119"/>
      <c r="E814" s="31"/>
      <c r="F814" s="31"/>
      <c r="G814" s="120"/>
      <c r="H814" s="120"/>
      <c r="I814" s="11" t="str">
        <f t="shared" si="184"/>
        <v/>
      </c>
      <c r="J814" s="2" t="str">
        <f t="shared" si="185"/>
        <v/>
      </c>
      <c r="K814" s="2" t="str">
        <f t="shared" si="186"/>
        <v/>
      </c>
      <c r="L814" s="2" t="str">
        <f t="shared" si="187"/>
        <v/>
      </c>
      <c r="M814" s="2" t="str">
        <f t="shared" si="188"/>
        <v/>
      </c>
      <c r="N814" s="2" t="str">
        <f t="shared" si="189"/>
        <v/>
      </c>
      <c r="O814" s="11" t="str">
        <f t="shared" si="190"/>
        <v/>
      </c>
      <c r="P814" s="11" t="str">
        <f t="shared" si="191"/>
        <v/>
      </c>
      <c r="Q814" s="11" t="str">
        <f t="shared" si="192"/>
        <v/>
      </c>
      <c r="R814" s="137"/>
      <c r="S814" s="137"/>
      <c r="T814" s="12" t="e">
        <f t="shared" si="193"/>
        <v>#VALUE!</v>
      </c>
      <c r="U814" s="13" t="e">
        <f t="shared" si="194"/>
        <v>#VALUE!</v>
      </c>
      <c r="V814" s="13"/>
      <c r="W814" s="8">
        <f t="shared" si="195"/>
        <v>9.0359999999999996</v>
      </c>
      <c r="X814" s="8">
        <f t="shared" si="196"/>
        <v>-184.49199999999999</v>
      </c>
      <c r="Y814"/>
      <c r="Z814" t="e">
        <f>IF(D814="M",IF(AC814&lt;78,LMS!$D$5*AC814^3+LMS!$E$5*AC814^2+LMS!$F$5*AC814+LMS!$G$5,IF(AC814&lt;150,LMS!$D$6*AC814^3+LMS!$E$6*AC814^2+LMS!$F$6*AC814+LMS!$G$6,LMS!$D$7*AC814^3+LMS!$E$7*AC814^2+LMS!$F$7*AC814+LMS!$G$7)),IF(AC814&lt;69,LMS!$D$9*AC814^3+LMS!$E$9*AC814^2+LMS!$F$9*AC814+LMS!$G$9,IF(AC814&lt;150,LMS!$D$10*AC814^3+LMS!$E$10*AC814^2+LMS!$F$10*AC814+LMS!$G$10,LMS!$D$11*AC814^3+LMS!$E$11*AC814^2+LMS!$F$11*AC814+LMS!$G$11)))</f>
        <v>#VALUE!</v>
      </c>
      <c r="AA814" t="e">
        <f>IF(D814="M",(IF(AC814&lt;2.5,LMS!$D$21*AC814^3+LMS!$E$21*AC814^2+LMS!$F$21*AC814+LMS!$G$21,IF(AC814&lt;9.5,LMS!$D$22*AC814^3+LMS!$E$22*AC814^2+LMS!$F$22*AC814+LMS!$G$22,IF(AC814&lt;26.75,LMS!$D$23*AC814^3+LMS!$E$23*AC814^2+LMS!$F$23*AC814+LMS!$G$23,IF(AC814&lt;90,LMS!$D$24*AC814^3+LMS!$E$24*AC814^2+LMS!$F$24*AC814+LMS!$G$24,LMS!$D$25*AC814^3+LMS!$E$25*AC814^2+LMS!$F$25*AC814+LMS!$G$25))))),(IF(AC814&lt;2.5,LMS!$D$27*AC814^3+LMS!$E$27*AC814^2+LMS!$F$27*AC814+LMS!$G$27,IF(AC814&lt;9.5,LMS!$D$28*AC814^3+LMS!$E$28*AC814^2+LMS!$F$28*AC814+LMS!$G$28,IF(AC814&lt;26.75,LMS!$D$29*AC814^3+LMS!$E$29*AC814^2+LMS!$F$29*AC814+LMS!$G$29,IF(AC814&lt;90,LMS!$D$30*AC814^3+LMS!$E$30*AC814^2+LMS!$F$30*AC814+LMS!$G$30,IF(AC814&lt;150,LMS!$D$31*AC814^3+LMS!$E$31*AC814^2+LMS!$F$31*AC814+LMS!$G$31,LMS!$D$32*AC814^3+LMS!$E$32*AC814^2+LMS!$F$32*AC814+LMS!$G$32)))))))</f>
        <v>#VALUE!</v>
      </c>
      <c r="AB814" t="e">
        <f>IF(D814="M",(IF(AC814&lt;90,LMS!$D$14*AC814^3+LMS!$E$14*AC814^2+LMS!$F$14*AC814+LMS!$G$14,LMS!$D$15*AC814^3+LMS!$E$15*AC814^2+LMS!$F$15*AC814+LMS!$G$15)),(IF(AC814&lt;90,LMS!$D$17*AC814^3+LMS!$E$17*AC814^2+LMS!$F$17*AC814+LMS!$G$17,LMS!$D$18*AC814^3+LMS!$E$18*AC814^2+LMS!$F$18*AC814+LMS!$G$18)))</f>
        <v>#VALUE!</v>
      </c>
      <c r="AC814" s="7" t="e">
        <f t="shared" si="197"/>
        <v>#VALUE!</v>
      </c>
    </row>
    <row r="815" spans="2:29" s="7" customFormat="1">
      <c r="B815" s="119"/>
      <c r="C815" s="119"/>
      <c r="D815" s="119"/>
      <c r="E815" s="31"/>
      <c r="F815" s="31"/>
      <c r="G815" s="120"/>
      <c r="H815" s="120"/>
      <c r="I815" s="11" t="str">
        <f t="shared" si="184"/>
        <v/>
      </c>
      <c r="J815" s="2" t="str">
        <f t="shared" si="185"/>
        <v/>
      </c>
      <c r="K815" s="2" t="str">
        <f t="shared" si="186"/>
        <v/>
      </c>
      <c r="L815" s="2" t="str">
        <f t="shared" si="187"/>
        <v/>
      </c>
      <c r="M815" s="2" t="str">
        <f t="shared" si="188"/>
        <v/>
      </c>
      <c r="N815" s="2" t="str">
        <f t="shared" si="189"/>
        <v/>
      </c>
      <c r="O815" s="11" t="str">
        <f t="shared" si="190"/>
        <v/>
      </c>
      <c r="P815" s="11" t="str">
        <f t="shared" si="191"/>
        <v/>
      </c>
      <c r="Q815" s="11" t="str">
        <f t="shared" si="192"/>
        <v/>
      </c>
      <c r="R815" s="137"/>
      <c r="S815" s="137"/>
      <c r="T815" s="12" t="e">
        <f t="shared" si="193"/>
        <v>#VALUE!</v>
      </c>
      <c r="U815" s="13" t="e">
        <f t="shared" si="194"/>
        <v>#VALUE!</v>
      </c>
      <c r="V815" s="13"/>
      <c r="W815" s="8">
        <f t="shared" si="195"/>
        <v>9.0359999999999996</v>
      </c>
      <c r="X815" s="8">
        <f t="shared" si="196"/>
        <v>-184.49199999999999</v>
      </c>
      <c r="Y815"/>
      <c r="Z815" t="e">
        <f>IF(D815="M",IF(AC815&lt;78,LMS!$D$5*AC815^3+LMS!$E$5*AC815^2+LMS!$F$5*AC815+LMS!$G$5,IF(AC815&lt;150,LMS!$D$6*AC815^3+LMS!$E$6*AC815^2+LMS!$F$6*AC815+LMS!$G$6,LMS!$D$7*AC815^3+LMS!$E$7*AC815^2+LMS!$F$7*AC815+LMS!$G$7)),IF(AC815&lt;69,LMS!$D$9*AC815^3+LMS!$E$9*AC815^2+LMS!$F$9*AC815+LMS!$G$9,IF(AC815&lt;150,LMS!$D$10*AC815^3+LMS!$E$10*AC815^2+LMS!$F$10*AC815+LMS!$G$10,LMS!$D$11*AC815^3+LMS!$E$11*AC815^2+LMS!$F$11*AC815+LMS!$G$11)))</f>
        <v>#VALUE!</v>
      </c>
      <c r="AA815" t="e">
        <f>IF(D815="M",(IF(AC815&lt;2.5,LMS!$D$21*AC815^3+LMS!$E$21*AC815^2+LMS!$F$21*AC815+LMS!$G$21,IF(AC815&lt;9.5,LMS!$D$22*AC815^3+LMS!$E$22*AC815^2+LMS!$F$22*AC815+LMS!$G$22,IF(AC815&lt;26.75,LMS!$D$23*AC815^3+LMS!$E$23*AC815^2+LMS!$F$23*AC815+LMS!$G$23,IF(AC815&lt;90,LMS!$D$24*AC815^3+LMS!$E$24*AC815^2+LMS!$F$24*AC815+LMS!$G$24,LMS!$D$25*AC815^3+LMS!$E$25*AC815^2+LMS!$F$25*AC815+LMS!$G$25))))),(IF(AC815&lt;2.5,LMS!$D$27*AC815^3+LMS!$E$27*AC815^2+LMS!$F$27*AC815+LMS!$G$27,IF(AC815&lt;9.5,LMS!$D$28*AC815^3+LMS!$E$28*AC815^2+LMS!$F$28*AC815+LMS!$G$28,IF(AC815&lt;26.75,LMS!$D$29*AC815^3+LMS!$E$29*AC815^2+LMS!$F$29*AC815+LMS!$G$29,IF(AC815&lt;90,LMS!$D$30*AC815^3+LMS!$E$30*AC815^2+LMS!$F$30*AC815+LMS!$G$30,IF(AC815&lt;150,LMS!$D$31*AC815^3+LMS!$E$31*AC815^2+LMS!$F$31*AC815+LMS!$G$31,LMS!$D$32*AC815^3+LMS!$E$32*AC815^2+LMS!$F$32*AC815+LMS!$G$32)))))))</f>
        <v>#VALUE!</v>
      </c>
      <c r="AB815" t="e">
        <f>IF(D815="M",(IF(AC815&lt;90,LMS!$D$14*AC815^3+LMS!$E$14*AC815^2+LMS!$F$14*AC815+LMS!$G$14,LMS!$D$15*AC815^3+LMS!$E$15*AC815^2+LMS!$F$15*AC815+LMS!$G$15)),(IF(AC815&lt;90,LMS!$D$17*AC815^3+LMS!$E$17*AC815^2+LMS!$F$17*AC815+LMS!$G$17,LMS!$D$18*AC815^3+LMS!$E$18*AC815^2+LMS!$F$18*AC815+LMS!$G$18)))</f>
        <v>#VALUE!</v>
      </c>
      <c r="AC815" s="7" t="e">
        <f t="shared" si="197"/>
        <v>#VALUE!</v>
      </c>
    </row>
    <row r="816" spans="2:29" s="7" customFormat="1">
      <c r="B816" s="119"/>
      <c r="C816" s="119"/>
      <c r="D816" s="119"/>
      <c r="E816" s="31"/>
      <c r="F816" s="31"/>
      <c r="G816" s="120"/>
      <c r="H816" s="120"/>
      <c r="I816" s="11" t="str">
        <f t="shared" si="184"/>
        <v/>
      </c>
      <c r="J816" s="2" t="str">
        <f t="shared" si="185"/>
        <v/>
      </c>
      <c r="K816" s="2" t="str">
        <f t="shared" si="186"/>
        <v/>
      </c>
      <c r="L816" s="2" t="str">
        <f t="shared" si="187"/>
        <v/>
      </c>
      <c r="M816" s="2" t="str">
        <f t="shared" si="188"/>
        <v/>
      </c>
      <c r="N816" s="2" t="str">
        <f t="shared" si="189"/>
        <v/>
      </c>
      <c r="O816" s="11" t="str">
        <f t="shared" si="190"/>
        <v/>
      </c>
      <c r="P816" s="11" t="str">
        <f t="shared" si="191"/>
        <v/>
      </c>
      <c r="Q816" s="11" t="str">
        <f t="shared" si="192"/>
        <v/>
      </c>
      <c r="R816" s="137"/>
      <c r="S816" s="137"/>
      <c r="T816" s="12" t="e">
        <f t="shared" si="193"/>
        <v>#VALUE!</v>
      </c>
      <c r="U816" s="13" t="e">
        <f t="shared" si="194"/>
        <v>#VALUE!</v>
      </c>
      <c r="V816" s="13"/>
      <c r="W816" s="8">
        <f t="shared" si="195"/>
        <v>9.0359999999999996</v>
      </c>
      <c r="X816" s="8">
        <f t="shared" si="196"/>
        <v>-184.49199999999999</v>
      </c>
      <c r="Y816"/>
      <c r="Z816" t="e">
        <f>IF(D816="M",IF(AC816&lt;78,LMS!$D$5*AC816^3+LMS!$E$5*AC816^2+LMS!$F$5*AC816+LMS!$G$5,IF(AC816&lt;150,LMS!$D$6*AC816^3+LMS!$E$6*AC816^2+LMS!$F$6*AC816+LMS!$G$6,LMS!$D$7*AC816^3+LMS!$E$7*AC816^2+LMS!$F$7*AC816+LMS!$G$7)),IF(AC816&lt;69,LMS!$D$9*AC816^3+LMS!$E$9*AC816^2+LMS!$F$9*AC816+LMS!$G$9,IF(AC816&lt;150,LMS!$D$10*AC816^3+LMS!$E$10*AC816^2+LMS!$F$10*AC816+LMS!$G$10,LMS!$D$11*AC816^3+LMS!$E$11*AC816^2+LMS!$F$11*AC816+LMS!$G$11)))</f>
        <v>#VALUE!</v>
      </c>
      <c r="AA816" t="e">
        <f>IF(D816="M",(IF(AC816&lt;2.5,LMS!$D$21*AC816^3+LMS!$E$21*AC816^2+LMS!$F$21*AC816+LMS!$G$21,IF(AC816&lt;9.5,LMS!$D$22*AC816^3+LMS!$E$22*AC816^2+LMS!$F$22*AC816+LMS!$G$22,IF(AC816&lt;26.75,LMS!$D$23*AC816^3+LMS!$E$23*AC816^2+LMS!$F$23*AC816+LMS!$G$23,IF(AC816&lt;90,LMS!$D$24*AC816^3+LMS!$E$24*AC816^2+LMS!$F$24*AC816+LMS!$G$24,LMS!$D$25*AC816^3+LMS!$E$25*AC816^2+LMS!$F$25*AC816+LMS!$G$25))))),(IF(AC816&lt;2.5,LMS!$D$27*AC816^3+LMS!$E$27*AC816^2+LMS!$F$27*AC816+LMS!$G$27,IF(AC816&lt;9.5,LMS!$D$28*AC816^3+LMS!$E$28*AC816^2+LMS!$F$28*AC816+LMS!$G$28,IF(AC816&lt;26.75,LMS!$D$29*AC816^3+LMS!$E$29*AC816^2+LMS!$F$29*AC816+LMS!$G$29,IF(AC816&lt;90,LMS!$D$30*AC816^3+LMS!$E$30*AC816^2+LMS!$F$30*AC816+LMS!$G$30,IF(AC816&lt;150,LMS!$D$31*AC816^3+LMS!$E$31*AC816^2+LMS!$F$31*AC816+LMS!$G$31,LMS!$D$32*AC816^3+LMS!$E$32*AC816^2+LMS!$F$32*AC816+LMS!$G$32)))))))</f>
        <v>#VALUE!</v>
      </c>
      <c r="AB816" t="e">
        <f>IF(D816="M",(IF(AC816&lt;90,LMS!$D$14*AC816^3+LMS!$E$14*AC816^2+LMS!$F$14*AC816+LMS!$G$14,LMS!$D$15*AC816^3+LMS!$E$15*AC816^2+LMS!$F$15*AC816+LMS!$G$15)),(IF(AC816&lt;90,LMS!$D$17*AC816^3+LMS!$E$17*AC816^2+LMS!$F$17*AC816+LMS!$G$17,LMS!$D$18*AC816^3+LMS!$E$18*AC816^2+LMS!$F$18*AC816+LMS!$G$18)))</f>
        <v>#VALUE!</v>
      </c>
      <c r="AC816" s="7" t="e">
        <f t="shared" si="197"/>
        <v>#VALUE!</v>
      </c>
    </row>
    <row r="817" spans="2:29" s="7" customFormat="1">
      <c r="B817" s="119"/>
      <c r="C817" s="119"/>
      <c r="D817" s="119"/>
      <c r="E817" s="31"/>
      <c r="F817" s="31"/>
      <c r="G817" s="120"/>
      <c r="H817" s="120"/>
      <c r="I817" s="11" t="str">
        <f t="shared" si="184"/>
        <v/>
      </c>
      <c r="J817" s="2" t="str">
        <f t="shared" si="185"/>
        <v/>
      </c>
      <c r="K817" s="2" t="str">
        <f t="shared" si="186"/>
        <v/>
      </c>
      <c r="L817" s="2" t="str">
        <f t="shared" si="187"/>
        <v/>
      </c>
      <c r="M817" s="2" t="str">
        <f t="shared" si="188"/>
        <v/>
      </c>
      <c r="N817" s="2" t="str">
        <f t="shared" si="189"/>
        <v/>
      </c>
      <c r="O817" s="11" t="str">
        <f t="shared" si="190"/>
        <v/>
      </c>
      <c r="P817" s="11" t="str">
        <f t="shared" si="191"/>
        <v/>
      </c>
      <c r="Q817" s="11" t="str">
        <f t="shared" si="192"/>
        <v/>
      </c>
      <c r="R817" s="137"/>
      <c r="S817" s="137"/>
      <c r="T817" s="12" t="e">
        <f t="shared" si="193"/>
        <v>#VALUE!</v>
      </c>
      <c r="U817" s="13" t="e">
        <f t="shared" si="194"/>
        <v>#VALUE!</v>
      </c>
      <c r="V817" s="13"/>
      <c r="W817" s="8">
        <f t="shared" si="195"/>
        <v>9.0359999999999996</v>
      </c>
      <c r="X817" s="8">
        <f t="shared" si="196"/>
        <v>-184.49199999999999</v>
      </c>
      <c r="Y817"/>
      <c r="Z817" t="e">
        <f>IF(D817="M",IF(AC817&lt;78,LMS!$D$5*AC817^3+LMS!$E$5*AC817^2+LMS!$F$5*AC817+LMS!$G$5,IF(AC817&lt;150,LMS!$D$6*AC817^3+LMS!$E$6*AC817^2+LMS!$F$6*AC817+LMS!$G$6,LMS!$D$7*AC817^3+LMS!$E$7*AC817^2+LMS!$F$7*AC817+LMS!$G$7)),IF(AC817&lt;69,LMS!$D$9*AC817^3+LMS!$E$9*AC817^2+LMS!$F$9*AC817+LMS!$G$9,IF(AC817&lt;150,LMS!$D$10*AC817^3+LMS!$E$10*AC817^2+LMS!$F$10*AC817+LMS!$G$10,LMS!$D$11*AC817^3+LMS!$E$11*AC817^2+LMS!$F$11*AC817+LMS!$G$11)))</f>
        <v>#VALUE!</v>
      </c>
      <c r="AA817" t="e">
        <f>IF(D817="M",(IF(AC817&lt;2.5,LMS!$D$21*AC817^3+LMS!$E$21*AC817^2+LMS!$F$21*AC817+LMS!$G$21,IF(AC817&lt;9.5,LMS!$D$22*AC817^3+LMS!$E$22*AC817^2+LMS!$F$22*AC817+LMS!$G$22,IF(AC817&lt;26.75,LMS!$D$23*AC817^3+LMS!$E$23*AC817^2+LMS!$F$23*AC817+LMS!$G$23,IF(AC817&lt;90,LMS!$D$24*AC817^3+LMS!$E$24*AC817^2+LMS!$F$24*AC817+LMS!$G$24,LMS!$D$25*AC817^3+LMS!$E$25*AC817^2+LMS!$F$25*AC817+LMS!$G$25))))),(IF(AC817&lt;2.5,LMS!$D$27*AC817^3+LMS!$E$27*AC817^2+LMS!$F$27*AC817+LMS!$G$27,IF(AC817&lt;9.5,LMS!$D$28*AC817^3+LMS!$E$28*AC817^2+LMS!$F$28*AC817+LMS!$G$28,IF(AC817&lt;26.75,LMS!$D$29*AC817^3+LMS!$E$29*AC817^2+LMS!$F$29*AC817+LMS!$G$29,IF(AC817&lt;90,LMS!$D$30*AC817^3+LMS!$E$30*AC817^2+LMS!$F$30*AC817+LMS!$G$30,IF(AC817&lt;150,LMS!$D$31*AC817^3+LMS!$E$31*AC817^2+LMS!$F$31*AC817+LMS!$G$31,LMS!$D$32*AC817^3+LMS!$E$32*AC817^2+LMS!$F$32*AC817+LMS!$G$32)))))))</f>
        <v>#VALUE!</v>
      </c>
      <c r="AB817" t="e">
        <f>IF(D817="M",(IF(AC817&lt;90,LMS!$D$14*AC817^3+LMS!$E$14*AC817^2+LMS!$F$14*AC817+LMS!$G$14,LMS!$D$15*AC817^3+LMS!$E$15*AC817^2+LMS!$F$15*AC817+LMS!$G$15)),(IF(AC817&lt;90,LMS!$D$17*AC817^3+LMS!$E$17*AC817^2+LMS!$F$17*AC817+LMS!$G$17,LMS!$D$18*AC817^3+LMS!$E$18*AC817^2+LMS!$F$18*AC817+LMS!$G$18)))</f>
        <v>#VALUE!</v>
      </c>
      <c r="AC817" s="7" t="e">
        <f t="shared" si="197"/>
        <v>#VALUE!</v>
      </c>
    </row>
    <row r="818" spans="2:29" s="7" customFormat="1">
      <c r="B818" s="119"/>
      <c r="C818" s="119"/>
      <c r="D818" s="119"/>
      <c r="E818" s="31"/>
      <c r="F818" s="31"/>
      <c r="G818" s="120"/>
      <c r="H818" s="120"/>
      <c r="I818" s="11" t="str">
        <f t="shared" si="184"/>
        <v/>
      </c>
      <c r="J818" s="2" t="str">
        <f t="shared" si="185"/>
        <v/>
      </c>
      <c r="K818" s="2" t="str">
        <f t="shared" si="186"/>
        <v/>
      </c>
      <c r="L818" s="2" t="str">
        <f t="shared" si="187"/>
        <v/>
      </c>
      <c r="M818" s="2" t="str">
        <f t="shared" si="188"/>
        <v/>
      </c>
      <c r="N818" s="2" t="str">
        <f t="shared" si="189"/>
        <v/>
      </c>
      <c r="O818" s="11" t="str">
        <f t="shared" si="190"/>
        <v/>
      </c>
      <c r="P818" s="11" t="str">
        <f t="shared" si="191"/>
        <v/>
      </c>
      <c r="Q818" s="11" t="str">
        <f t="shared" si="192"/>
        <v/>
      </c>
      <c r="R818" s="137"/>
      <c r="S818" s="137"/>
      <c r="T818" s="12" t="e">
        <f t="shared" si="193"/>
        <v>#VALUE!</v>
      </c>
      <c r="U818" s="13" t="e">
        <f t="shared" si="194"/>
        <v>#VALUE!</v>
      </c>
      <c r="V818" s="13"/>
      <c r="W818" s="8">
        <f t="shared" si="195"/>
        <v>9.0359999999999996</v>
      </c>
      <c r="X818" s="8">
        <f t="shared" si="196"/>
        <v>-184.49199999999999</v>
      </c>
      <c r="Y818"/>
      <c r="Z818" t="e">
        <f>IF(D818="M",IF(AC818&lt;78,LMS!$D$5*AC818^3+LMS!$E$5*AC818^2+LMS!$F$5*AC818+LMS!$G$5,IF(AC818&lt;150,LMS!$D$6*AC818^3+LMS!$E$6*AC818^2+LMS!$F$6*AC818+LMS!$G$6,LMS!$D$7*AC818^3+LMS!$E$7*AC818^2+LMS!$F$7*AC818+LMS!$G$7)),IF(AC818&lt;69,LMS!$D$9*AC818^3+LMS!$E$9*AC818^2+LMS!$F$9*AC818+LMS!$G$9,IF(AC818&lt;150,LMS!$D$10*AC818^3+LMS!$E$10*AC818^2+LMS!$F$10*AC818+LMS!$G$10,LMS!$D$11*AC818^3+LMS!$E$11*AC818^2+LMS!$F$11*AC818+LMS!$G$11)))</f>
        <v>#VALUE!</v>
      </c>
      <c r="AA818" t="e">
        <f>IF(D818="M",(IF(AC818&lt;2.5,LMS!$D$21*AC818^3+LMS!$E$21*AC818^2+LMS!$F$21*AC818+LMS!$G$21,IF(AC818&lt;9.5,LMS!$D$22*AC818^3+LMS!$E$22*AC818^2+LMS!$F$22*AC818+LMS!$G$22,IF(AC818&lt;26.75,LMS!$D$23*AC818^3+LMS!$E$23*AC818^2+LMS!$F$23*AC818+LMS!$G$23,IF(AC818&lt;90,LMS!$D$24*AC818^3+LMS!$E$24*AC818^2+LMS!$F$24*AC818+LMS!$G$24,LMS!$D$25*AC818^3+LMS!$E$25*AC818^2+LMS!$F$25*AC818+LMS!$G$25))))),(IF(AC818&lt;2.5,LMS!$D$27*AC818^3+LMS!$E$27*AC818^2+LMS!$F$27*AC818+LMS!$G$27,IF(AC818&lt;9.5,LMS!$D$28*AC818^3+LMS!$E$28*AC818^2+LMS!$F$28*AC818+LMS!$G$28,IF(AC818&lt;26.75,LMS!$D$29*AC818^3+LMS!$E$29*AC818^2+LMS!$F$29*AC818+LMS!$G$29,IF(AC818&lt;90,LMS!$D$30*AC818^3+LMS!$E$30*AC818^2+LMS!$F$30*AC818+LMS!$G$30,IF(AC818&lt;150,LMS!$D$31*AC818^3+LMS!$E$31*AC818^2+LMS!$F$31*AC818+LMS!$G$31,LMS!$D$32*AC818^3+LMS!$E$32*AC818^2+LMS!$F$32*AC818+LMS!$G$32)))))))</f>
        <v>#VALUE!</v>
      </c>
      <c r="AB818" t="e">
        <f>IF(D818="M",(IF(AC818&lt;90,LMS!$D$14*AC818^3+LMS!$E$14*AC818^2+LMS!$F$14*AC818+LMS!$G$14,LMS!$D$15*AC818^3+LMS!$E$15*AC818^2+LMS!$F$15*AC818+LMS!$G$15)),(IF(AC818&lt;90,LMS!$D$17*AC818^3+LMS!$E$17*AC818^2+LMS!$F$17*AC818+LMS!$G$17,LMS!$D$18*AC818^3+LMS!$E$18*AC818^2+LMS!$F$18*AC818+LMS!$G$18)))</f>
        <v>#VALUE!</v>
      </c>
      <c r="AC818" s="7" t="e">
        <f t="shared" si="197"/>
        <v>#VALUE!</v>
      </c>
    </row>
    <row r="819" spans="2:29" s="7" customFormat="1">
      <c r="B819" s="119"/>
      <c r="C819" s="119"/>
      <c r="D819" s="119"/>
      <c r="E819" s="31"/>
      <c r="F819" s="31"/>
      <c r="G819" s="120"/>
      <c r="H819" s="120"/>
      <c r="I819" s="11" t="str">
        <f t="shared" si="184"/>
        <v/>
      </c>
      <c r="J819" s="2" t="str">
        <f t="shared" si="185"/>
        <v/>
      </c>
      <c r="K819" s="2" t="str">
        <f t="shared" si="186"/>
        <v/>
      </c>
      <c r="L819" s="2" t="str">
        <f t="shared" si="187"/>
        <v/>
      </c>
      <c r="M819" s="2" t="str">
        <f t="shared" si="188"/>
        <v/>
      </c>
      <c r="N819" s="2" t="str">
        <f t="shared" si="189"/>
        <v/>
      </c>
      <c r="O819" s="11" t="str">
        <f t="shared" si="190"/>
        <v/>
      </c>
      <c r="P819" s="11" t="str">
        <f t="shared" si="191"/>
        <v/>
      </c>
      <c r="Q819" s="11" t="str">
        <f t="shared" si="192"/>
        <v/>
      </c>
      <c r="R819" s="137"/>
      <c r="S819" s="137"/>
      <c r="T819" s="12" t="e">
        <f t="shared" si="193"/>
        <v>#VALUE!</v>
      </c>
      <c r="U819" s="13" t="e">
        <f t="shared" si="194"/>
        <v>#VALUE!</v>
      </c>
      <c r="V819" s="13"/>
      <c r="W819" s="8">
        <f t="shared" si="195"/>
        <v>9.0359999999999996</v>
      </c>
      <c r="X819" s="8">
        <f t="shared" si="196"/>
        <v>-184.49199999999999</v>
      </c>
      <c r="Y819"/>
      <c r="Z819" t="e">
        <f>IF(D819="M",IF(AC819&lt;78,LMS!$D$5*AC819^3+LMS!$E$5*AC819^2+LMS!$F$5*AC819+LMS!$G$5,IF(AC819&lt;150,LMS!$D$6*AC819^3+LMS!$E$6*AC819^2+LMS!$F$6*AC819+LMS!$G$6,LMS!$D$7*AC819^3+LMS!$E$7*AC819^2+LMS!$F$7*AC819+LMS!$G$7)),IF(AC819&lt;69,LMS!$D$9*AC819^3+LMS!$E$9*AC819^2+LMS!$F$9*AC819+LMS!$G$9,IF(AC819&lt;150,LMS!$D$10*AC819^3+LMS!$E$10*AC819^2+LMS!$F$10*AC819+LMS!$G$10,LMS!$D$11*AC819^3+LMS!$E$11*AC819^2+LMS!$F$11*AC819+LMS!$G$11)))</f>
        <v>#VALUE!</v>
      </c>
      <c r="AA819" t="e">
        <f>IF(D819="M",(IF(AC819&lt;2.5,LMS!$D$21*AC819^3+LMS!$E$21*AC819^2+LMS!$F$21*AC819+LMS!$G$21,IF(AC819&lt;9.5,LMS!$D$22*AC819^3+LMS!$E$22*AC819^2+LMS!$F$22*AC819+LMS!$G$22,IF(AC819&lt;26.75,LMS!$D$23*AC819^3+LMS!$E$23*AC819^2+LMS!$F$23*AC819+LMS!$G$23,IF(AC819&lt;90,LMS!$D$24*AC819^3+LMS!$E$24*AC819^2+LMS!$F$24*AC819+LMS!$G$24,LMS!$D$25*AC819^3+LMS!$E$25*AC819^2+LMS!$F$25*AC819+LMS!$G$25))))),(IF(AC819&lt;2.5,LMS!$D$27*AC819^3+LMS!$E$27*AC819^2+LMS!$F$27*AC819+LMS!$G$27,IF(AC819&lt;9.5,LMS!$D$28*AC819^3+LMS!$E$28*AC819^2+LMS!$F$28*AC819+LMS!$G$28,IF(AC819&lt;26.75,LMS!$D$29*AC819^3+LMS!$E$29*AC819^2+LMS!$F$29*AC819+LMS!$G$29,IF(AC819&lt;90,LMS!$D$30*AC819^3+LMS!$E$30*AC819^2+LMS!$F$30*AC819+LMS!$G$30,IF(AC819&lt;150,LMS!$D$31*AC819^3+LMS!$E$31*AC819^2+LMS!$F$31*AC819+LMS!$G$31,LMS!$D$32*AC819^3+LMS!$E$32*AC819^2+LMS!$F$32*AC819+LMS!$G$32)))))))</f>
        <v>#VALUE!</v>
      </c>
      <c r="AB819" t="e">
        <f>IF(D819="M",(IF(AC819&lt;90,LMS!$D$14*AC819^3+LMS!$E$14*AC819^2+LMS!$F$14*AC819+LMS!$G$14,LMS!$D$15*AC819^3+LMS!$E$15*AC819^2+LMS!$F$15*AC819+LMS!$G$15)),(IF(AC819&lt;90,LMS!$D$17*AC819^3+LMS!$E$17*AC819^2+LMS!$F$17*AC819+LMS!$G$17,LMS!$D$18*AC819^3+LMS!$E$18*AC819^2+LMS!$F$18*AC819+LMS!$G$18)))</f>
        <v>#VALUE!</v>
      </c>
      <c r="AC819" s="7" t="e">
        <f t="shared" si="197"/>
        <v>#VALUE!</v>
      </c>
    </row>
    <row r="820" spans="2:29" s="7" customFormat="1">
      <c r="B820" s="119"/>
      <c r="C820" s="119"/>
      <c r="D820" s="119"/>
      <c r="E820" s="31"/>
      <c r="F820" s="31"/>
      <c r="G820" s="120"/>
      <c r="H820" s="120"/>
      <c r="I820" s="11" t="str">
        <f t="shared" si="184"/>
        <v/>
      </c>
      <c r="J820" s="2" t="str">
        <f t="shared" si="185"/>
        <v/>
      </c>
      <c r="K820" s="2" t="str">
        <f t="shared" si="186"/>
        <v/>
      </c>
      <c r="L820" s="2" t="str">
        <f t="shared" si="187"/>
        <v/>
      </c>
      <c r="M820" s="2" t="str">
        <f t="shared" si="188"/>
        <v/>
      </c>
      <c r="N820" s="2" t="str">
        <f t="shared" si="189"/>
        <v/>
      </c>
      <c r="O820" s="11" t="str">
        <f t="shared" si="190"/>
        <v/>
      </c>
      <c r="P820" s="11" t="str">
        <f t="shared" si="191"/>
        <v/>
      </c>
      <c r="Q820" s="11" t="str">
        <f t="shared" si="192"/>
        <v/>
      </c>
      <c r="R820" s="137"/>
      <c r="S820" s="137"/>
      <c r="T820" s="12" t="e">
        <f t="shared" si="193"/>
        <v>#VALUE!</v>
      </c>
      <c r="U820" s="13" t="e">
        <f t="shared" si="194"/>
        <v>#VALUE!</v>
      </c>
      <c r="V820" s="13"/>
      <c r="W820" s="8">
        <f t="shared" si="195"/>
        <v>9.0359999999999996</v>
      </c>
      <c r="X820" s="8">
        <f t="shared" si="196"/>
        <v>-184.49199999999999</v>
      </c>
      <c r="Y820"/>
      <c r="Z820" t="e">
        <f>IF(D820="M",IF(AC820&lt;78,LMS!$D$5*AC820^3+LMS!$E$5*AC820^2+LMS!$F$5*AC820+LMS!$G$5,IF(AC820&lt;150,LMS!$D$6*AC820^3+LMS!$E$6*AC820^2+LMS!$F$6*AC820+LMS!$G$6,LMS!$D$7*AC820^3+LMS!$E$7*AC820^2+LMS!$F$7*AC820+LMS!$G$7)),IF(AC820&lt;69,LMS!$D$9*AC820^3+LMS!$E$9*AC820^2+LMS!$F$9*AC820+LMS!$G$9,IF(AC820&lt;150,LMS!$D$10*AC820^3+LMS!$E$10*AC820^2+LMS!$F$10*AC820+LMS!$G$10,LMS!$D$11*AC820^3+LMS!$E$11*AC820^2+LMS!$F$11*AC820+LMS!$G$11)))</f>
        <v>#VALUE!</v>
      </c>
      <c r="AA820" t="e">
        <f>IF(D820="M",(IF(AC820&lt;2.5,LMS!$D$21*AC820^3+LMS!$E$21*AC820^2+LMS!$F$21*AC820+LMS!$G$21,IF(AC820&lt;9.5,LMS!$D$22*AC820^3+LMS!$E$22*AC820^2+LMS!$F$22*AC820+LMS!$G$22,IF(AC820&lt;26.75,LMS!$D$23*AC820^3+LMS!$E$23*AC820^2+LMS!$F$23*AC820+LMS!$G$23,IF(AC820&lt;90,LMS!$D$24*AC820^3+LMS!$E$24*AC820^2+LMS!$F$24*AC820+LMS!$G$24,LMS!$D$25*AC820^3+LMS!$E$25*AC820^2+LMS!$F$25*AC820+LMS!$G$25))))),(IF(AC820&lt;2.5,LMS!$D$27*AC820^3+LMS!$E$27*AC820^2+LMS!$F$27*AC820+LMS!$G$27,IF(AC820&lt;9.5,LMS!$D$28*AC820^3+LMS!$E$28*AC820^2+LMS!$F$28*AC820+LMS!$G$28,IF(AC820&lt;26.75,LMS!$D$29*AC820^3+LMS!$E$29*AC820^2+LMS!$F$29*AC820+LMS!$G$29,IF(AC820&lt;90,LMS!$D$30*AC820^3+LMS!$E$30*AC820^2+LMS!$F$30*AC820+LMS!$G$30,IF(AC820&lt;150,LMS!$D$31*AC820^3+LMS!$E$31*AC820^2+LMS!$F$31*AC820+LMS!$G$31,LMS!$D$32*AC820^3+LMS!$E$32*AC820^2+LMS!$F$32*AC820+LMS!$G$32)))))))</f>
        <v>#VALUE!</v>
      </c>
      <c r="AB820" t="e">
        <f>IF(D820="M",(IF(AC820&lt;90,LMS!$D$14*AC820^3+LMS!$E$14*AC820^2+LMS!$F$14*AC820+LMS!$G$14,LMS!$D$15*AC820^3+LMS!$E$15*AC820^2+LMS!$F$15*AC820+LMS!$G$15)),(IF(AC820&lt;90,LMS!$D$17*AC820^3+LMS!$E$17*AC820^2+LMS!$F$17*AC820+LMS!$G$17,LMS!$D$18*AC820^3+LMS!$E$18*AC820^2+LMS!$F$18*AC820+LMS!$G$18)))</f>
        <v>#VALUE!</v>
      </c>
      <c r="AC820" s="7" t="e">
        <f t="shared" si="197"/>
        <v>#VALUE!</v>
      </c>
    </row>
    <row r="821" spans="2:29" s="7" customFormat="1">
      <c r="B821" s="119"/>
      <c r="C821" s="119"/>
      <c r="D821" s="119"/>
      <c r="E821" s="31"/>
      <c r="F821" s="31"/>
      <c r="G821" s="120"/>
      <c r="H821" s="120"/>
      <c r="I821" s="11" t="str">
        <f t="shared" si="184"/>
        <v/>
      </c>
      <c r="J821" s="2" t="str">
        <f t="shared" si="185"/>
        <v/>
      </c>
      <c r="K821" s="2" t="str">
        <f t="shared" si="186"/>
        <v/>
      </c>
      <c r="L821" s="2" t="str">
        <f t="shared" si="187"/>
        <v/>
      </c>
      <c r="M821" s="2" t="str">
        <f t="shared" si="188"/>
        <v/>
      </c>
      <c r="N821" s="2" t="str">
        <f t="shared" si="189"/>
        <v/>
      </c>
      <c r="O821" s="11" t="str">
        <f t="shared" si="190"/>
        <v/>
      </c>
      <c r="P821" s="11" t="str">
        <f t="shared" si="191"/>
        <v/>
      </c>
      <c r="Q821" s="11" t="str">
        <f t="shared" si="192"/>
        <v/>
      </c>
      <c r="R821" s="137"/>
      <c r="S821" s="137"/>
      <c r="T821" s="12" t="e">
        <f t="shared" si="193"/>
        <v>#VALUE!</v>
      </c>
      <c r="U821" s="13" t="e">
        <f t="shared" si="194"/>
        <v>#VALUE!</v>
      </c>
      <c r="V821" s="13"/>
      <c r="W821" s="8">
        <f t="shared" si="195"/>
        <v>9.0359999999999996</v>
      </c>
      <c r="X821" s="8">
        <f t="shared" si="196"/>
        <v>-184.49199999999999</v>
      </c>
      <c r="Y821"/>
      <c r="Z821" t="e">
        <f>IF(D821="M",IF(AC821&lt;78,LMS!$D$5*AC821^3+LMS!$E$5*AC821^2+LMS!$F$5*AC821+LMS!$G$5,IF(AC821&lt;150,LMS!$D$6*AC821^3+LMS!$E$6*AC821^2+LMS!$F$6*AC821+LMS!$G$6,LMS!$D$7*AC821^3+LMS!$E$7*AC821^2+LMS!$F$7*AC821+LMS!$G$7)),IF(AC821&lt;69,LMS!$D$9*AC821^3+LMS!$E$9*AC821^2+LMS!$F$9*AC821+LMS!$G$9,IF(AC821&lt;150,LMS!$D$10*AC821^3+LMS!$E$10*AC821^2+LMS!$F$10*AC821+LMS!$G$10,LMS!$D$11*AC821^3+LMS!$E$11*AC821^2+LMS!$F$11*AC821+LMS!$G$11)))</f>
        <v>#VALUE!</v>
      </c>
      <c r="AA821" t="e">
        <f>IF(D821="M",(IF(AC821&lt;2.5,LMS!$D$21*AC821^3+LMS!$E$21*AC821^2+LMS!$F$21*AC821+LMS!$G$21,IF(AC821&lt;9.5,LMS!$D$22*AC821^3+LMS!$E$22*AC821^2+LMS!$F$22*AC821+LMS!$G$22,IF(AC821&lt;26.75,LMS!$D$23*AC821^3+LMS!$E$23*AC821^2+LMS!$F$23*AC821+LMS!$G$23,IF(AC821&lt;90,LMS!$D$24*AC821^3+LMS!$E$24*AC821^2+LMS!$F$24*AC821+LMS!$G$24,LMS!$D$25*AC821^3+LMS!$E$25*AC821^2+LMS!$F$25*AC821+LMS!$G$25))))),(IF(AC821&lt;2.5,LMS!$D$27*AC821^3+LMS!$E$27*AC821^2+LMS!$F$27*AC821+LMS!$G$27,IF(AC821&lt;9.5,LMS!$D$28*AC821^3+LMS!$E$28*AC821^2+LMS!$F$28*AC821+LMS!$G$28,IF(AC821&lt;26.75,LMS!$D$29*AC821^3+LMS!$E$29*AC821^2+LMS!$F$29*AC821+LMS!$G$29,IF(AC821&lt;90,LMS!$D$30*AC821^3+LMS!$E$30*AC821^2+LMS!$F$30*AC821+LMS!$G$30,IF(AC821&lt;150,LMS!$D$31*AC821^3+LMS!$E$31*AC821^2+LMS!$F$31*AC821+LMS!$G$31,LMS!$D$32*AC821^3+LMS!$E$32*AC821^2+LMS!$F$32*AC821+LMS!$G$32)))))))</f>
        <v>#VALUE!</v>
      </c>
      <c r="AB821" t="e">
        <f>IF(D821="M",(IF(AC821&lt;90,LMS!$D$14*AC821^3+LMS!$E$14*AC821^2+LMS!$F$14*AC821+LMS!$G$14,LMS!$D$15*AC821^3+LMS!$E$15*AC821^2+LMS!$F$15*AC821+LMS!$G$15)),(IF(AC821&lt;90,LMS!$D$17*AC821^3+LMS!$E$17*AC821^2+LMS!$F$17*AC821+LMS!$G$17,LMS!$D$18*AC821^3+LMS!$E$18*AC821^2+LMS!$F$18*AC821+LMS!$G$18)))</f>
        <v>#VALUE!</v>
      </c>
      <c r="AC821" s="7" t="e">
        <f t="shared" si="197"/>
        <v>#VALUE!</v>
      </c>
    </row>
    <row r="822" spans="2:29" s="7" customFormat="1">
      <c r="B822" s="119"/>
      <c r="C822" s="119"/>
      <c r="D822" s="119"/>
      <c r="E822" s="31"/>
      <c r="F822" s="31"/>
      <c r="G822" s="120"/>
      <c r="H822" s="120"/>
      <c r="I822" s="11" t="str">
        <f t="shared" si="184"/>
        <v/>
      </c>
      <c r="J822" s="2" t="str">
        <f t="shared" si="185"/>
        <v/>
      </c>
      <c r="K822" s="2" t="str">
        <f t="shared" si="186"/>
        <v/>
      </c>
      <c r="L822" s="2" t="str">
        <f t="shared" si="187"/>
        <v/>
      </c>
      <c r="M822" s="2" t="str">
        <f t="shared" si="188"/>
        <v/>
      </c>
      <c r="N822" s="2" t="str">
        <f t="shared" si="189"/>
        <v/>
      </c>
      <c r="O822" s="11" t="str">
        <f t="shared" si="190"/>
        <v/>
      </c>
      <c r="P822" s="11" t="str">
        <f t="shared" si="191"/>
        <v/>
      </c>
      <c r="Q822" s="11" t="str">
        <f t="shared" si="192"/>
        <v/>
      </c>
      <c r="R822" s="137"/>
      <c r="S822" s="137"/>
      <c r="T822" s="12" t="e">
        <f t="shared" si="193"/>
        <v>#VALUE!</v>
      </c>
      <c r="U822" s="13" t="e">
        <f t="shared" si="194"/>
        <v>#VALUE!</v>
      </c>
      <c r="V822" s="13"/>
      <c r="W822" s="8">
        <f t="shared" si="195"/>
        <v>9.0359999999999996</v>
      </c>
      <c r="X822" s="8">
        <f t="shared" si="196"/>
        <v>-184.49199999999999</v>
      </c>
      <c r="Y822"/>
      <c r="Z822" t="e">
        <f>IF(D822="M",IF(AC822&lt;78,LMS!$D$5*AC822^3+LMS!$E$5*AC822^2+LMS!$F$5*AC822+LMS!$G$5,IF(AC822&lt;150,LMS!$D$6*AC822^3+LMS!$E$6*AC822^2+LMS!$F$6*AC822+LMS!$G$6,LMS!$D$7*AC822^3+LMS!$E$7*AC822^2+LMS!$F$7*AC822+LMS!$G$7)),IF(AC822&lt;69,LMS!$D$9*AC822^3+LMS!$E$9*AC822^2+LMS!$F$9*AC822+LMS!$G$9,IF(AC822&lt;150,LMS!$D$10*AC822^3+LMS!$E$10*AC822^2+LMS!$F$10*AC822+LMS!$G$10,LMS!$D$11*AC822^3+LMS!$E$11*AC822^2+LMS!$F$11*AC822+LMS!$G$11)))</f>
        <v>#VALUE!</v>
      </c>
      <c r="AA822" t="e">
        <f>IF(D822="M",(IF(AC822&lt;2.5,LMS!$D$21*AC822^3+LMS!$E$21*AC822^2+LMS!$F$21*AC822+LMS!$G$21,IF(AC822&lt;9.5,LMS!$D$22*AC822^3+LMS!$E$22*AC822^2+LMS!$F$22*AC822+LMS!$G$22,IF(AC822&lt;26.75,LMS!$D$23*AC822^3+LMS!$E$23*AC822^2+LMS!$F$23*AC822+LMS!$G$23,IF(AC822&lt;90,LMS!$D$24*AC822^3+LMS!$E$24*AC822^2+LMS!$F$24*AC822+LMS!$G$24,LMS!$D$25*AC822^3+LMS!$E$25*AC822^2+LMS!$F$25*AC822+LMS!$G$25))))),(IF(AC822&lt;2.5,LMS!$D$27*AC822^3+LMS!$E$27*AC822^2+LMS!$F$27*AC822+LMS!$G$27,IF(AC822&lt;9.5,LMS!$D$28*AC822^3+LMS!$E$28*AC822^2+LMS!$F$28*AC822+LMS!$G$28,IF(AC822&lt;26.75,LMS!$D$29*AC822^3+LMS!$E$29*AC822^2+LMS!$F$29*AC822+LMS!$G$29,IF(AC822&lt;90,LMS!$D$30*AC822^3+LMS!$E$30*AC822^2+LMS!$F$30*AC822+LMS!$G$30,IF(AC822&lt;150,LMS!$D$31*AC822^3+LMS!$E$31*AC822^2+LMS!$F$31*AC822+LMS!$G$31,LMS!$D$32*AC822^3+LMS!$E$32*AC822^2+LMS!$F$32*AC822+LMS!$G$32)))))))</f>
        <v>#VALUE!</v>
      </c>
      <c r="AB822" t="e">
        <f>IF(D822="M",(IF(AC822&lt;90,LMS!$D$14*AC822^3+LMS!$E$14*AC822^2+LMS!$F$14*AC822+LMS!$G$14,LMS!$D$15*AC822^3+LMS!$E$15*AC822^2+LMS!$F$15*AC822+LMS!$G$15)),(IF(AC822&lt;90,LMS!$D$17*AC822^3+LMS!$E$17*AC822^2+LMS!$F$17*AC822+LMS!$G$17,LMS!$D$18*AC822^3+LMS!$E$18*AC822^2+LMS!$F$18*AC822+LMS!$G$18)))</f>
        <v>#VALUE!</v>
      </c>
      <c r="AC822" s="7" t="e">
        <f t="shared" si="197"/>
        <v>#VALUE!</v>
      </c>
    </row>
    <row r="823" spans="2:29" s="7" customFormat="1">
      <c r="B823" s="119"/>
      <c r="C823" s="119"/>
      <c r="D823" s="119"/>
      <c r="E823" s="31"/>
      <c r="F823" s="31"/>
      <c r="G823" s="120"/>
      <c r="H823" s="120"/>
      <c r="I823" s="11" t="str">
        <f t="shared" si="184"/>
        <v/>
      </c>
      <c r="J823" s="2" t="str">
        <f t="shared" si="185"/>
        <v/>
      </c>
      <c r="K823" s="2" t="str">
        <f t="shared" si="186"/>
        <v/>
      </c>
      <c r="L823" s="2" t="str">
        <f t="shared" si="187"/>
        <v/>
      </c>
      <c r="M823" s="2" t="str">
        <f t="shared" si="188"/>
        <v/>
      </c>
      <c r="N823" s="2" t="str">
        <f t="shared" si="189"/>
        <v/>
      </c>
      <c r="O823" s="11" t="str">
        <f t="shared" si="190"/>
        <v/>
      </c>
      <c r="P823" s="11" t="str">
        <f t="shared" si="191"/>
        <v/>
      </c>
      <c r="Q823" s="11" t="str">
        <f t="shared" si="192"/>
        <v/>
      </c>
      <c r="R823" s="137"/>
      <c r="S823" s="137"/>
      <c r="T823" s="12" t="e">
        <f t="shared" si="193"/>
        <v>#VALUE!</v>
      </c>
      <c r="U823" s="13" t="e">
        <f t="shared" si="194"/>
        <v>#VALUE!</v>
      </c>
      <c r="V823" s="13"/>
      <c r="W823" s="8">
        <f t="shared" si="195"/>
        <v>9.0359999999999996</v>
      </c>
      <c r="X823" s="8">
        <f t="shared" si="196"/>
        <v>-184.49199999999999</v>
      </c>
      <c r="Y823"/>
      <c r="Z823" t="e">
        <f>IF(D823="M",IF(AC823&lt;78,LMS!$D$5*AC823^3+LMS!$E$5*AC823^2+LMS!$F$5*AC823+LMS!$G$5,IF(AC823&lt;150,LMS!$D$6*AC823^3+LMS!$E$6*AC823^2+LMS!$F$6*AC823+LMS!$G$6,LMS!$D$7*AC823^3+LMS!$E$7*AC823^2+LMS!$F$7*AC823+LMS!$G$7)),IF(AC823&lt;69,LMS!$D$9*AC823^3+LMS!$E$9*AC823^2+LMS!$F$9*AC823+LMS!$G$9,IF(AC823&lt;150,LMS!$D$10*AC823^3+LMS!$E$10*AC823^2+LMS!$F$10*AC823+LMS!$G$10,LMS!$D$11*AC823^3+LMS!$E$11*AC823^2+LMS!$F$11*AC823+LMS!$G$11)))</f>
        <v>#VALUE!</v>
      </c>
      <c r="AA823" t="e">
        <f>IF(D823="M",(IF(AC823&lt;2.5,LMS!$D$21*AC823^3+LMS!$E$21*AC823^2+LMS!$F$21*AC823+LMS!$G$21,IF(AC823&lt;9.5,LMS!$D$22*AC823^3+LMS!$E$22*AC823^2+LMS!$F$22*AC823+LMS!$G$22,IF(AC823&lt;26.75,LMS!$D$23*AC823^3+LMS!$E$23*AC823^2+LMS!$F$23*AC823+LMS!$G$23,IF(AC823&lt;90,LMS!$D$24*AC823^3+LMS!$E$24*AC823^2+LMS!$F$24*AC823+LMS!$G$24,LMS!$D$25*AC823^3+LMS!$E$25*AC823^2+LMS!$F$25*AC823+LMS!$G$25))))),(IF(AC823&lt;2.5,LMS!$D$27*AC823^3+LMS!$E$27*AC823^2+LMS!$F$27*AC823+LMS!$G$27,IF(AC823&lt;9.5,LMS!$D$28*AC823^3+LMS!$E$28*AC823^2+LMS!$F$28*AC823+LMS!$G$28,IF(AC823&lt;26.75,LMS!$D$29*AC823^3+LMS!$E$29*AC823^2+LMS!$F$29*AC823+LMS!$G$29,IF(AC823&lt;90,LMS!$D$30*AC823^3+LMS!$E$30*AC823^2+LMS!$F$30*AC823+LMS!$G$30,IF(AC823&lt;150,LMS!$D$31*AC823^3+LMS!$E$31*AC823^2+LMS!$F$31*AC823+LMS!$G$31,LMS!$D$32*AC823^3+LMS!$E$32*AC823^2+LMS!$F$32*AC823+LMS!$G$32)))))))</f>
        <v>#VALUE!</v>
      </c>
      <c r="AB823" t="e">
        <f>IF(D823="M",(IF(AC823&lt;90,LMS!$D$14*AC823^3+LMS!$E$14*AC823^2+LMS!$F$14*AC823+LMS!$G$14,LMS!$D$15*AC823^3+LMS!$E$15*AC823^2+LMS!$F$15*AC823+LMS!$G$15)),(IF(AC823&lt;90,LMS!$D$17*AC823^3+LMS!$E$17*AC823^2+LMS!$F$17*AC823+LMS!$G$17,LMS!$D$18*AC823^3+LMS!$E$18*AC823^2+LMS!$F$18*AC823+LMS!$G$18)))</f>
        <v>#VALUE!</v>
      </c>
      <c r="AC823" s="7" t="e">
        <f t="shared" si="197"/>
        <v>#VALUE!</v>
      </c>
    </row>
    <row r="824" spans="2:29" s="7" customFormat="1">
      <c r="B824" s="119"/>
      <c r="C824" s="119"/>
      <c r="D824" s="119"/>
      <c r="E824" s="31"/>
      <c r="F824" s="31"/>
      <c r="G824" s="120"/>
      <c r="H824" s="120"/>
      <c r="I824" s="11" t="str">
        <f t="shared" si="184"/>
        <v/>
      </c>
      <c r="J824" s="2" t="str">
        <f t="shared" si="185"/>
        <v/>
      </c>
      <c r="K824" s="2" t="str">
        <f t="shared" si="186"/>
        <v/>
      </c>
      <c r="L824" s="2" t="str">
        <f t="shared" si="187"/>
        <v/>
      </c>
      <c r="M824" s="2" t="str">
        <f t="shared" si="188"/>
        <v/>
      </c>
      <c r="N824" s="2" t="str">
        <f t="shared" si="189"/>
        <v/>
      </c>
      <c r="O824" s="11" t="str">
        <f t="shared" si="190"/>
        <v/>
      </c>
      <c r="P824" s="11" t="str">
        <f t="shared" si="191"/>
        <v/>
      </c>
      <c r="Q824" s="11" t="str">
        <f t="shared" si="192"/>
        <v/>
      </c>
      <c r="R824" s="137"/>
      <c r="S824" s="137"/>
      <c r="T824" s="12" t="e">
        <f t="shared" si="193"/>
        <v>#VALUE!</v>
      </c>
      <c r="U824" s="13" t="e">
        <f t="shared" si="194"/>
        <v>#VALUE!</v>
      </c>
      <c r="V824" s="13"/>
      <c r="W824" s="8">
        <f t="shared" si="195"/>
        <v>9.0359999999999996</v>
      </c>
      <c r="X824" s="8">
        <f t="shared" si="196"/>
        <v>-184.49199999999999</v>
      </c>
      <c r="Y824"/>
      <c r="Z824" t="e">
        <f>IF(D824="M",IF(AC824&lt;78,LMS!$D$5*AC824^3+LMS!$E$5*AC824^2+LMS!$F$5*AC824+LMS!$G$5,IF(AC824&lt;150,LMS!$D$6*AC824^3+LMS!$E$6*AC824^2+LMS!$F$6*AC824+LMS!$G$6,LMS!$D$7*AC824^3+LMS!$E$7*AC824^2+LMS!$F$7*AC824+LMS!$G$7)),IF(AC824&lt;69,LMS!$D$9*AC824^3+LMS!$E$9*AC824^2+LMS!$F$9*AC824+LMS!$G$9,IF(AC824&lt;150,LMS!$D$10*AC824^3+LMS!$E$10*AC824^2+LMS!$F$10*AC824+LMS!$G$10,LMS!$D$11*AC824^3+LMS!$E$11*AC824^2+LMS!$F$11*AC824+LMS!$G$11)))</f>
        <v>#VALUE!</v>
      </c>
      <c r="AA824" t="e">
        <f>IF(D824="M",(IF(AC824&lt;2.5,LMS!$D$21*AC824^3+LMS!$E$21*AC824^2+LMS!$F$21*AC824+LMS!$G$21,IF(AC824&lt;9.5,LMS!$D$22*AC824^3+LMS!$E$22*AC824^2+LMS!$F$22*AC824+LMS!$G$22,IF(AC824&lt;26.75,LMS!$D$23*AC824^3+LMS!$E$23*AC824^2+LMS!$F$23*AC824+LMS!$G$23,IF(AC824&lt;90,LMS!$D$24*AC824^3+LMS!$E$24*AC824^2+LMS!$F$24*AC824+LMS!$G$24,LMS!$D$25*AC824^3+LMS!$E$25*AC824^2+LMS!$F$25*AC824+LMS!$G$25))))),(IF(AC824&lt;2.5,LMS!$D$27*AC824^3+LMS!$E$27*AC824^2+LMS!$F$27*AC824+LMS!$G$27,IF(AC824&lt;9.5,LMS!$D$28*AC824^3+LMS!$E$28*AC824^2+LMS!$F$28*AC824+LMS!$G$28,IF(AC824&lt;26.75,LMS!$D$29*AC824^3+LMS!$E$29*AC824^2+LMS!$F$29*AC824+LMS!$G$29,IF(AC824&lt;90,LMS!$D$30*AC824^3+LMS!$E$30*AC824^2+LMS!$F$30*AC824+LMS!$G$30,IF(AC824&lt;150,LMS!$D$31*AC824^3+LMS!$E$31*AC824^2+LMS!$F$31*AC824+LMS!$G$31,LMS!$D$32*AC824^3+LMS!$E$32*AC824^2+LMS!$F$32*AC824+LMS!$G$32)))))))</f>
        <v>#VALUE!</v>
      </c>
      <c r="AB824" t="e">
        <f>IF(D824="M",(IF(AC824&lt;90,LMS!$D$14*AC824^3+LMS!$E$14*AC824^2+LMS!$F$14*AC824+LMS!$G$14,LMS!$D$15*AC824^3+LMS!$E$15*AC824^2+LMS!$F$15*AC824+LMS!$G$15)),(IF(AC824&lt;90,LMS!$D$17*AC824^3+LMS!$E$17*AC824^2+LMS!$F$17*AC824+LMS!$G$17,LMS!$D$18*AC824^3+LMS!$E$18*AC824^2+LMS!$F$18*AC824+LMS!$G$18)))</f>
        <v>#VALUE!</v>
      </c>
      <c r="AC824" s="7" t="e">
        <f t="shared" si="197"/>
        <v>#VALUE!</v>
      </c>
    </row>
    <row r="825" spans="2:29" s="7" customFormat="1">
      <c r="B825" s="119"/>
      <c r="C825" s="119"/>
      <c r="D825" s="119"/>
      <c r="E825" s="31"/>
      <c r="F825" s="31"/>
      <c r="G825" s="120"/>
      <c r="H825" s="120"/>
      <c r="I825" s="11" t="str">
        <f t="shared" si="184"/>
        <v/>
      </c>
      <c r="J825" s="2" t="str">
        <f t="shared" si="185"/>
        <v/>
      </c>
      <c r="K825" s="2" t="str">
        <f t="shared" si="186"/>
        <v/>
      </c>
      <c r="L825" s="2" t="str">
        <f t="shared" si="187"/>
        <v/>
      </c>
      <c r="M825" s="2" t="str">
        <f t="shared" si="188"/>
        <v/>
      </c>
      <c r="N825" s="2" t="str">
        <f t="shared" si="189"/>
        <v/>
      </c>
      <c r="O825" s="11" t="str">
        <f t="shared" si="190"/>
        <v/>
      </c>
      <c r="P825" s="11" t="str">
        <f t="shared" si="191"/>
        <v/>
      </c>
      <c r="Q825" s="11" t="str">
        <f t="shared" si="192"/>
        <v/>
      </c>
      <c r="R825" s="137"/>
      <c r="S825" s="137"/>
      <c r="T825" s="12" t="e">
        <f t="shared" si="193"/>
        <v>#VALUE!</v>
      </c>
      <c r="U825" s="13" t="e">
        <f t="shared" si="194"/>
        <v>#VALUE!</v>
      </c>
      <c r="V825" s="13"/>
      <c r="W825" s="8">
        <f t="shared" si="195"/>
        <v>9.0359999999999996</v>
      </c>
      <c r="X825" s="8">
        <f t="shared" si="196"/>
        <v>-184.49199999999999</v>
      </c>
      <c r="Y825"/>
      <c r="Z825" t="e">
        <f>IF(D825="M",IF(AC825&lt;78,LMS!$D$5*AC825^3+LMS!$E$5*AC825^2+LMS!$F$5*AC825+LMS!$G$5,IF(AC825&lt;150,LMS!$D$6*AC825^3+LMS!$E$6*AC825^2+LMS!$F$6*AC825+LMS!$G$6,LMS!$D$7*AC825^3+LMS!$E$7*AC825^2+LMS!$F$7*AC825+LMS!$G$7)),IF(AC825&lt;69,LMS!$D$9*AC825^3+LMS!$E$9*AC825^2+LMS!$F$9*AC825+LMS!$G$9,IF(AC825&lt;150,LMS!$D$10*AC825^3+LMS!$E$10*AC825^2+LMS!$F$10*AC825+LMS!$G$10,LMS!$D$11*AC825^3+LMS!$E$11*AC825^2+LMS!$F$11*AC825+LMS!$G$11)))</f>
        <v>#VALUE!</v>
      </c>
      <c r="AA825" t="e">
        <f>IF(D825="M",(IF(AC825&lt;2.5,LMS!$D$21*AC825^3+LMS!$E$21*AC825^2+LMS!$F$21*AC825+LMS!$G$21,IF(AC825&lt;9.5,LMS!$D$22*AC825^3+LMS!$E$22*AC825^2+LMS!$F$22*AC825+LMS!$G$22,IF(AC825&lt;26.75,LMS!$D$23*AC825^3+LMS!$E$23*AC825^2+LMS!$F$23*AC825+LMS!$G$23,IF(AC825&lt;90,LMS!$D$24*AC825^3+LMS!$E$24*AC825^2+LMS!$F$24*AC825+LMS!$G$24,LMS!$D$25*AC825^3+LMS!$E$25*AC825^2+LMS!$F$25*AC825+LMS!$G$25))))),(IF(AC825&lt;2.5,LMS!$D$27*AC825^3+LMS!$E$27*AC825^2+LMS!$F$27*AC825+LMS!$G$27,IF(AC825&lt;9.5,LMS!$D$28*AC825^3+LMS!$E$28*AC825^2+LMS!$F$28*AC825+LMS!$G$28,IF(AC825&lt;26.75,LMS!$D$29*AC825^3+LMS!$E$29*AC825^2+LMS!$F$29*AC825+LMS!$G$29,IF(AC825&lt;90,LMS!$D$30*AC825^3+LMS!$E$30*AC825^2+LMS!$F$30*AC825+LMS!$G$30,IF(AC825&lt;150,LMS!$D$31*AC825^3+LMS!$E$31*AC825^2+LMS!$F$31*AC825+LMS!$G$31,LMS!$D$32*AC825^3+LMS!$E$32*AC825^2+LMS!$F$32*AC825+LMS!$G$32)))))))</f>
        <v>#VALUE!</v>
      </c>
      <c r="AB825" t="e">
        <f>IF(D825="M",(IF(AC825&lt;90,LMS!$D$14*AC825^3+LMS!$E$14*AC825^2+LMS!$F$14*AC825+LMS!$G$14,LMS!$D$15*AC825^3+LMS!$E$15*AC825^2+LMS!$F$15*AC825+LMS!$G$15)),(IF(AC825&lt;90,LMS!$D$17*AC825^3+LMS!$E$17*AC825^2+LMS!$F$17*AC825+LMS!$G$17,LMS!$D$18*AC825^3+LMS!$E$18*AC825^2+LMS!$F$18*AC825+LMS!$G$18)))</f>
        <v>#VALUE!</v>
      </c>
      <c r="AC825" s="7" t="e">
        <f t="shared" si="197"/>
        <v>#VALUE!</v>
      </c>
    </row>
    <row r="826" spans="2:29" s="7" customFormat="1">
      <c r="B826" s="119"/>
      <c r="C826" s="119"/>
      <c r="D826" s="119"/>
      <c r="E826" s="31"/>
      <c r="F826" s="31"/>
      <c r="G826" s="120"/>
      <c r="H826" s="120"/>
      <c r="I826" s="11" t="str">
        <f t="shared" si="184"/>
        <v/>
      </c>
      <c r="J826" s="2" t="str">
        <f t="shared" si="185"/>
        <v/>
      </c>
      <c r="K826" s="2" t="str">
        <f t="shared" si="186"/>
        <v/>
      </c>
      <c r="L826" s="2" t="str">
        <f t="shared" si="187"/>
        <v/>
      </c>
      <c r="M826" s="2" t="str">
        <f t="shared" si="188"/>
        <v/>
      </c>
      <c r="N826" s="2" t="str">
        <f t="shared" si="189"/>
        <v/>
      </c>
      <c r="O826" s="11" t="str">
        <f t="shared" si="190"/>
        <v/>
      </c>
      <c r="P826" s="11" t="str">
        <f t="shared" si="191"/>
        <v/>
      </c>
      <c r="Q826" s="11" t="str">
        <f t="shared" si="192"/>
        <v/>
      </c>
      <c r="R826" s="137"/>
      <c r="S826" s="137"/>
      <c r="T826" s="12" t="e">
        <f t="shared" si="193"/>
        <v>#VALUE!</v>
      </c>
      <c r="U826" s="13" t="e">
        <f t="shared" si="194"/>
        <v>#VALUE!</v>
      </c>
      <c r="V826" s="13"/>
      <c r="W826" s="8">
        <f t="shared" si="195"/>
        <v>9.0359999999999996</v>
      </c>
      <c r="X826" s="8">
        <f t="shared" si="196"/>
        <v>-184.49199999999999</v>
      </c>
      <c r="Y826"/>
      <c r="Z826" t="e">
        <f>IF(D826="M",IF(AC826&lt;78,LMS!$D$5*AC826^3+LMS!$E$5*AC826^2+LMS!$F$5*AC826+LMS!$G$5,IF(AC826&lt;150,LMS!$D$6*AC826^3+LMS!$E$6*AC826^2+LMS!$F$6*AC826+LMS!$G$6,LMS!$D$7*AC826^3+LMS!$E$7*AC826^2+LMS!$F$7*AC826+LMS!$G$7)),IF(AC826&lt;69,LMS!$D$9*AC826^3+LMS!$E$9*AC826^2+LMS!$F$9*AC826+LMS!$G$9,IF(AC826&lt;150,LMS!$D$10*AC826^3+LMS!$E$10*AC826^2+LMS!$F$10*AC826+LMS!$G$10,LMS!$D$11*AC826^3+LMS!$E$11*AC826^2+LMS!$F$11*AC826+LMS!$G$11)))</f>
        <v>#VALUE!</v>
      </c>
      <c r="AA826" t="e">
        <f>IF(D826="M",(IF(AC826&lt;2.5,LMS!$D$21*AC826^3+LMS!$E$21*AC826^2+LMS!$F$21*AC826+LMS!$G$21,IF(AC826&lt;9.5,LMS!$D$22*AC826^3+LMS!$E$22*AC826^2+LMS!$F$22*AC826+LMS!$G$22,IF(AC826&lt;26.75,LMS!$D$23*AC826^3+LMS!$E$23*AC826^2+LMS!$F$23*AC826+LMS!$G$23,IF(AC826&lt;90,LMS!$D$24*AC826^3+LMS!$E$24*AC826^2+LMS!$F$24*AC826+LMS!$G$24,LMS!$D$25*AC826^3+LMS!$E$25*AC826^2+LMS!$F$25*AC826+LMS!$G$25))))),(IF(AC826&lt;2.5,LMS!$D$27*AC826^3+LMS!$E$27*AC826^2+LMS!$F$27*AC826+LMS!$G$27,IF(AC826&lt;9.5,LMS!$D$28*AC826^3+LMS!$E$28*AC826^2+LMS!$F$28*AC826+LMS!$G$28,IF(AC826&lt;26.75,LMS!$D$29*AC826^3+LMS!$E$29*AC826^2+LMS!$F$29*AC826+LMS!$G$29,IF(AC826&lt;90,LMS!$D$30*AC826^3+LMS!$E$30*AC826^2+LMS!$F$30*AC826+LMS!$G$30,IF(AC826&lt;150,LMS!$D$31*AC826^3+LMS!$E$31*AC826^2+LMS!$F$31*AC826+LMS!$G$31,LMS!$D$32*AC826^3+LMS!$E$32*AC826^2+LMS!$F$32*AC826+LMS!$G$32)))))))</f>
        <v>#VALUE!</v>
      </c>
      <c r="AB826" t="e">
        <f>IF(D826="M",(IF(AC826&lt;90,LMS!$D$14*AC826^3+LMS!$E$14*AC826^2+LMS!$F$14*AC826+LMS!$G$14,LMS!$D$15*AC826^3+LMS!$E$15*AC826^2+LMS!$F$15*AC826+LMS!$G$15)),(IF(AC826&lt;90,LMS!$D$17*AC826^3+LMS!$E$17*AC826^2+LMS!$F$17*AC826+LMS!$G$17,LMS!$D$18*AC826^3+LMS!$E$18*AC826^2+LMS!$F$18*AC826+LMS!$G$18)))</f>
        <v>#VALUE!</v>
      </c>
      <c r="AC826" s="7" t="e">
        <f t="shared" si="197"/>
        <v>#VALUE!</v>
      </c>
    </row>
    <row r="827" spans="2:29" s="7" customFormat="1">
      <c r="B827" s="119"/>
      <c r="C827" s="119"/>
      <c r="D827" s="119"/>
      <c r="E827" s="31"/>
      <c r="F827" s="31"/>
      <c r="G827" s="120"/>
      <c r="H827" s="120"/>
      <c r="I827" s="11" t="str">
        <f t="shared" si="184"/>
        <v/>
      </c>
      <c r="J827" s="2" t="str">
        <f t="shared" si="185"/>
        <v/>
      </c>
      <c r="K827" s="2" t="str">
        <f t="shared" si="186"/>
        <v/>
      </c>
      <c r="L827" s="2" t="str">
        <f t="shared" si="187"/>
        <v/>
      </c>
      <c r="M827" s="2" t="str">
        <f t="shared" si="188"/>
        <v/>
      </c>
      <c r="N827" s="2" t="str">
        <f t="shared" si="189"/>
        <v/>
      </c>
      <c r="O827" s="11" t="str">
        <f t="shared" si="190"/>
        <v/>
      </c>
      <c r="P827" s="11" t="str">
        <f t="shared" si="191"/>
        <v/>
      </c>
      <c r="Q827" s="11" t="str">
        <f t="shared" si="192"/>
        <v/>
      </c>
      <c r="R827" s="137"/>
      <c r="S827" s="137"/>
      <c r="T827" s="12" t="e">
        <f t="shared" si="193"/>
        <v>#VALUE!</v>
      </c>
      <c r="U827" s="13" t="e">
        <f t="shared" si="194"/>
        <v>#VALUE!</v>
      </c>
      <c r="V827" s="13"/>
      <c r="W827" s="8">
        <f t="shared" si="195"/>
        <v>9.0359999999999996</v>
      </c>
      <c r="X827" s="8">
        <f t="shared" si="196"/>
        <v>-184.49199999999999</v>
      </c>
      <c r="Y827"/>
      <c r="Z827" t="e">
        <f>IF(D827="M",IF(AC827&lt;78,LMS!$D$5*AC827^3+LMS!$E$5*AC827^2+LMS!$F$5*AC827+LMS!$G$5,IF(AC827&lt;150,LMS!$D$6*AC827^3+LMS!$E$6*AC827^2+LMS!$F$6*AC827+LMS!$G$6,LMS!$D$7*AC827^3+LMS!$E$7*AC827^2+LMS!$F$7*AC827+LMS!$G$7)),IF(AC827&lt;69,LMS!$D$9*AC827^3+LMS!$E$9*AC827^2+LMS!$F$9*AC827+LMS!$G$9,IF(AC827&lt;150,LMS!$D$10*AC827^3+LMS!$E$10*AC827^2+LMS!$F$10*AC827+LMS!$G$10,LMS!$D$11*AC827^3+LMS!$E$11*AC827^2+LMS!$F$11*AC827+LMS!$G$11)))</f>
        <v>#VALUE!</v>
      </c>
      <c r="AA827" t="e">
        <f>IF(D827="M",(IF(AC827&lt;2.5,LMS!$D$21*AC827^3+LMS!$E$21*AC827^2+LMS!$F$21*AC827+LMS!$G$21,IF(AC827&lt;9.5,LMS!$D$22*AC827^3+LMS!$E$22*AC827^2+LMS!$F$22*AC827+LMS!$G$22,IF(AC827&lt;26.75,LMS!$D$23*AC827^3+LMS!$E$23*AC827^2+LMS!$F$23*AC827+LMS!$G$23,IF(AC827&lt;90,LMS!$D$24*AC827^3+LMS!$E$24*AC827^2+LMS!$F$24*AC827+LMS!$G$24,LMS!$D$25*AC827^3+LMS!$E$25*AC827^2+LMS!$F$25*AC827+LMS!$G$25))))),(IF(AC827&lt;2.5,LMS!$D$27*AC827^3+LMS!$E$27*AC827^2+LMS!$F$27*AC827+LMS!$G$27,IF(AC827&lt;9.5,LMS!$D$28*AC827^3+LMS!$E$28*AC827^2+LMS!$F$28*AC827+LMS!$G$28,IF(AC827&lt;26.75,LMS!$D$29*AC827^3+LMS!$E$29*AC827^2+LMS!$F$29*AC827+LMS!$G$29,IF(AC827&lt;90,LMS!$D$30*AC827^3+LMS!$E$30*AC827^2+LMS!$F$30*AC827+LMS!$G$30,IF(AC827&lt;150,LMS!$D$31*AC827^3+LMS!$E$31*AC827^2+LMS!$F$31*AC827+LMS!$G$31,LMS!$D$32*AC827^3+LMS!$E$32*AC827^2+LMS!$F$32*AC827+LMS!$G$32)))))))</f>
        <v>#VALUE!</v>
      </c>
      <c r="AB827" t="e">
        <f>IF(D827="M",(IF(AC827&lt;90,LMS!$D$14*AC827^3+LMS!$E$14*AC827^2+LMS!$F$14*AC827+LMS!$G$14,LMS!$D$15*AC827^3+LMS!$E$15*AC827^2+LMS!$F$15*AC827+LMS!$G$15)),(IF(AC827&lt;90,LMS!$D$17*AC827^3+LMS!$E$17*AC827^2+LMS!$F$17*AC827+LMS!$G$17,LMS!$D$18*AC827^3+LMS!$E$18*AC827^2+LMS!$F$18*AC827+LMS!$G$18)))</f>
        <v>#VALUE!</v>
      </c>
      <c r="AC827" s="7" t="e">
        <f t="shared" si="197"/>
        <v>#VALUE!</v>
      </c>
    </row>
    <row r="828" spans="2:29" s="7" customFormat="1">
      <c r="B828" s="119"/>
      <c r="C828" s="119"/>
      <c r="D828" s="119"/>
      <c r="E828" s="31"/>
      <c r="F828" s="31"/>
      <c r="G828" s="120"/>
      <c r="H828" s="120"/>
      <c r="I828" s="11" t="str">
        <f t="shared" si="184"/>
        <v/>
      </c>
      <c r="J828" s="2" t="str">
        <f t="shared" si="185"/>
        <v/>
      </c>
      <c r="K828" s="2" t="str">
        <f t="shared" si="186"/>
        <v/>
      </c>
      <c r="L828" s="2" t="str">
        <f t="shared" si="187"/>
        <v/>
      </c>
      <c r="M828" s="2" t="str">
        <f t="shared" si="188"/>
        <v/>
      </c>
      <c r="N828" s="2" t="str">
        <f t="shared" si="189"/>
        <v/>
      </c>
      <c r="O828" s="11" t="str">
        <f t="shared" si="190"/>
        <v/>
      </c>
      <c r="P828" s="11" t="str">
        <f t="shared" si="191"/>
        <v/>
      </c>
      <c r="Q828" s="11" t="str">
        <f t="shared" si="192"/>
        <v/>
      </c>
      <c r="R828" s="137"/>
      <c r="S828" s="137"/>
      <c r="T828" s="12" t="e">
        <f t="shared" si="193"/>
        <v>#VALUE!</v>
      </c>
      <c r="U828" s="13" t="e">
        <f t="shared" si="194"/>
        <v>#VALUE!</v>
      </c>
      <c r="V828" s="13"/>
      <c r="W828" s="8">
        <f t="shared" si="195"/>
        <v>9.0359999999999996</v>
      </c>
      <c r="X828" s="8">
        <f t="shared" si="196"/>
        <v>-184.49199999999999</v>
      </c>
      <c r="Y828"/>
      <c r="Z828" t="e">
        <f>IF(D828="M",IF(AC828&lt;78,LMS!$D$5*AC828^3+LMS!$E$5*AC828^2+LMS!$F$5*AC828+LMS!$G$5,IF(AC828&lt;150,LMS!$D$6*AC828^3+LMS!$E$6*AC828^2+LMS!$F$6*AC828+LMS!$G$6,LMS!$D$7*AC828^3+LMS!$E$7*AC828^2+LMS!$F$7*AC828+LMS!$G$7)),IF(AC828&lt;69,LMS!$D$9*AC828^3+LMS!$E$9*AC828^2+LMS!$F$9*AC828+LMS!$G$9,IF(AC828&lt;150,LMS!$D$10*AC828^3+LMS!$E$10*AC828^2+LMS!$F$10*AC828+LMS!$G$10,LMS!$D$11*AC828^3+LMS!$E$11*AC828^2+LMS!$F$11*AC828+LMS!$G$11)))</f>
        <v>#VALUE!</v>
      </c>
      <c r="AA828" t="e">
        <f>IF(D828="M",(IF(AC828&lt;2.5,LMS!$D$21*AC828^3+LMS!$E$21*AC828^2+LMS!$F$21*AC828+LMS!$G$21,IF(AC828&lt;9.5,LMS!$D$22*AC828^3+LMS!$E$22*AC828^2+LMS!$F$22*AC828+LMS!$G$22,IF(AC828&lt;26.75,LMS!$D$23*AC828^3+LMS!$E$23*AC828^2+LMS!$F$23*AC828+LMS!$G$23,IF(AC828&lt;90,LMS!$D$24*AC828^3+LMS!$E$24*AC828^2+LMS!$F$24*AC828+LMS!$G$24,LMS!$D$25*AC828^3+LMS!$E$25*AC828^2+LMS!$F$25*AC828+LMS!$G$25))))),(IF(AC828&lt;2.5,LMS!$D$27*AC828^3+LMS!$E$27*AC828^2+LMS!$F$27*AC828+LMS!$G$27,IF(AC828&lt;9.5,LMS!$D$28*AC828^3+LMS!$E$28*AC828^2+LMS!$F$28*AC828+LMS!$G$28,IF(AC828&lt;26.75,LMS!$D$29*AC828^3+LMS!$E$29*AC828^2+LMS!$F$29*AC828+LMS!$G$29,IF(AC828&lt;90,LMS!$D$30*AC828^3+LMS!$E$30*AC828^2+LMS!$F$30*AC828+LMS!$G$30,IF(AC828&lt;150,LMS!$D$31*AC828^3+LMS!$E$31*AC828^2+LMS!$F$31*AC828+LMS!$G$31,LMS!$D$32*AC828^3+LMS!$E$32*AC828^2+LMS!$F$32*AC828+LMS!$G$32)))))))</f>
        <v>#VALUE!</v>
      </c>
      <c r="AB828" t="e">
        <f>IF(D828="M",(IF(AC828&lt;90,LMS!$D$14*AC828^3+LMS!$E$14*AC828^2+LMS!$F$14*AC828+LMS!$G$14,LMS!$D$15*AC828^3+LMS!$E$15*AC828^2+LMS!$F$15*AC828+LMS!$G$15)),(IF(AC828&lt;90,LMS!$D$17*AC828^3+LMS!$E$17*AC828^2+LMS!$F$17*AC828+LMS!$G$17,LMS!$D$18*AC828^3+LMS!$E$18*AC828^2+LMS!$F$18*AC828+LMS!$G$18)))</f>
        <v>#VALUE!</v>
      </c>
      <c r="AC828" s="7" t="e">
        <f t="shared" si="197"/>
        <v>#VALUE!</v>
      </c>
    </row>
    <row r="829" spans="2:29" s="7" customFormat="1">
      <c r="B829" s="119"/>
      <c r="C829" s="119"/>
      <c r="D829" s="119"/>
      <c r="E829" s="31"/>
      <c r="F829" s="31"/>
      <c r="G829" s="120"/>
      <c r="H829" s="120"/>
      <c r="I829" s="11" t="str">
        <f t="shared" ref="I829:I892" si="198">IF(COUNTA(D829,E829,F829,G829,H829)=5,IF(P829&gt;17.583,"*",(G829-(INDEX(IF(D829="F",Hfemalemean,Hmalemean),U829+1,INT(P829)+1))))/(INDEX(IF(D829="F",Hfemalesd,Hmalesd),U829+1,INT(P829)+1)),"")</f>
        <v/>
      </c>
      <c r="J829" s="2" t="str">
        <f t="shared" ref="J829:J892" si="199">IF(COUNTA(D829,E829,F829,G829,H829)=5,IF(P829&lt;1,"*",IF(P829&gt;=6,"*",IF(G829&gt;=120,"*",IF(G829&lt;70,"*",(H829-W829)/W829*100)))),"")</f>
        <v/>
      </c>
      <c r="K829" s="2" t="str">
        <f t="shared" ref="K829:K892" si="200">IF(COUNTA(D829,E829,F829,G829,H829)&lt;5,"",IF(P829&lt;6,"*",IF(P829&gt;=17.583,"*",(H829-G829*INDEX(IF(D829="F",muratafemale,muratamale),INT(P829)-4,1)-INDEX(IF(D829="F",muratafemale,muratamale),INT(P829)-4,2))/(G829*INDEX(IF(D829="F",muratafemale,muratamale),INT(P829)-4,1)+INDEX(IF(D829="F",muratafemale,muratamale),INT(P829)-4,2))*100)))</f>
        <v/>
      </c>
      <c r="L829" s="2" t="str">
        <f t="shared" ref="L829:L892" si="201">IF(COUNTA(D829,E829,F829,G829,H829)=5,IF(G829&gt;=IF(D829="M",181,174),"*",IF(G829&lt;101,"*",IF(P829&lt;6,"*",IF(P829&gt;=17.583,"*",(H829-X829)/X829*100)))),"")</f>
        <v/>
      </c>
      <c r="M829" s="2" t="str">
        <f t="shared" ref="M829:M892" si="202">IF(COUNTA(D829,E829,F829,G829,H829)=5,H829/G829^2*10000,"")</f>
        <v/>
      </c>
      <c r="N829" s="2" t="str">
        <f t="shared" ref="N829:N892" si="203">IF(COUNTA(D829,E829,F829,G829,H829)=5,IF(P829&gt;17.583,"*",NORMSDIST(((M829/AA829)^(Z829)-1)/Z829/AB829)*100),"")</f>
        <v/>
      </c>
      <c r="O829" s="11" t="str">
        <f t="shared" ref="O829:O892" si="204">IF(COUNTA(D829,E829,F829,G829,H829)=5,IF(P829&gt;17.583,"*",((M829/AA829)^(Z829)-1)/Z829/AB829),"")</f>
        <v/>
      </c>
      <c r="P829" s="11" t="str">
        <f t="shared" ref="P829:P892" si="205">IF(COUNTA(D829,E829,F829,G829,H829)=5,(F829-E829)/365.25,"")</f>
        <v/>
      </c>
      <c r="Q829" s="11" t="str">
        <f t="shared" ref="Q829:Q892" si="206">IF(I829="","",IF(T829&lt;10,"0","")&amp;T829&amp;"歳"&amp;IF(U829&lt;10,"0","")&amp;U829&amp;"か月")</f>
        <v/>
      </c>
      <c r="R829" s="137"/>
      <c r="S829" s="137"/>
      <c r="T829" s="12" t="e">
        <f t="shared" ref="T829:T892" si="207">INT(P829)</f>
        <v>#VALUE!</v>
      </c>
      <c r="U829" s="13" t="e">
        <f t="shared" ref="U829:U892" si="208">INT((P829-INT(P829))*12)</f>
        <v>#VALUE!</v>
      </c>
      <c r="V829" s="13"/>
      <c r="W829" s="8">
        <f t="shared" ref="W829:W892" si="209">IF(D829="M",2.06*10^-3*G829^2-0.1166*G829+6.5273,2.49*10^-3*G829^2-0.1858*G829+9.036)</f>
        <v>9.0359999999999996</v>
      </c>
      <c r="X829" s="8">
        <f t="shared" ref="X829:X892" si="210">((G829/100)^3*INDEX(itoOI,IF(D829="M",0,3)+IF(G829&lt;140,1,IF(G829&lt;=149,2,3)),1)+(G829/100)^2*INDEX(itoOI,IF(D829="M",0,3)+IF(G829&lt;140,1,IF(G829&lt;=149,2,3)),2)+(G829/100)*INDEX(itoOI,IF(D829="M",0,3)+IF(G829&lt;140,1,IF(G829&lt;=149,2,3)),3)+INDEX(itoOI,IF(D829="M",0,3)+IF(G829&lt;140,1,IF(G829&lt;=149,2,3)),4))</f>
        <v>-184.49199999999999</v>
      </c>
      <c r="Y829"/>
      <c r="Z829" t="e">
        <f>IF(D829="M",IF(AC829&lt;78,LMS!$D$5*AC829^3+LMS!$E$5*AC829^2+LMS!$F$5*AC829+LMS!$G$5,IF(AC829&lt;150,LMS!$D$6*AC829^3+LMS!$E$6*AC829^2+LMS!$F$6*AC829+LMS!$G$6,LMS!$D$7*AC829^3+LMS!$E$7*AC829^2+LMS!$F$7*AC829+LMS!$G$7)),IF(AC829&lt;69,LMS!$D$9*AC829^3+LMS!$E$9*AC829^2+LMS!$F$9*AC829+LMS!$G$9,IF(AC829&lt;150,LMS!$D$10*AC829^3+LMS!$E$10*AC829^2+LMS!$F$10*AC829+LMS!$G$10,LMS!$D$11*AC829^3+LMS!$E$11*AC829^2+LMS!$F$11*AC829+LMS!$G$11)))</f>
        <v>#VALUE!</v>
      </c>
      <c r="AA829" t="e">
        <f>IF(D829="M",(IF(AC829&lt;2.5,LMS!$D$21*AC829^3+LMS!$E$21*AC829^2+LMS!$F$21*AC829+LMS!$G$21,IF(AC829&lt;9.5,LMS!$D$22*AC829^3+LMS!$E$22*AC829^2+LMS!$F$22*AC829+LMS!$G$22,IF(AC829&lt;26.75,LMS!$D$23*AC829^3+LMS!$E$23*AC829^2+LMS!$F$23*AC829+LMS!$G$23,IF(AC829&lt;90,LMS!$D$24*AC829^3+LMS!$E$24*AC829^2+LMS!$F$24*AC829+LMS!$G$24,LMS!$D$25*AC829^3+LMS!$E$25*AC829^2+LMS!$F$25*AC829+LMS!$G$25))))),(IF(AC829&lt;2.5,LMS!$D$27*AC829^3+LMS!$E$27*AC829^2+LMS!$F$27*AC829+LMS!$G$27,IF(AC829&lt;9.5,LMS!$D$28*AC829^3+LMS!$E$28*AC829^2+LMS!$F$28*AC829+LMS!$G$28,IF(AC829&lt;26.75,LMS!$D$29*AC829^3+LMS!$E$29*AC829^2+LMS!$F$29*AC829+LMS!$G$29,IF(AC829&lt;90,LMS!$D$30*AC829^3+LMS!$E$30*AC829^2+LMS!$F$30*AC829+LMS!$G$30,IF(AC829&lt;150,LMS!$D$31*AC829^3+LMS!$E$31*AC829^2+LMS!$F$31*AC829+LMS!$G$31,LMS!$D$32*AC829^3+LMS!$E$32*AC829^2+LMS!$F$32*AC829+LMS!$G$32)))))))</f>
        <v>#VALUE!</v>
      </c>
      <c r="AB829" t="e">
        <f>IF(D829="M",(IF(AC829&lt;90,LMS!$D$14*AC829^3+LMS!$E$14*AC829^2+LMS!$F$14*AC829+LMS!$G$14,LMS!$D$15*AC829^3+LMS!$E$15*AC829^2+LMS!$F$15*AC829+LMS!$G$15)),(IF(AC829&lt;90,LMS!$D$17*AC829^3+LMS!$E$17*AC829^2+LMS!$F$17*AC829+LMS!$G$17,LMS!$D$18*AC829^3+LMS!$E$18*AC829^2+LMS!$F$18*AC829+LMS!$G$18)))</f>
        <v>#VALUE!</v>
      </c>
      <c r="AC829" s="7" t="e">
        <f t="shared" ref="AC829:AC892" si="211">P829*365.25/30.4375</f>
        <v>#VALUE!</v>
      </c>
    </row>
    <row r="830" spans="2:29" s="7" customFormat="1">
      <c r="B830" s="119"/>
      <c r="C830" s="119"/>
      <c r="D830" s="119"/>
      <c r="E830" s="31"/>
      <c r="F830" s="31"/>
      <c r="G830" s="120"/>
      <c r="H830" s="120"/>
      <c r="I830" s="11" t="str">
        <f t="shared" si="198"/>
        <v/>
      </c>
      <c r="J830" s="2" t="str">
        <f t="shared" si="199"/>
        <v/>
      </c>
      <c r="K830" s="2" t="str">
        <f t="shared" si="200"/>
        <v/>
      </c>
      <c r="L830" s="2" t="str">
        <f t="shared" si="201"/>
        <v/>
      </c>
      <c r="M830" s="2" t="str">
        <f t="shared" si="202"/>
        <v/>
      </c>
      <c r="N830" s="2" t="str">
        <f t="shared" si="203"/>
        <v/>
      </c>
      <c r="O830" s="11" t="str">
        <f t="shared" si="204"/>
        <v/>
      </c>
      <c r="P830" s="11" t="str">
        <f t="shared" si="205"/>
        <v/>
      </c>
      <c r="Q830" s="11" t="str">
        <f t="shared" si="206"/>
        <v/>
      </c>
      <c r="R830" s="137"/>
      <c r="S830" s="137"/>
      <c r="T830" s="12" t="e">
        <f t="shared" si="207"/>
        <v>#VALUE!</v>
      </c>
      <c r="U830" s="13" t="e">
        <f t="shared" si="208"/>
        <v>#VALUE!</v>
      </c>
      <c r="V830" s="13"/>
      <c r="W830" s="8">
        <f t="shared" si="209"/>
        <v>9.0359999999999996</v>
      </c>
      <c r="X830" s="8">
        <f t="shared" si="210"/>
        <v>-184.49199999999999</v>
      </c>
      <c r="Y830"/>
      <c r="Z830" t="e">
        <f>IF(D830="M",IF(AC830&lt;78,LMS!$D$5*AC830^3+LMS!$E$5*AC830^2+LMS!$F$5*AC830+LMS!$G$5,IF(AC830&lt;150,LMS!$D$6*AC830^3+LMS!$E$6*AC830^2+LMS!$F$6*AC830+LMS!$G$6,LMS!$D$7*AC830^3+LMS!$E$7*AC830^2+LMS!$F$7*AC830+LMS!$G$7)),IF(AC830&lt;69,LMS!$D$9*AC830^3+LMS!$E$9*AC830^2+LMS!$F$9*AC830+LMS!$G$9,IF(AC830&lt;150,LMS!$D$10*AC830^3+LMS!$E$10*AC830^2+LMS!$F$10*AC830+LMS!$G$10,LMS!$D$11*AC830^3+LMS!$E$11*AC830^2+LMS!$F$11*AC830+LMS!$G$11)))</f>
        <v>#VALUE!</v>
      </c>
      <c r="AA830" t="e">
        <f>IF(D830="M",(IF(AC830&lt;2.5,LMS!$D$21*AC830^3+LMS!$E$21*AC830^2+LMS!$F$21*AC830+LMS!$G$21,IF(AC830&lt;9.5,LMS!$D$22*AC830^3+LMS!$E$22*AC830^2+LMS!$F$22*AC830+LMS!$G$22,IF(AC830&lt;26.75,LMS!$D$23*AC830^3+LMS!$E$23*AC830^2+LMS!$F$23*AC830+LMS!$G$23,IF(AC830&lt;90,LMS!$D$24*AC830^3+LMS!$E$24*AC830^2+LMS!$F$24*AC830+LMS!$G$24,LMS!$D$25*AC830^3+LMS!$E$25*AC830^2+LMS!$F$25*AC830+LMS!$G$25))))),(IF(AC830&lt;2.5,LMS!$D$27*AC830^3+LMS!$E$27*AC830^2+LMS!$F$27*AC830+LMS!$G$27,IF(AC830&lt;9.5,LMS!$D$28*AC830^3+LMS!$E$28*AC830^2+LMS!$F$28*AC830+LMS!$G$28,IF(AC830&lt;26.75,LMS!$D$29*AC830^3+LMS!$E$29*AC830^2+LMS!$F$29*AC830+LMS!$G$29,IF(AC830&lt;90,LMS!$D$30*AC830^3+LMS!$E$30*AC830^2+LMS!$F$30*AC830+LMS!$G$30,IF(AC830&lt;150,LMS!$D$31*AC830^3+LMS!$E$31*AC830^2+LMS!$F$31*AC830+LMS!$G$31,LMS!$D$32*AC830^3+LMS!$E$32*AC830^2+LMS!$F$32*AC830+LMS!$G$32)))))))</f>
        <v>#VALUE!</v>
      </c>
      <c r="AB830" t="e">
        <f>IF(D830="M",(IF(AC830&lt;90,LMS!$D$14*AC830^3+LMS!$E$14*AC830^2+LMS!$F$14*AC830+LMS!$G$14,LMS!$D$15*AC830^3+LMS!$E$15*AC830^2+LMS!$F$15*AC830+LMS!$G$15)),(IF(AC830&lt;90,LMS!$D$17*AC830^3+LMS!$E$17*AC830^2+LMS!$F$17*AC830+LMS!$G$17,LMS!$D$18*AC830^3+LMS!$E$18*AC830^2+LMS!$F$18*AC830+LMS!$G$18)))</f>
        <v>#VALUE!</v>
      </c>
      <c r="AC830" s="7" t="e">
        <f t="shared" si="211"/>
        <v>#VALUE!</v>
      </c>
    </row>
    <row r="831" spans="2:29" s="7" customFormat="1">
      <c r="B831" s="119"/>
      <c r="C831" s="119"/>
      <c r="D831" s="119"/>
      <c r="E831" s="31"/>
      <c r="F831" s="31"/>
      <c r="G831" s="120"/>
      <c r="H831" s="120"/>
      <c r="I831" s="11" t="str">
        <f t="shared" si="198"/>
        <v/>
      </c>
      <c r="J831" s="2" t="str">
        <f t="shared" si="199"/>
        <v/>
      </c>
      <c r="K831" s="2" t="str">
        <f t="shared" si="200"/>
        <v/>
      </c>
      <c r="L831" s="2" t="str">
        <f t="shared" si="201"/>
        <v/>
      </c>
      <c r="M831" s="2" t="str">
        <f t="shared" si="202"/>
        <v/>
      </c>
      <c r="N831" s="2" t="str">
        <f t="shared" si="203"/>
        <v/>
      </c>
      <c r="O831" s="11" t="str">
        <f t="shared" si="204"/>
        <v/>
      </c>
      <c r="P831" s="11" t="str">
        <f t="shared" si="205"/>
        <v/>
      </c>
      <c r="Q831" s="11" t="str">
        <f t="shared" si="206"/>
        <v/>
      </c>
      <c r="R831" s="137"/>
      <c r="S831" s="137"/>
      <c r="T831" s="12" t="e">
        <f t="shared" si="207"/>
        <v>#VALUE!</v>
      </c>
      <c r="U831" s="13" t="e">
        <f t="shared" si="208"/>
        <v>#VALUE!</v>
      </c>
      <c r="V831" s="13"/>
      <c r="W831" s="8">
        <f t="shared" si="209"/>
        <v>9.0359999999999996</v>
      </c>
      <c r="X831" s="8">
        <f t="shared" si="210"/>
        <v>-184.49199999999999</v>
      </c>
      <c r="Y831"/>
      <c r="Z831" t="e">
        <f>IF(D831="M",IF(AC831&lt;78,LMS!$D$5*AC831^3+LMS!$E$5*AC831^2+LMS!$F$5*AC831+LMS!$G$5,IF(AC831&lt;150,LMS!$D$6*AC831^3+LMS!$E$6*AC831^2+LMS!$F$6*AC831+LMS!$G$6,LMS!$D$7*AC831^3+LMS!$E$7*AC831^2+LMS!$F$7*AC831+LMS!$G$7)),IF(AC831&lt;69,LMS!$D$9*AC831^3+LMS!$E$9*AC831^2+LMS!$F$9*AC831+LMS!$G$9,IF(AC831&lt;150,LMS!$D$10*AC831^3+LMS!$E$10*AC831^2+LMS!$F$10*AC831+LMS!$G$10,LMS!$D$11*AC831^3+LMS!$E$11*AC831^2+LMS!$F$11*AC831+LMS!$G$11)))</f>
        <v>#VALUE!</v>
      </c>
      <c r="AA831" t="e">
        <f>IF(D831="M",(IF(AC831&lt;2.5,LMS!$D$21*AC831^3+LMS!$E$21*AC831^2+LMS!$F$21*AC831+LMS!$G$21,IF(AC831&lt;9.5,LMS!$D$22*AC831^3+LMS!$E$22*AC831^2+LMS!$F$22*AC831+LMS!$G$22,IF(AC831&lt;26.75,LMS!$D$23*AC831^3+LMS!$E$23*AC831^2+LMS!$F$23*AC831+LMS!$G$23,IF(AC831&lt;90,LMS!$D$24*AC831^3+LMS!$E$24*AC831^2+LMS!$F$24*AC831+LMS!$G$24,LMS!$D$25*AC831^3+LMS!$E$25*AC831^2+LMS!$F$25*AC831+LMS!$G$25))))),(IF(AC831&lt;2.5,LMS!$D$27*AC831^3+LMS!$E$27*AC831^2+LMS!$F$27*AC831+LMS!$G$27,IF(AC831&lt;9.5,LMS!$D$28*AC831^3+LMS!$E$28*AC831^2+LMS!$F$28*AC831+LMS!$G$28,IF(AC831&lt;26.75,LMS!$D$29*AC831^3+LMS!$E$29*AC831^2+LMS!$F$29*AC831+LMS!$G$29,IF(AC831&lt;90,LMS!$D$30*AC831^3+LMS!$E$30*AC831^2+LMS!$F$30*AC831+LMS!$G$30,IF(AC831&lt;150,LMS!$D$31*AC831^3+LMS!$E$31*AC831^2+LMS!$F$31*AC831+LMS!$G$31,LMS!$D$32*AC831^3+LMS!$E$32*AC831^2+LMS!$F$32*AC831+LMS!$G$32)))))))</f>
        <v>#VALUE!</v>
      </c>
      <c r="AB831" t="e">
        <f>IF(D831="M",(IF(AC831&lt;90,LMS!$D$14*AC831^3+LMS!$E$14*AC831^2+LMS!$F$14*AC831+LMS!$G$14,LMS!$D$15*AC831^3+LMS!$E$15*AC831^2+LMS!$F$15*AC831+LMS!$G$15)),(IF(AC831&lt;90,LMS!$D$17*AC831^3+LMS!$E$17*AC831^2+LMS!$F$17*AC831+LMS!$G$17,LMS!$D$18*AC831^3+LMS!$E$18*AC831^2+LMS!$F$18*AC831+LMS!$G$18)))</f>
        <v>#VALUE!</v>
      </c>
      <c r="AC831" s="7" t="e">
        <f t="shared" si="211"/>
        <v>#VALUE!</v>
      </c>
    </row>
    <row r="832" spans="2:29" s="7" customFormat="1">
      <c r="B832" s="119"/>
      <c r="C832" s="119"/>
      <c r="D832" s="119"/>
      <c r="E832" s="31"/>
      <c r="F832" s="31"/>
      <c r="G832" s="120"/>
      <c r="H832" s="120"/>
      <c r="I832" s="11" t="str">
        <f t="shared" si="198"/>
        <v/>
      </c>
      <c r="J832" s="2" t="str">
        <f t="shared" si="199"/>
        <v/>
      </c>
      <c r="K832" s="2" t="str">
        <f t="shared" si="200"/>
        <v/>
      </c>
      <c r="L832" s="2" t="str">
        <f t="shared" si="201"/>
        <v/>
      </c>
      <c r="M832" s="2" t="str">
        <f t="shared" si="202"/>
        <v/>
      </c>
      <c r="N832" s="2" t="str">
        <f t="shared" si="203"/>
        <v/>
      </c>
      <c r="O832" s="11" t="str">
        <f t="shared" si="204"/>
        <v/>
      </c>
      <c r="P832" s="11" t="str">
        <f t="shared" si="205"/>
        <v/>
      </c>
      <c r="Q832" s="11" t="str">
        <f t="shared" si="206"/>
        <v/>
      </c>
      <c r="R832" s="137"/>
      <c r="S832" s="137"/>
      <c r="T832" s="12" t="e">
        <f t="shared" si="207"/>
        <v>#VALUE!</v>
      </c>
      <c r="U832" s="13" t="e">
        <f t="shared" si="208"/>
        <v>#VALUE!</v>
      </c>
      <c r="V832" s="13"/>
      <c r="W832" s="8">
        <f t="shared" si="209"/>
        <v>9.0359999999999996</v>
      </c>
      <c r="X832" s="8">
        <f t="shared" si="210"/>
        <v>-184.49199999999999</v>
      </c>
      <c r="Y832"/>
      <c r="Z832" t="e">
        <f>IF(D832="M",IF(AC832&lt;78,LMS!$D$5*AC832^3+LMS!$E$5*AC832^2+LMS!$F$5*AC832+LMS!$G$5,IF(AC832&lt;150,LMS!$D$6*AC832^3+LMS!$E$6*AC832^2+LMS!$F$6*AC832+LMS!$G$6,LMS!$D$7*AC832^3+LMS!$E$7*AC832^2+LMS!$F$7*AC832+LMS!$G$7)),IF(AC832&lt;69,LMS!$D$9*AC832^3+LMS!$E$9*AC832^2+LMS!$F$9*AC832+LMS!$G$9,IF(AC832&lt;150,LMS!$D$10*AC832^3+LMS!$E$10*AC832^2+LMS!$F$10*AC832+LMS!$G$10,LMS!$D$11*AC832^3+LMS!$E$11*AC832^2+LMS!$F$11*AC832+LMS!$G$11)))</f>
        <v>#VALUE!</v>
      </c>
      <c r="AA832" t="e">
        <f>IF(D832="M",(IF(AC832&lt;2.5,LMS!$D$21*AC832^3+LMS!$E$21*AC832^2+LMS!$F$21*AC832+LMS!$G$21,IF(AC832&lt;9.5,LMS!$D$22*AC832^3+LMS!$E$22*AC832^2+LMS!$F$22*AC832+LMS!$G$22,IF(AC832&lt;26.75,LMS!$D$23*AC832^3+LMS!$E$23*AC832^2+LMS!$F$23*AC832+LMS!$G$23,IF(AC832&lt;90,LMS!$D$24*AC832^3+LMS!$E$24*AC832^2+LMS!$F$24*AC832+LMS!$G$24,LMS!$D$25*AC832^3+LMS!$E$25*AC832^2+LMS!$F$25*AC832+LMS!$G$25))))),(IF(AC832&lt;2.5,LMS!$D$27*AC832^3+LMS!$E$27*AC832^2+LMS!$F$27*AC832+LMS!$G$27,IF(AC832&lt;9.5,LMS!$D$28*AC832^3+LMS!$E$28*AC832^2+LMS!$F$28*AC832+LMS!$G$28,IF(AC832&lt;26.75,LMS!$D$29*AC832^3+LMS!$E$29*AC832^2+LMS!$F$29*AC832+LMS!$G$29,IF(AC832&lt;90,LMS!$D$30*AC832^3+LMS!$E$30*AC832^2+LMS!$F$30*AC832+LMS!$G$30,IF(AC832&lt;150,LMS!$D$31*AC832^3+LMS!$E$31*AC832^2+LMS!$F$31*AC832+LMS!$G$31,LMS!$D$32*AC832^3+LMS!$E$32*AC832^2+LMS!$F$32*AC832+LMS!$G$32)))))))</f>
        <v>#VALUE!</v>
      </c>
      <c r="AB832" t="e">
        <f>IF(D832="M",(IF(AC832&lt;90,LMS!$D$14*AC832^3+LMS!$E$14*AC832^2+LMS!$F$14*AC832+LMS!$G$14,LMS!$D$15*AC832^3+LMS!$E$15*AC832^2+LMS!$F$15*AC832+LMS!$G$15)),(IF(AC832&lt;90,LMS!$D$17*AC832^3+LMS!$E$17*AC832^2+LMS!$F$17*AC832+LMS!$G$17,LMS!$D$18*AC832^3+LMS!$E$18*AC832^2+LMS!$F$18*AC832+LMS!$G$18)))</f>
        <v>#VALUE!</v>
      </c>
      <c r="AC832" s="7" t="e">
        <f t="shared" si="211"/>
        <v>#VALUE!</v>
      </c>
    </row>
    <row r="833" spans="2:29" s="7" customFormat="1">
      <c r="B833" s="119"/>
      <c r="C833" s="119"/>
      <c r="D833" s="119"/>
      <c r="E833" s="31"/>
      <c r="F833" s="31"/>
      <c r="G833" s="120"/>
      <c r="H833" s="120"/>
      <c r="I833" s="11" t="str">
        <f t="shared" si="198"/>
        <v/>
      </c>
      <c r="J833" s="2" t="str">
        <f t="shared" si="199"/>
        <v/>
      </c>
      <c r="K833" s="2" t="str">
        <f t="shared" si="200"/>
        <v/>
      </c>
      <c r="L833" s="2" t="str">
        <f t="shared" si="201"/>
        <v/>
      </c>
      <c r="M833" s="2" t="str">
        <f t="shared" si="202"/>
        <v/>
      </c>
      <c r="N833" s="2" t="str">
        <f t="shared" si="203"/>
        <v/>
      </c>
      <c r="O833" s="11" t="str">
        <f t="shared" si="204"/>
        <v/>
      </c>
      <c r="P833" s="11" t="str">
        <f t="shared" si="205"/>
        <v/>
      </c>
      <c r="Q833" s="11" t="str">
        <f t="shared" si="206"/>
        <v/>
      </c>
      <c r="R833" s="137"/>
      <c r="S833" s="137"/>
      <c r="T833" s="12" t="e">
        <f t="shared" si="207"/>
        <v>#VALUE!</v>
      </c>
      <c r="U833" s="13" t="e">
        <f t="shared" si="208"/>
        <v>#VALUE!</v>
      </c>
      <c r="V833" s="13"/>
      <c r="W833" s="8">
        <f t="shared" si="209"/>
        <v>9.0359999999999996</v>
      </c>
      <c r="X833" s="8">
        <f t="shared" si="210"/>
        <v>-184.49199999999999</v>
      </c>
      <c r="Y833"/>
      <c r="Z833" t="e">
        <f>IF(D833="M",IF(AC833&lt;78,LMS!$D$5*AC833^3+LMS!$E$5*AC833^2+LMS!$F$5*AC833+LMS!$G$5,IF(AC833&lt;150,LMS!$D$6*AC833^3+LMS!$E$6*AC833^2+LMS!$F$6*AC833+LMS!$G$6,LMS!$D$7*AC833^3+LMS!$E$7*AC833^2+LMS!$F$7*AC833+LMS!$G$7)),IF(AC833&lt;69,LMS!$D$9*AC833^3+LMS!$E$9*AC833^2+LMS!$F$9*AC833+LMS!$G$9,IF(AC833&lt;150,LMS!$D$10*AC833^3+LMS!$E$10*AC833^2+LMS!$F$10*AC833+LMS!$G$10,LMS!$D$11*AC833^3+LMS!$E$11*AC833^2+LMS!$F$11*AC833+LMS!$G$11)))</f>
        <v>#VALUE!</v>
      </c>
      <c r="AA833" t="e">
        <f>IF(D833="M",(IF(AC833&lt;2.5,LMS!$D$21*AC833^3+LMS!$E$21*AC833^2+LMS!$F$21*AC833+LMS!$G$21,IF(AC833&lt;9.5,LMS!$D$22*AC833^3+LMS!$E$22*AC833^2+LMS!$F$22*AC833+LMS!$G$22,IF(AC833&lt;26.75,LMS!$D$23*AC833^3+LMS!$E$23*AC833^2+LMS!$F$23*AC833+LMS!$G$23,IF(AC833&lt;90,LMS!$D$24*AC833^3+LMS!$E$24*AC833^2+LMS!$F$24*AC833+LMS!$G$24,LMS!$D$25*AC833^3+LMS!$E$25*AC833^2+LMS!$F$25*AC833+LMS!$G$25))))),(IF(AC833&lt;2.5,LMS!$D$27*AC833^3+LMS!$E$27*AC833^2+LMS!$F$27*AC833+LMS!$G$27,IF(AC833&lt;9.5,LMS!$D$28*AC833^3+LMS!$E$28*AC833^2+LMS!$F$28*AC833+LMS!$G$28,IF(AC833&lt;26.75,LMS!$D$29*AC833^3+LMS!$E$29*AC833^2+LMS!$F$29*AC833+LMS!$G$29,IF(AC833&lt;90,LMS!$D$30*AC833^3+LMS!$E$30*AC833^2+LMS!$F$30*AC833+LMS!$G$30,IF(AC833&lt;150,LMS!$D$31*AC833^3+LMS!$E$31*AC833^2+LMS!$F$31*AC833+LMS!$G$31,LMS!$D$32*AC833^3+LMS!$E$32*AC833^2+LMS!$F$32*AC833+LMS!$G$32)))))))</f>
        <v>#VALUE!</v>
      </c>
      <c r="AB833" t="e">
        <f>IF(D833="M",(IF(AC833&lt;90,LMS!$D$14*AC833^3+LMS!$E$14*AC833^2+LMS!$F$14*AC833+LMS!$G$14,LMS!$D$15*AC833^3+LMS!$E$15*AC833^2+LMS!$F$15*AC833+LMS!$G$15)),(IF(AC833&lt;90,LMS!$D$17*AC833^3+LMS!$E$17*AC833^2+LMS!$F$17*AC833+LMS!$G$17,LMS!$D$18*AC833^3+LMS!$E$18*AC833^2+LMS!$F$18*AC833+LMS!$G$18)))</f>
        <v>#VALUE!</v>
      </c>
      <c r="AC833" s="7" t="e">
        <f t="shared" si="211"/>
        <v>#VALUE!</v>
      </c>
    </row>
    <row r="834" spans="2:29" s="7" customFormat="1">
      <c r="B834" s="119"/>
      <c r="C834" s="119"/>
      <c r="D834" s="119"/>
      <c r="E834" s="31"/>
      <c r="F834" s="31"/>
      <c r="G834" s="120"/>
      <c r="H834" s="120"/>
      <c r="I834" s="11" t="str">
        <f t="shared" si="198"/>
        <v/>
      </c>
      <c r="J834" s="2" t="str">
        <f t="shared" si="199"/>
        <v/>
      </c>
      <c r="K834" s="2" t="str">
        <f t="shared" si="200"/>
        <v/>
      </c>
      <c r="L834" s="2" t="str">
        <f t="shared" si="201"/>
        <v/>
      </c>
      <c r="M834" s="2" t="str">
        <f t="shared" si="202"/>
        <v/>
      </c>
      <c r="N834" s="2" t="str">
        <f t="shared" si="203"/>
        <v/>
      </c>
      <c r="O834" s="11" t="str">
        <f t="shared" si="204"/>
        <v/>
      </c>
      <c r="P834" s="11" t="str">
        <f t="shared" si="205"/>
        <v/>
      </c>
      <c r="Q834" s="11" t="str">
        <f t="shared" si="206"/>
        <v/>
      </c>
      <c r="R834" s="137"/>
      <c r="S834" s="137"/>
      <c r="T834" s="12" t="e">
        <f t="shared" si="207"/>
        <v>#VALUE!</v>
      </c>
      <c r="U834" s="13" t="e">
        <f t="shared" si="208"/>
        <v>#VALUE!</v>
      </c>
      <c r="V834" s="13"/>
      <c r="W834" s="8">
        <f t="shared" si="209"/>
        <v>9.0359999999999996</v>
      </c>
      <c r="X834" s="8">
        <f t="shared" si="210"/>
        <v>-184.49199999999999</v>
      </c>
      <c r="Y834"/>
      <c r="Z834" t="e">
        <f>IF(D834="M",IF(AC834&lt;78,LMS!$D$5*AC834^3+LMS!$E$5*AC834^2+LMS!$F$5*AC834+LMS!$G$5,IF(AC834&lt;150,LMS!$D$6*AC834^3+LMS!$E$6*AC834^2+LMS!$F$6*AC834+LMS!$G$6,LMS!$D$7*AC834^3+LMS!$E$7*AC834^2+LMS!$F$7*AC834+LMS!$G$7)),IF(AC834&lt;69,LMS!$D$9*AC834^3+LMS!$E$9*AC834^2+LMS!$F$9*AC834+LMS!$G$9,IF(AC834&lt;150,LMS!$D$10*AC834^3+LMS!$E$10*AC834^2+LMS!$F$10*AC834+LMS!$G$10,LMS!$D$11*AC834^3+LMS!$E$11*AC834^2+LMS!$F$11*AC834+LMS!$G$11)))</f>
        <v>#VALUE!</v>
      </c>
      <c r="AA834" t="e">
        <f>IF(D834="M",(IF(AC834&lt;2.5,LMS!$D$21*AC834^3+LMS!$E$21*AC834^2+LMS!$F$21*AC834+LMS!$G$21,IF(AC834&lt;9.5,LMS!$D$22*AC834^3+LMS!$E$22*AC834^2+LMS!$F$22*AC834+LMS!$G$22,IF(AC834&lt;26.75,LMS!$D$23*AC834^3+LMS!$E$23*AC834^2+LMS!$F$23*AC834+LMS!$G$23,IF(AC834&lt;90,LMS!$D$24*AC834^3+LMS!$E$24*AC834^2+LMS!$F$24*AC834+LMS!$G$24,LMS!$D$25*AC834^3+LMS!$E$25*AC834^2+LMS!$F$25*AC834+LMS!$G$25))))),(IF(AC834&lt;2.5,LMS!$D$27*AC834^3+LMS!$E$27*AC834^2+LMS!$F$27*AC834+LMS!$G$27,IF(AC834&lt;9.5,LMS!$D$28*AC834^3+LMS!$E$28*AC834^2+LMS!$F$28*AC834+LMS!$G$28,IF(AC834&lt;26.75,LMS!$D$29*AC834^3+LMS!$E$29*AC834^2+LMS!$F$29*AC834+LMS!$G$29,IF(AC834&lt;90,LMS!$D$30*AC834^3+LMS!$E$30*AC834^2+LMS!$F$30*AC834+LMS!$G$30,IF(AC834&lt;150,LMS!$D$31*AC834^3+LMS!$E$31*AC834^2+LMS!$F$31*AC834+LMS!$G$31,LMS!$D$32*AC834^3+LMS!$E$32*AC834^2+LMS!$F$32*AC834+LMS!$G$32)))))))</f>
        <v>#VALUE!</v>
      </c>
      <c r="AB834" t="e">
        <f>IF(D834="M",(IF(AC834&lt;90,LMS!$D$14*AC834^3+LMS!$E$14*AC834^2+LMS!$F$14*AC834+LMS!$G$14,LMS!$D$15*AC834^3+LMS!$E$15*AC834^2+LMS!$F$15*AC834+LMS!$G$15)),(IF(AC834&lt;90,LMS!$D$17*AC834^3+LMS!$E$17*AC834^2+LMS!$F$17*AC834+LMS!$G$17,LMS!$D$18*AC834^3+LMS!$E$18*AC834^2+LMS!$F$18*AC834+LMS!$G$18)))</f>
        <v>#VALUE!</v>
      </c>
      <c r="AC834" s="7" t="e">
        <f t="shared" si="211"/>
        <v>#VALUE!</v>
      </c>
    </row>
    <row r="835" spans="2:29" s="7" customFormat="1">
      <c r="B835" s="119"/>
      <c r="C835" s="119"/>
      <c r="D835" s="119"/>
      <c r="E835" s="31"/>
      <c r="F835" s="31"/>
      <c r="G835" s="120"/>
      <c r="H835" s="120"/>
      <c r="I835" s="11" t="str">
        <f t="shared" si="198"/>
        <v/>
      </c>
      <c r="J835" s="2" t="str">
        <f t="shared" si="199"/>
        <v/>
      </c>
      <c r="K835" s="2" t="str">
        <f t="shared" si="200"/>
        <v/>
      </c>
      <c r="L835" s="2" t="str">
        <f t="shared" si="201"/>
        <v/>
      </c>
      <c r="M835" s="2" t="str">
        <f t="shared" si="202"/>
        <v/>
      </c>
      <c r="N835" s="2" t="str">
        <f t="shared" si="203"/>
        <v/>
      </c>
      <c r="O835" s="11" t="str">
        <f t="shared" si="204"/>
        <v/>
      </c>
      <c r="P835" s="11" t="str">
        <f t="shared" si="205"/>
        <v/>
      </c>
      <c r="Q835" s="11" t="str">
        <f t="shared" si="206"/>
        <v/>
      </c>
      <c r="R835" s="137"/>
      <c r="S835" s="137"/>
      <c r="T835" s="12" t="e">
        <f t="shared" si="207"/>
        <v>#VALUE!</v>
      </c>
      <c r="U835" s="13" t="e">
        <f t="shared" si="208"/>
        <v>#VALUE!</v>
      </c>
      <c r="V835" s="13"/>
      <c r="W835" s="8">
        <f t="shared" si="209"/>
        <v>9.0359999999999996</v>
      </c>
      <c r="X835" s="8">
        <f t="shared" si="210"/>
        <v>-184.49199999999999</v>
      </c>
      <c r="Y835"/>
      <c r="Z835" t="e">
        <f>IF(D835="M",IF(AC835&lt;78,LMS!$D$5*AC835^3+LMS!$E$5*AC835^2+LMS!$F$5*AC835+LMS!$G$5,IF(AC835&lt;150,LMS!$D$6*AC835^3+LMS!$E$6*AC835^2+LMS!$F$6*AC835+LMS!$G$6,LMS!$D$7*AC835^3+LMS!$E$7*AC835^2+LMS!$F$7*AC835+LMS!$G$7)),IF(AC835&lt;69,LMS!$D$9*AC835^3+LMS!$E$9*AC835^2+LMS!$F$9*AC835+LMS!$G$9,IF(AC835&lt;150,LMS!$D$10*AC835^3+LMS!$E$10*AC835^2+LMS!$F$10*AC835+LMS!$G$10,LMS!$D$11*AC835^3+LMS!$E$11*AC835^2+LMS!$F$11*AC835+LMS!$G$11)))</f>
        <v>#VALUE!</v>
      </c>
      <c r="AA835" t="e">
        <f>IF(D835="M",(IF(AC835&lt;2.5,LMS!$D$21*AC835^3+LMS!$E$21*AC835^2+LMS!$F$21*AC835+LMS!$G$21,IF(AC835&lt;9.5,LMS!$D$22*AC835^3+LMS!$E$22*AC835^2+LMS!$F$22*AC835+LMS!$G$22,IF(AC835&lt;26.75,LMS!$D$23*AC835^3+LMS!$E$23*AC835^2+LMS!$F$23*AC835+LMS!$G$23,IF(AC835&lt;90,LMS!$D$24*AC835^3+LMS!$E$24*AC835^2+LMS!$F$24*AC835+LMS!$G$24,LMS!$D$25*AC835^3+LMS!$E$25*AC835^2+LMS!$F$25*AC835+LMS!$G$25))))),(IF(AC835&lt;2.5,LMS!$D$27*AC835^3+LMS!$E$27*AC835^2+LMS!$F$27*AC835+LMS!$G$27,IF(AC835&lt;9.5,LMS!$D$28*AC835^3+LMS!$E$28*AC835^2+LMS!$F$28*AC835+LMS!$G$28,IF(AC835&lt;26.75,LMS!$D$29*AC835^3+LMS!$E$29*AC835^2+LMS!$F$29*AC835+LMS!$G$29,IF(AC835&lt;90,LMS!$D$30*AC835^3+LMS!$E$30*AC835^2+LMS!$F$30*AC835+LMS!$G$30,IF(AC835&lt;150,LMS!$D$31*AC835^3+LMS!$E$31*AC835^2+LMS!$F$31*AC835+LMS!$G$31,LMS!$D$32*AC835^3+LMS!$E$32*AC835^2+LMS!$F$32*AC835+LMS!$G$32)))))))</f>
        <v>#VALUE!</v>
      </c>
      <c r="AB835" t="e">
        <f>IF(D835="M",(IF(AC835&lt;90,LMS!$D$14*AC835^3+LMS!$E$14*AC835^2+LMS!$F$14*AC835+LMS!$G$14,LMS!$D$15*AC835^3+LMS!$E$15*AC835^2+LMS!$F$15*AC835+LMS!$G$15)),(IF(AC835&lt;90,LMS!$D$17*AC835^3+LMS!$E$17*AC835^2+LMS!$F$17*AC835+LMS!$G$17,LMS!$D$18*AC835^3+LMS!$E$18*AC835^2+LMS!$F$18*AC835+LMS!$G$18)))</f>
        <v>#VALUE!</v>
      </c>
      <c r="AC835" s="7" t="e">
        <f t="shared" si="211"/>
        <v>#VALUE!</v>
      </c>
    </row>
    <row r="836" spans="2:29" s="7" customFormat="1">
      <c r="B836" s="119"/>
      <c r="C836" s="119"/>
      <c r="D836" s="119"/>
      <c r="E836" s="31"/>
      <c r="F836" s="31"/>
      <c r="G836" s="120"/>
      <c r="H836" s="120"/>
      <c r="I836" s="11" t="str">
        <f t="shared" si="198"/>
        <v/>
      </c>
      <c r="J836" s="2" t="str">
        <f t="shared" si="199"/>
        <v/>
      </c>
      <c r="K836" s="2" t="str">
        <f t="shared" si="200"/>
        <v/>
      </c>
      <c r="L836" s="2" t="str">
        <f t="shared" si="201"/>
        <v/>
      </c>
      <c r="M836" s="2" t="str">
        <f t="shared" si="202"/>
        <v/>
      </c>
      <c r="N836" s="2" t="str">
        <f t="shared" si="203"/>
        <v/>
      </c>
      <c r="O836" s="11" t="str">
        <f t="shared" si="204"/>
        <v/>
      </c>
      <c r="P836" s="11" t="str">
        <f t="shared" si="205"/>
        <v/>
      </c>
      <c r="Q836" s="11" t="str">
        <f t="shared" si="206"/>
        <v/>
      </c>
      <c r="R836" s="137"/>
      <c r="S836" s="137"/>
      <c r="T836" s="12" t="e">
        <f t="shared" si="207"/>
        <v>#VALUE!</v>
      </c>
      <c r="U836" s="13" t="e">
        <f t="shared" si="208"/>
        <v>#VALUE!</v>
      </c>
      <c r="V836" s="13"/>
      <c r="W836" s="8">
        <f t="shared" si="209"/>
        <v>9.0359999999999996</v>
      </c>
      <c r="X836" s="8">
        <f t="shared" si="210"/>
        <v>-184.49199999999999</v>
      </c>
      <c r="Y836"/>
      <c r="Z836" t="e">
        <f>IF(D836="M",IF(AC836&lt;78,LMS!$D$5*AC836^3+LMS!$E$5*AC836^2+LMS!$F$5*AC836+LMS!$G$5,IF(AC836&lt;150,LMS!$D$6*AC836^3+LMS!$E$6*AC836^2+LMS!$F$6*AC836+LMS!$G$6,LMS!$D$7*AC836^3+LMS!$E$7*AC836^2+LMS!$F$7*AC836+LMS!$G$7)),IF(AC836&lt;69,LMS!$D$9*AC836^3+LMS!$E$9*AC836^2+LMS!$F$9*AC836+LMS!$G$9,IF(AC836&lt;150,LMS!$D$10*AC836^3+LMS!$E$10*AC836^2+LMS!$F$10*AC836+LMS!$G$10,LMS!$D$11*AC836^3+LMS!$E$11*AC836^2+LMS!$F$11*AC836+LMS!$G$11)))</f>
        <v>#VALUE!</v>
      </c>
      <c r="AA836" t="e">
        <f>IF(D836="M",(IF(AC836&lt;2.5,LMS!$D$21*AC836^3+LMS!$E$21*AC836^2+LMS!$F$21*AC836+LMS!$G$21,IF(AC836&lt;9.5,LMS!$D$22*AC836^3+LMS!$E$22*AC836^2+LMS!$F$22*AC836+LMS!$G$22,IF(AC836&lt;26.75,LMS!$D$23*AC836^3+LMS!$E$23*AC836^2+LMS!$F$23*AC836+LMS!$G$23,IF(AC836&lt;90,LMS!$D$24*AC836^3+LMS!$E$24*AC836^2+LMS!$F$24*AC836+LMS!$G$24,LMS!$D$25*AC836^3+LMS!$E$25*AC836^2+LMS!$F$25*AC836+LMS!$G$25))))),(IF(AC836&lt;2.5,LMS!$D$27*AC836^3+LMS!$E$27*AC836^2+LMS!$F$27*AC836+LMS!$G$27,IF(AC836&lt;9.5,LMS!$D$28*AC836^3+LMS!$E$28*AC836^2+LMS!$F$28*AC836+LMS!$G$28,IF(AC836&lt;26.75,LMS!$D$29*AC836^3+LMS!$E$29*AC836^2+LMS!$F$29*AC836+LMS!$G$29,IF(AC836&lt;90,LMS!$D$30*AC836^3+LMS!$E$30*AC836^2+LMS!$F$30*AC836+LMS!$G$30,IF(AC836&lt;150,LMS!$D$31*AC836^3+LMS!$E$31*AC836^2+LMS!$F$31*AC836+LMS!$G$31,LMS!$D$32*AC836^3+LMS!$E$32*AC836^2+LMS!$F$32*AC836+LMS!$G$32)))))))</f>
        <v>#VALUE!</v>
      </c>
      <c r="AB836" t="e">
        <f>IF(D836="M",(IF(AC836&lt;90,LMS!$D$14*AC836^3+LMS!$E$14*AC836^2+LMS!$F$14*AC836+LMS!$G$14,LMS!$D$15*AC836^3+LMS!$E$15*AC836^2+LMS!$F$15*AC836+LMS!$G$15)),(IF(AC836&lt;90,LMS!$D$17*AC836^3+LMS!$E$17*AC836^2+LMS!$F$17*AC836+LMS!$G$17,LMS!$D$18*AC836^3+LMS!$E$18*AC836^2+LMS!$F$18*AC836+LMS!$G$18)))</f>
        <v>#VALUE!</v>
      </c>
      <c r="AC836" s="7" t="e">
        <f t="shared" si="211"/>
        <v>#VALUE!</v>
      </c>
    </row>
    <row r="837" spans="2:29" s="7" customFormat="1">
      <c r="B837" s="119"/>
      <c r="C837" s="119"/>
      <c r="D837" s="119"/>
      <c r="E837" s="31"/>
      <c r="F837" s="31"/>
      <c r="G837" s="120"/>
      <c r="H837" s="120"/>
      <c r="I837" s="11" t="str">
        <f t="shared" si="198"/>
        <v/>
      </c>
      <c r="J837" s="2" t="str">
        <f t="shared" si="199"/>
        <v/>
      </c>
      <c r="K837" s="2" t="str">
        <f t="shared" si="200"/>
        <v/>
      </c>
      <c r="L837" s="2" t="str">
        <f t="shared" si="201"/>
        <v/>
      </c>
      <c r="M837" s="2" t="str">
        <f t="shared" si="202"/>
        <v/>
      </c>
      <c r="N837" s="2" t="str">
        <f t="shared" si="203"/>
        <v/>
      </c>
      <c r="O837" s="11" t="str">
        <f t="shared" si="204"/>
        <v/>
      </c>
      <c r="P837" s="11" t="str">
        <f t="shared" si="205"/>
        <v/>
      </c>
      <c r="Q837" s="11" t="str">
        <f t="shared" si="206"/>
        <v/>
      </c>
      <c r="R837" s="137"/>
      <c r="S837" s="137"/>
      <c r="T837" s="12" t="e">
        <f t="shared" si="207"/>
        <v>#VALUE!</v>
      </c>
      <c r="U837" s="13" t="e">
        <f t="shared" si="208"/>
        <v>#VALUE!</v>
      </c>
      <c r="V837" s="13"/>
      <c r="W837" s="8">
        <f t="shared" si="209"/>
        <v>9.0359999999999996</v>
      </c>
      <c r="X837" s="8">
        <f t="shared" si="210"/>
        <v>-184.49199999999999</v>
      </c>
      <c r="Y837"/>
      <c r="Z837" t="e">
        <f>IF(D837="M",IF(AC837&lt;78,LMS!$D$5*AC837^3+LMS!$E$5*AC837^2+LMS!$F$5*AC837+LMS!$G$5,IF(AC837&lt;150,LMS!$D$6*AC837^3+LMS!$E$6*AC837^2+LMS!$F$6*AC837+LMS!$G$6,LMS!$D$7*AC837^3+LMS!$E$7*AC837^2+LMS!$F$7*AC837+LMS!$G$7)),IF(AC837&lt;69,LMS!$D$9*AC837^3+LMS!$E$9*AC837^2+LMS!$F$9*AC837+LMS!$G$9,IF(AC837&lt;150,LMS!$D$10*AC837^3+LMS!$E$10*AC837^2+LMS!$F$10*AC837+LMS!$G$10,LMS!$D$11*AC837^3+LMS!$E$11*AC837^2+LMS!$F$11*AC837+LMS!$G$11)))</f>
        <v>#VALUE!</v>
      </c>
      <c r="AA837" t="e">
        <f>IF(D837="M",(IF(AC837&lt;2.5,LMS!$D$21*AC837^3+LMS!$E$21*AC837^2+LMS!$F$21*AC837+LMS!$G$21,IF(AC837&lt;9.5,LMS!$D$22*AC837^3+LMS!$E$22*AC837^2+LMS!$F$22*AC837+LMS!$G$22,IF(AC837&lt;26.75,LMS!$D$23*AC837^3+LMS!$E$23*AC837^2+LMS!$F$23*AC837+LMS!$G$23,IF(AC837&lt;90,LMS!$D$24*AC837^3+LMS!$E$24*AC837^2+LMS!$F$24*AC837+LMS!$G$24,LMS!$D$25*AC837^3+LMS!$E$25*AC837^2+LMS!$F$25*AC837+LMS!$G$25))))),(IF(AC837&lt;2.5,LMS!$D$27*AC837^3+LMS!$E$27*AC837^2+LMS!$F$27*AC837+LMS!$G$27,IF(AC837&lt;9.5,LMS!$D$28*AC837^3+LMS!$E$28*AC837^2+LMS!$F$28*AC837+LMS!$G$28,IF(AC837&lt;26.75,LMS!$D$29*AC837^3+LMS!$E$29*AC837^2+LMS!$F$29*AC837+LMS!$G$29,IF(AC837&lt;90,LMS!$D$30*AC837^3+LMS!$E$30*AC837^2+LMS!$F$30*AC837+LMS!$G$30,IF(AC837&lt;150,LMS!$D$31*AC837^3+LMS!$E$31*AC837^2+LMS!$F$31*AC837+LMS!$G$31,LMS!$D$32*AC837^3+LMS!$E$32*AC837^2+LMS!$F$32*AC837+LMS!$G$32)))))))</f>
        <v>#VALUE!</v>
      </c>
      <c r="AB837" t="e">
        <f>IF(D837="M",(IF(AC837&lt;90,LMS!$D$14*AC837^3+LMS!$E$14*AC837^2+LMS!$F$14*AC837+LMS!$G$14,LMS!$D$15*AC837^3+LMS!$E$15*AC837^2+LMS!$F$15*AC837+LMS!$G$15)),(IF(AC837&lt;90,LMS!$D$17*AC837^3+LMS!$E$17*AC837^2+LMS!$F$17*AC837+LMS!$G$17,LMS!$D$18*AC837^3+LMS!$E$18*AC837^2+LMS!$F$18*AC837+LMS!$G$18)))</f>
        <v>#VALUE!</v>
      </c>
      <c r="AC837" s="7" t="e">
        <f t="shared" si="211"/>
        <v>#VALUE!</v>
      </c>
    </row>
    <row r="838" spans="2:29" s="7" customFormat="1">
      <c r="B838" s="119"/>
      <c r="C838" s="119"/>
      <c r="D838" s="119"/>
      <c r="E838" s="31"/>
      <c r="F838" s="31"/>
      <c r="G838" s="120"/>
      <c r="H838" s="120"/>
      <c r="I838" s="11" t="str">
        <f t="shared" si="198"/>
        <v/>
      </c>
      <c r="J838" s="2" t="str">
        <f t="shared" si="199"/>
        <v/>
      </c>
      <c r="K838" s="2" t="str">
        <f t="shared" si="200"/>
        <v/>
      </c>
      <c r="L838" s="2" t="str">
        <f t="shared" si="201"/>
        <v/>
      </c>
      <c r="M838" s="2" t="str">
        <f t="shared" si="202"/>
        <v/>
      </c>
      <c r="N838" s="2" t="str">
        <f t="shared" si="203"/>
        <v/>
      </c>
      <c r="O838" s="11" t="str">
        <f t="shared" si="204"/>
        <v/>
      </c>
      <c r="P838" s="11" t="str">
        <f t="shared" si="205"/>
        <v/>
      </c>
      <c r="Q838" s="11" t="str">
        <f t="shared" si="206"/>
        <v/>
      </c>
      <c r="R838" s="137"/>
      <c r="S838" s="137"/>
      <c r="T838" s="12" t="e">
        <f t="shared" si="207"/>
        <v>#VALUE!</v>
      </c>
      <c r="U838" s="13" t="e">
        <f t="shared" si="208"/>
        <v>#VALUE!</v>
      </c>
      <c r="V838" s="13"/>
      <c r="W838" s="8">
        <f t="shared" si="209"/>
        <v>9.0359999999999996</v>
      </c>
      <c r="X838" s="8">
        <f t="shared" si="210"/>
        <v>-184.49199999999999</v>
      </c>
      <c r="Y838"/>
      <c r="Z838" t="e">
        <f>IF(D838="M",IF(AC838&lt;78,LMS!$D$5*AC838^3+LMS!$E$5*AC838^2+LMS!$F$5*AC838+LMS!$G$5,IF(AC838&lt;150,LMS!$D$6*AC838^3+LMS!$E$6*AC838^2+LMS!$F$6*AC838+LMS!$G$6,LMS!$D$7*AC838^3+LMS!$E$7*AC838^2+LMS!$F$7*AC838+LMS!$G$7)),IF(AC838&lt;69,LMS!$D$9*AC838^3+LMS!$E$9*AC838^2+LMS!$F$9*AC838+LMS!$G$9,IF(AC838&lt;150,LMS!$D$10*AC838^3+LMS!$E$10*AC838^2+LMS!$F$10*AC838+LMS!$G$10,LMS!$D$11*AC838^3+LMS!$E$11*AC838^2+LMS!$F$11*AC838+LMS!$G$11)))</f>
        <v>#VALUE!</v>
      </c>
      <c r="AA838" t="e">
        <f>IF(D838="M",(IF(AC838&lt;2.5,LMS!$D$21*AC838^3+LMS!$E$21*AC838^2+LMS!$F$21*AC838+LMS!$G$21,IF(AC838&lt;9.5,LMS!$D$22*AC838^3+LMS!$E$22*AC838^2+LMS!$F$22*AC838+LMS!$G$22,IF(AC838&lt;26.75,LMS!$D$23*AC838^3+LMS!$E$23*AC838^2+LMS!$F$23*AC838+LMS!$G$23,IF(AC838&lt;90,LMS!$D$24*AC838^3+LMS!$E$24*AC838^2+LMS!$F$24*AC838+LMS!$G$24,LMS!$D$25*AC838^3+LMS!$E$25*AC838^2+LMS!$F$25*AC838+LMS!$G$25))))),(IF(AC838&lt;2.5,LMS!$D$27*AC838^3+LMS!$E$27*AC838^2+LMS!$F$27*AC838+LMS!$G$27,IF(AC838&lt;9.5,LMS!$D$28*AC838^3+LMS!$E$28*AC838^2+LMS!$F$28*AC838+LMS!$G$28,IF(AC838&lt;26.75,LMS!$D$29*AC838^3+LMS!$E$29*AC838^2+LMS!$F$29*AC838+LMS!$G$29,IF(AC838&lt;90,LMS!$D$30*AC838^3+LMS!$E$30*AC838^2+LMS!$F$30*AC838+LMS!$G$30,IF(AC838&lt;150,LMS!$D$31*AC838^3+LMS!$E$31*AC838^2+LMS!$F$31*AC838+LMS!$G$31,LMS!$D$32*AC838^3+LMS!$E$32*AC838^2+LMS!$F$32*AC838+LMS!$G$32)))))))</f>
        <v>#VALUE!</v>
      </c>
      <c r="AB838" t="e">
        <f>IF(D838="M",(IF(AC838&lt;90,LMS!$D$14*AC838^3+LMS!$E$14*AC838^2+LMS!$F$14*AC838+LMS!$G$14,LMS!$D$15*AC838^3+LMS!$E$15*AC838^2+LMS!$F$15*AC838+LMS!$G$15)),(IF(AC838&lt;90,LMS!$D$17*AC838^3+LMS!$E$17*AC838^2+LMS!$F$17*AC838+LMS!$G$17,LMS!$D$18*AC838^3+LMS!$E$18*AC838^2+LMS!$F$18*AC838+LMS!$G$18)))</f>
        <v>#VALUE!</v>
      </c>
      <c r="AC838" s="7" t="e">
        <f t="shared" si="211"/>
        <v>#VALUE!</v>
      </c>
    </row>
    <row r="839" spans="2:29" s="7" customFormat="1">
      <c r="B839" s="119"/>
      <c r="C839" s="119"/>
      <c r="D839" s="119"/>
      <c r="E839" s="31"/>
      <c r="F839" s="31"/>
      <c r="G839" s="120"/>
      <c r="H839" s="120"/>
      <c r="I839" s="11" t="str">
        <f t="shared" si="198"/>
        <v/>
      </c>
      <c r="J839" s="2" t="str">
        <f t="shared" si="199"/>
        <v/>
      </c>
      <c r="K839" s="2" t="str">
        <f t="shared" si="200"/>
        <v/>
      </c>
      <c r="L839" s="2" t="str">
        <f t="shared" si="201"/>
        <v/>
      </c>
      <c r="M839" s="2" t="str">
        <f t="shared" si="202"/>
        <v/>
      </c>
      <c r="N839" s="2" t="str">
        <f t="shared" si="203"/>
        <v/>
      </c>
      <c r="O839" s="11" t="str">
        <f t="shared" si="204"/>
        <v/>
      </c>
      <c r="P839" s="11" t="str">
        <f t="shared" si="205"/>
        <v/>
      </c>
      <c r="Q839" s="11" t="str">
        <f t="shared" si="206"/>
        <v/>
      </c>
      <c r="R839" s="137"/>
      <c r="S839" s="137"/>
      <c r="T839" s="12" t="e">
        <f t="shared" si="207"/>
        <v>#VALUE!</v>
      </c>
      <c r="U839" s="13" t="e">
        <f t="shared" si="208"/>
        <v>#VALUE!</v>
      </c>
      <c r="V839" s="13"/>
      <c r="W839" s="8">
        <f t="shared" si="209"/>
        <v>9.0359999999999996</v>
      </c>
      <c r="X839" s="8">
        <f t="shared" si="210"/>
        <v>-184.49199999999999</v>
      </c>
      <c r="Y839"/>
      <c r="Z839" t="e">
        <f>IF(D839="M",IF(AC839&lt;78,LMS!$D$5*AC839^3+LMS!$E$5*AC839^2+LMS!$F$5*AC839+LMS!$G$5,IF(AC839&lt;150,LMS!$D$6*AC839^3+LMS!$E$6*AC839^2+LMS!$F$6*AC839+LMS!$G$6,LMS!$D$7*AC839^3+LMS!$E$7*AC839^2+LMS!$F$7*AC839+LMS!$G$7)),IF(AC839&lt;69,LMS!$D$9*AC839^3+LMS!$E$9*AC839^2+LMS!$F$9*AC839+LMS!$G$9,IF(AC839&lt;150,LMS!$D$10*AC839^3+LMS!$E$10*AC839^2+LMS!$F$10*AC839+LMS!$G$10,LMS!$D$11*AC839^3+LMS!$E$11*AC839^2+LMS!$F$11*AC839+LMS!$G$11)))</f>
        <v>#VALUE!</v>
      </c>
      <c r="AA839" t="e">
        <f>IF(D839="M",(IF(AC839&lt;2.5,LMS!$D$21*AC839^3+LMS!$E$21*AC839^2+LMS!$F$21*AC839+LMS!$G$21,IF(AC839&lt;9.5,LMS!$D$22*AC839^3+LMS!$E$22*AC839^2+LMS!$F$22*AC839+LMS!$G$22,IF(AC839&lt;26.75,LMS!$D$23*AC839^3+LMS!$E$23*AC839^2+LMS!$F$23*AC839+LMS!$G$23,IF(AC839&lt;90,LMS!$D$24*AC839^3+LMS!$E$24*AC839^2+LMS!$F$24*AC839+LMS!$G$24,LMS!$D$25*AC839^3+LMS!$E$25*AC839^2+LMS!$F$25*AC839+LMS!$G$25))))),(IF(AC839&lt;2.5,LMS!$D$27*AC839^3+LMS!$E$27*AC839^2+LMS!$F$27*AC839+LMS!$G$27,IF(AC839&lt;9.5,LMS!$D$28*AC839^3+LMS!$E$28*AC839^2+LMS!$F$28*AC839+LMS!$G$28,IF(AC839&lt;26.75,LMS!$D$29*AC839^3+LMS!$E$29*AC839^2+LMS!$F$29*AC839+LMS!$G$29,IF(AC839&lt;90,LMS!$D$30*AC839^3+LMS!$E$30*AC839^2+LMS!$F$30*AC839+LMS!$G$30,IF(AC839&lt;150,LMS!$D$31*AC839^3+LMS!$E$31*AC839^2+LMS!$F$31*AC839+LMS!$G$31,LMS!$D$32*AC839^3+LMS!$E$32*AC839^2+LMS!$F$32*AC839+LMS!$G$32)))))))</f>
        <v>#VALUE!</v>
      </c>
      <c r="AB839" t="e">
        <f>IF(D839="M",(IF(AC839&lt;90,LMS!$D$14*AC839^3+LMS!$E$14*AC839^2+LMS!$F$14*AC839+LMS!$G$14,LMS!$D$15*AC839^3+LMS!$E$15*AC839^2+LMS!$F$15*AC839+LMS!$G$15)),(IF(AC839&lt;90,LMS!$D$17*AC839^3+LMS!$E$17*AC839^2+LMS!$F$17*AC839+LMS!$G$17,LMS!$D$18*AC839^3+LMS!$E$18*AC839^2+LMS!$F$18*AC839+LMS!$G$18)))</f>
        <v>#VALUE!</v>
      </c>
      <c r="AC839" s="7" t="e">
        <f t="shared" si="211"/>
        <v>#VALUE!</v>
      </c>
    </row>
    <row r="840" spans="2:29" s="7" customFormat="1">
      <c r="B840" s="119"/>
      <c r="C840" s="119"/>
      <c r="D840" s="119"/>
      <c r="E840" s="31"/>
      <c r="F840" s="31"/>
      <c r="G840" s="120"/>
      <c r="H840" s="120"/>
      <c r="I840" s="11" t="str">
        <f t="shared" si="198"/>
        <v/>
      </c>
      <c r="J840" s="2" t="str">
        <f t="shared" si="199"/>
        <v/>
      </c>
      <c r="K840" s="2" t="str">
        <f t="shared" si="200"/>
        <v/>
      </c>
      <c r="L840" s="2" t="str">
        <f t="shared" si="201"/>
        <v/>
      </c>
      <c r="M840" s="2" t="str">
        <f t="shared" si="202"/>
        <v/>
      </c>
      <c r="N840" s="2" t="str">
        <f t="shared" si="203"/>
        <v/>
      </c>
      <c r="O840" s="11" t="str">
        <f t="shared" si="204"/>
        <v/>
      </c>
      <c r="P840" s="11" t="str">
        <f t="shared" si="205"/>
        <v/>
      </c>
      <c r="Q840" s="11" t="str">
        <f t="shared" si="206"/>
        <v/>
      </c>
      <c r="R840" s="137"/>
      <c r="S840" s="137"/>
      <c r="T840" s="12" t="e">
        <f t="shared" si="207"/>
        <v>#VALUE!</v>
      </c>
      <c r="U840" s="13" t="e">
        <f t="shared" si="208"/>
        <v>#VALUE!</v>
      </c>
      <c r="V840" s="13"/>
      <c r="W840" s="8">
        <f t="shared" si="209"/>
        <v>9.0359999999999996</v>
      </c>
      <c r="X840" s="8">
        <f t="shared" si="210"/>
        <v>-184.49199999999999</v>
      </c>
      <c r="Y840"/>
      <c r="Z840" t="e">
        <f>IF(D840="M",IF(AC840&lt;78,LMS!$D$5*AC840^3+LMS!$E$5*AC840^2+LMS!$F$5*AC840+LMS!$G$5,IF(AC840&lt;150,LMS!$D$6*AC840^3+LMS!$E$6*AC840^2+LMS!$F$6*AC840+LMS!$G$6,LMS!$D$7*AC840^3+LMS!$E$7*AC840^2+LMS!$F$7*AC840+LMS!$G$7)),IF(AC840&lt;69,LMS!$D$9*AC840^3+LMS!$E$9*AC840^2+LMS!$F$9*AC840+LMS!$G$9,IF(AC840&lt;150,LMS!$D$10*AC840^3+LMS!$E$10*AC840^2+LMS!$F$10*AC840+LMS!$G$10,LMS!$D$11*AC840^3+LMS!$E$11*AC840^2+LMS!$F$11*AC840+LMS!$G$11)))</f>
        <v>#VALUE!</v>
      </c>
      <c r="AA840" t="e">
        <f>IF(D840="M",(IF(AC840&lt;2.5,LMS!$D$21*AC840^3+LMS!$E$21*AC840^2+LMS!$F$21*AC840+LMS!$G$21,IF(AC840&lt;9.5,LMS!$D$22*AC840^3+LMS!$E$22*AC840^2+LMS!$F$22*AC840+LMS!$G$22,IF(AC840&lt;26.75,LMS!$D$23*AC840^3+LMS!$E$23*AC840^2+LMS!$F$23*AC840+LMS!$G$23,IF(AC840&lt;90,LMS!$D$24*AC840^3+LMS!$E$24*AC840^2+LMS!$F$24*AC840+LMS!$G$24,LMS!$D$25*AC840^3+LMS!$E$25*AC840^2+LMS!$F$25*AC840+LMS!$G$25))))),(IF(AC840&lt;2.5,LMS!$D$27*AC840^3+LMS!$E$27*AC840^2+LMS!$F$27*AC840+LMS!$G$27,IF(AC840&lt;9.5,LMS!$D$28*AC840^3+LMS!$E$28*AC840^2+LMS!$F$28*AC840+LMS!$G$28,IF(AC840&lt;26.75,LMS!$D$29*AC840^3+LMS!$E$29*AC840^2+LMS!$F$29*AC840+LMS!$G$29,IF(AC840&lt;90,LMS!$D$30*AC840^3+LMS!$E$30*AC840^2+LMS!$F$30*AC840+LMS!$G$30,IF(AC840&lt;150,LMS!$D$31*AC840^3+LMS!$E$31*AC840^2+LMS!$F$31*AC840+LMS!$G$31,LMS!$D$32*AC840^3+LMS!$E$32*AC840^2+LMS!$F$32*AC840+LMS!$G$32)))))))</f>
        <v>#VALUE!</v>
      </c>
      <c r="AB840" t="e">
        <f>IF(D840="M",(IF(AC840&lt;90,LMS!$D$14*AC840^3+LMS!$E$14*AC840^2+LMS!$F$14*AC840+LMS!$G$14,LMS!$D$15*AC840^3+LMS!$E$15*AC840^2+LMS!$F$15*AC840+LMS!$G$15)),(IF(AC840&lt;90,LMS!$D$17*AC840^3+LMS!$E$17*AC840^2+LMS!$F$17*AC840+LMS!$G$17,LMS!$D$18*AC840^3+LMS!$E$18*AC840^2+LMS!$F$18*AC840+LMS!$G$18)))</f>
        <v>#VALUE!</v>
      </c>
      <c r="AC840" s="7" t="e">
        <f t="shared" si="211"/>
        <v>#VALUE!</v>
      </c>
    </row>
    <row r="841" spans="2:29" s="7" customFormat="1">
      <c r="B841" s="119"/>
      <c r="C841" s="119"/>
      <c r="D841" s="119"/>
      <c r="E841" s="31"/>
      <c r="F841" s="31"/>
      <c r="G841" s="120"/>
      <c r="H841" s="120"/>
      <c r="I841" s="11" t="str">
        <f t="shared" si="198"/>
        <v/>
      </c>
      <c r="J841" s="2" t="str">
        <f t="shared" si="199"/>
        <v/>
      </c>
      <c r="K841" s="2" t="str">
        <f t="shared" si="200"/>
        <v/>
      </c>
      <c r="L841" s="2" t="str">
        <f t="shared" si="201"/>
        <v/>
      </c>
      <c r="M841" s="2" t="str">
        <f t="shared" si="202"/>
        <v/>
      </c>
      <c r="N841" s="2" t="str">
        <f t="shared" si="203"/>
        <v/>
      </c>
      <c r="O841" s="11" t="str">
        <f t="shared" si="204"/>
        <v/>
      </c>
      <c r="P841" s="11" t="str">
        <f t="shared" si="205"/>
        <v/>
      </c>
      <c r="Q841" s="11" t="str">
        <f t="shared" si="206"/>
        <v/>
      </c>
      <c r="R841" s="137"/>
      <c r="S841" s="137"/>
      <c r="T841" s="12" t="e">
        <f t="shared" si="207"/>
        <v>#VALUE!</v>
      </c>
      <c r="U841" s="13" t="e">
        <f t="shared" si="208"/>
        <v>#VALUE!</v>
      </c>
      <c r="V841" s="13"/>
      <c r="W841" s="8">
        <f t="shared" si="209"/>
        <v>9.0359999999999996</v>
      </c>
      <c r="X841" s="8">
        <f t="shared" si="210"/>
        <v>-184.49199999999999</v>
      </c>
      <c r="Y841"/>
      <c r="Z841" t="e">
        <f>IF(D841="M",IF(AC841&lt;78,LMS!$D$5*AC841^3+LMS!$E$5*AC841^2+LMS!$F$5*AC841+LMS!$G$5,IF(AC841&lt;150,LMS!$D$6*AC841^3+LMS!$E$6*AC841^2+LMS!$F$6*AC841+LMS!$G$6,LMS!$D$7*AC841^3+LMS!$E$7*AC841^2+LMS!$F$7*AC841+LMS!$G$7)),IF(AC841&lt;69,LMS!$D$9*AC841^3+LMS!$E$9*AC841^2+LMS!$F$9*AC841+LMS!$G$9,IF(AC841&lt;150,LMS!$D$10*AC841^3+LMS!$E$10*AC841^2+LMS!$F$10*AC841+LMS!$G$10,LMS!$D$11*AC841^3+LMS!$E$11*AC841^2+LMS!$F$11*AC841+LMS!$G$11)))</f>
        <v>#VALUE!</v>
      </c>
      <c r="AA841" t="e">
        <f>IF(D841="M",(IF(AC841&lt;2.5,LMS!$D$21*AC841^3+LMS!$E$21*AC841^2+LMS!$F$21*AC841+LMS!$G$21,IF(AC841&lt;9.5,LMS!$D$22*AC841^3+LMS!$E$22*AC841^2+LMS!$F$22*AC841+LMS!$G$22,IF(AC841&lt;26.75,LMS!$D$23*AC841^3+LMS!$E$23*AC841^2+LMS!$F$23*AC841+LMS!$G$23,IF(AC841&lt;90,LMS!$D$24*AC841^3+LMS!$E$24*AC841^2+LMS!$F$24*AC841+LMS!$G$24,LMS!$D$25*AC841^3+LMS!$E$25*AC841^2+LMS!$F$25*AC841+LMS!$G$25))))),(IF(AC841&lt;2.5,LMS!$D$27*AC841^3+LMS!$E$27*AC841^2+LMS!$F$27*AC841+LMS!$G$27,IF(AC841&lt;9.5,LMS!$D$28*AC841^3+LMS!$E$28*AC841^2+LMS!$F$28*AC841+LMS!$G$28,IF(AC841&lt;26.75,LMS!$D$29*AC841^3+LMS!$E$29*AC841^2+LMS!$F$29*AC841+LMS!$G$29,IF(AC841&lt;90,LMS!$D$30*AC841^3+LMS!$E$30*AC841^2+LMS!$F$30*AC841+LMS!$G$30,IF(AC841&lt;150,LMS!$D$31*AC841^3+LMS!$E$31*AC841^2+LMS!$F$31*AC841+LMS!$G$31,LMS!$D$32*AC841^3+LMS!$E$32*AC841^2+LMS!$F$32*AC841+LMS!$G$32)))))))</f>
        <v>#VALUE!</v>
      </c>
      <c r="AB841" t="e">
        <f>IF(D841="M",(IF(AC841&lt;90,LMS!$D$14*AC841^3+LMS!$E$14*AC841^2+LMS!$F$14*AC841+LMS!$G$14,LMS!$D$15*AC841^3+LMS!$E$15*AC841^2+LMS!$F$15*AC841+LMS!$G$15)),(IF(AC841&lt;90,LMS!$D$17*AC841^3+LMS!$E$17*AC841^2+LMS!$F$17*AC841+LMS!$G$17,LMS!$D$18*AC841^3+LMS!$E$18*AC841^2+LMS!$F$18*AC841+LMS!$G$18)))</f>
        <v>#VALUE!</v>
      </c>
      <c r="AC841" s="7" t="e">
        <f t="shared" si="211"/>
        <v>#VALUE!</v>
      </c>
    </row>
    <row r="842" spans="2:29" s="7" customFormat="1">
      <c r="B842" s="119"/>
      <c r="C842" s="119"/>
      <c r="D842" s="119"/>
      <c r="E842" s="31"/>
      <c r="F842" s="31"/>
      <c r="G842" s="120"/>
      <c r="H842" s="120"/>
      <c r="I842" s="11" t="str">
        <f t="shared" si="198"/>
        <v/>
      </c>
      <c r="J842" s="2" t="str">
        <f t="shared" si="199"/>
        <v/>
      </c>
      <c r="K842" s="2" t="str">
        <f t="shared" si="200"/>
        <v/>
      </c>
      <c r="L842" s="2" t="str">
        <f t="shared" si="201"/>
        <v/>
      </c>
      <c r="M842" s="2" t="str">
        <f t="shared" si="202"/>
        <v/>
      </c>
      <c r="N842" s="2" t="str">
        <f t="shared" si="203"/>
        <v/>
      </c>
      <c r="O842" s="11" t="str">
        <f t="shared" si="204"/>
        <v/>
      </c>
      <c r="P842" s="11" t="str">
        <f t="shared" si="205"/>
        <v/>
      </c>
      <c r="Q842" s="11" t="str">
        <f t="shared" si="206"/>
        <v/>
      </c>
      <c r="R842" s="137"/>
      <c r="S842" s="137"/>
      <c r="T842" s="12" t="e">
        <f t="shared" si="207"/>
        <v>#VALUE!</v>
      </c>
      <c r="U842" s="13" t="e">
        <f t="shared" si="208"/>
        <v>#VALUE!</v>
      </c>
      <c r="V842" s="13"/>
      <c r="W842" s="8">
        <f t="shared" si="209"/>
        <v>9.0359999999999996</v>
      </c>
      <c r="X842" s="8">
        <f t="shared" si="210"/>
        <v>-184.49199999999999</v>
      </c>
      <c r="Y842"/>
      <c r="Z842" t="e">
        <f>IF(D842="M",IF(AC842&lt;78,LMS!$D$5*AC842^3+LMS!$E$5*AC842^2+LMS!$F$5*AC842+LMS!$G$5,IF(AC842&lt;150,LMS!$D$6*AC842^3+LMS!$E$6*AC842^2+LMS!$F$6*AC842+LMS!$G$6,LMS!$D$7*AC842^3+LMS!$E$7*AC842^2+LMS!$F$7*AC842+LMS!$G$7)),IF(AC842&lt;69,LMS!$D$9*AC842^3+LMS!$E$9*AC842^2+LMS!$F$9*AC842+LMS!$G$9,IF(AC842&lt;150,LMS!$D$10*AC842^3+LMS!$E$10*AC842^2+LMS!$F$10*AC842+LMS!$G$10,LMS!$D$11*AC842^3+LMS!$E$11*AC842^2+LMS!$F$11*AC842+LMS!$G$11)))</f>
        <v>#VALUE!</v>
      </c>
      <c r="AA842" t="e">
        <f>IF(D842="M",(IF(AC842&lt;2.5,LMS!$D$21*AC842^3+LMS!$E$21*AC842^2+LMS!$F$21*AC842+LMS!$G$21,IF(AC842&lt;9.5,LMS!$D$22*AC842^3+LMS!$E$22*AC842^2+LMS!$F$22*AC842+LMS!$G$22,IF(AC842&lt;26.75,LMS!$D$23*AC842^3+LMS!$E$23*AC842^2+LMS!$F$23*AC842+LMS!$G$23,IF(AC842&lt;90,LMS!$D$24*AC842^3+LMS!$E$24*AC842^2+LMS!$F$24*AC842+LMS!$G$24,LMS!$D$25*AC842^3+LMS!$E$25*AC842^2+LMS!$F$25*AC842+LMS!$G$25))))),(IF(AC842&lt;2.5,LMS!$D$27*AC842^3+LMS!$E$27*AC842^2+LMS!$F$27*AC842+LMS!$G$27,IF(AC842&lt;9.5,LMS!$D$28*AC842^3+LMS!$E$28*AC842^2+LMS!$F$28*AC842+LMS!$G$28,IF(AC842&lt;26.75,LMS!$D$29*AC842^3+LMS!$E$29*AC842^2+LMS!$F$29*AC842+LMS!$G$29,IF(AC842&lt;90,LMS!$D$30*AC842^3+LMS!$E$30*AC842^2+LMS!$F$30*AC842+LMS!$G$30,IF(AC842&lt;150,LMS!$D$31*AC842^3+LMS!$E$31*AC842^2+LMS!$F$31*AC842+LMS!$G$31,LMS!$D$32*AC842^3+LMS!$E$32*AC842^2+LMS!$F$32*AC842+LMS!$G$32)))))))</f>
        <v>#VALUE!</v>
      </c>
      <c r="AB842" t="e">
        <f>IF(D842="M",(IF(AC842&lt;90,LMS!$D$14*AC842^3+LMS!$E$14*AC842^2+LMS!$F$14*AC842+LMS!$G$14,LMS!$D$15*AC842^3+LMS!$E$15*AC842^2+LMS!$F$15*AC842+LMS!$G$15)),(IF(AC842&lt;90,LMS!$D$17*AC842^3+LMS!$E$17*AC842^2+LMS!$F$17*AC842+LMS!$G$17,LMS!$D$18*AC842^3+LMS!$E$18*AC842^2+LMS!$F$18*AC842+LMS!$G$18)))</f>
        <v>#VALUE!</v>
      </c>
      <c r="AC842" s="7" t="e">
        <f t="shared" si="211"/>
        <v>#VALUE!</v>
      </c>
    </row>
    <row r="843" spans="2:29" s="7" customFormat="1">
      <c r="B843" s="119"/>
      <c r="C843" s="119"/>
      <c r="D843" s="119"/>
      <c r="E843" s="31"/>
      <c r="F843" s="31"/>
      <c r="G843" s="120"/>
      <c r="H843" s="120"/>
      <c r="I843" s="11" t="str">
        <f t="shared" si="198"/>
        <v/>
      </c>
      <c r="J843" s="2" t="str">
        <f t="shared" si="199"/>
        <v/>
      </c>
      <c r="K843" s="2" t="str">
        <f t="shared" si="200"/>
        <v/>
      </c>
      <c r="L843" s="2" t="str">
        <f t="shared" si="201"/>
        <v/>
      </c>
      <c r="M843" s="2" t="str">
        <f t="shared" si="202"/>
        <v/>
      </c>
      <c r="N843" s="2" t="str">
        <f t="shared" si="203"/>
        <v/>
      </c>
      <c r="O843" s="11" t="str">
        <f t="shared" si="204"/>
        <v/>
      </c>
      <c r="P843" s="11" t="str">
        <f t="shared" si="205"/>
        <v/>
      </c>
      <c r="Q843" s="11" t="str">
        <f t="shared" si="206"/>
        <v/>
      </c>
      <c r="R843" s="137"/>
      <c r="S843" s="137"/>
      <c r="T843" s="12" t="e">
        <f t="shared" si="207"/>
        <v>#VALUE!</v>
      </c>
      <c r="U843" s="13" t="e">
        <f t="shared" si="208"/>
        <v>#VALUE!</v>
      </c>
      <c r="V843" s="13"/>
      <c r="W843" s="8">
        <f t="shared" si="209"/>
        <v>9.0359999999999996</v>
      </c>
      <c r="X843" s="8">
        <f t="shared" si="210"/>
        <v>-184.49199999999999</v>
      </c>
      <c r="Y843"/>
      <c r="Z843" t="e">
        <f>IF(D843="M",IF(AC843&lt;78,LMS!$D$5*AC843^3+LMS!$E$5*AC843^2+LMS!$F$5*AC843+LMS!$G$5,IF(AC843&lt;150,LMS!$D$6*AC843^3+LMS!$E$6*AC843^2+LMS!$F$6*AC843+LMS!$G$6,LMS!$D$7*AC843^3+LMS!$E$7*AC843^2+LMS!$F$7*AC843+LMS!$G$7)),IF(AC843&lt;69,LMS!$D$9*AC843^3+LMS!$E$9*AC843^2+LMS!$F$9*AC843+LMS!$G$9,IF(AC843&lt;150,LMS!$D$10*AC843^3+LMS!$E$10*AC843^2+LMS!$F$10*AC843+LMS!$G$10,LMS!$D$11*AC843^3+LMS!$E$11*AC843^2+LMS!$F$11*AC843+LMS!$G$11)))</f>
        <v>#VALUE!</v>
      </c>
      <c r="AA843" t="e">
        <f>IF(D843="M",(IF(AC843&lt;2.5,LMS!$D$21*AC843^3+LMS!$E$21*AC843^2+LMS!$F$21*AC843+LMS!$G$21,IF(AC843&lt;9.5,LMS!$D$22*AC843^3+LMS!$E$22*AC843^2+LMS!$F$22*AC843+LMS!$G$22,IF(AC843&lt;26.75,LMS!$D$23*AC843^3+LMS!$E$23*AC843^2+LMS!$F$23*AC843+LMS!$G$23,IF(AC843&lt;90,LMS!$D$24*AC843^3+LMS!$E$24*AC843^2+LMS!$F$24*AC843+LMS!$G$24,LMS!$D$25*AC843^3+LMS!$E$25*AC843^2+LMS!$F$25*AC843+LMS!$G$25))))),(IF(AC843&lt;2.5,LMS!$D$27*AC843^3+LMS!$E$27*AC843^2+LMS!$F$27*AC843+LMS!$G$27,IF(AC843&lt;9.5,LMS!$D$28*AC843^3+LMS!$E$28*AC843^2+LMS!$F$28*AC843+LMS!$G$28,IF(AC843&lt;26.75,LMS!$D$29*AC843^3+LMS!$E$29*AC843^2+LMS!$F$29*AC843+LMS!$G$29,IF(AC843&lt;90,LMS!$D$30*AC843^3+LMS!$E$30*AC843^2+LMS!$F$30*AC843+LMS!$G$30,IF(AC843&lt;150,LMS!$D$31*AC843^3+LMS!$E$31*AC843^2+LMS!$F$31*AC843+LMS!$G$31,LMS!$D$32*AC843^3+LMS!$E$32*AC843^2+LMS!$F$32*AC843+LMS!$G$32)))))))</f>
        <v>#VALUE!</v>
      </c>
      <c r="AB843" t="e">
        <f>IF(D843="M",(IF(AC843&lt;90,LMS!$D$14*AC843^3+LMS!$E$14*AC843^2+LMS!$F$14*AC843+LMS!$G$14,LMS!$D$15*AC843^3+LMS!$E$15*AC843^2+LMS!$F$15*AC843+LMS!$G$15)),(IF(AC843&lt;90,LMS!$D$17*AC843^3+LMS!$E$17*AC843^2+LMS!$F$17*AC843+LMS!$G$17,LMS!$D$18*AC843^3+LMS!$E$18*AC843^2+LMS!$F$18*AC843+LMS!$G$18)))</f>
        <v>#VALUE!</v>
      </c>
      <c r="AC843" s="7" t="e">
        <f t="shared" si="211"/>
        <v>#VALUE!</v>
      </c>
    </row>
    <row r="844" spans="2:29" s="7" customFormat="1">
      <c r="B844" s="119"/>
      <c r="C844" s="119"/>
      <c r="D844" s="119"/>
      <c r="E844" s="31"/>
      <c r="F844" s="31"/>
      <c r="G844" s="120"/>
      <c r="H844" s="120"/>
      <c r="I844" s="11" t="str">
        <f t="shared" si="198"/>
        <v/>
      </c>
      <c r="J844" s="2" t="str">
        <f t="shared" si="199"/>
        <v/>
      </c>
      <c r="K844" s="2" t="str">
        <f t="shared" si="200"/>
        <v/>
      </c>
      <c r="L844" s="2" t="str">
        <f t="shared" si="201"/>
        <v/>
      </c>
      <c r="M844" s="2" t="str">
        <f t="shared" si="202"/>
        <v/>
      </c>
      <c r="N844" s="2" t="str">
        <f t="shared" si="203"/>
        <v/>
      </c>
      <c r="O844" s="11" t="str">
        <f t="shared" si="204"/>
        <v/>
      </c>
      <c r="P844" s="11" t="str">
        <f t="shared" si="205"/>
        <v/>
      </c>
      <c r="Q844" s="11" t="str">
        <f t="shared" si="206"/>
        <v/>
      </c>
      <c r="R844" s="137"/>
      <c r="S844" s="137"/>
      <c r="T844" s="12" t="e">
        <f t="shared" si="207"/>
        <v>#VALUE!</v>
      </c>
      <c r="U844" s="13" t="e">
        <f t="shared" si="208"/>
        <v>#VALUE!</v>
      </c>
      <c r="V844" s="13"/>
      <c r="W844" s="8">
        <f t="shared" si="209"/>
        <v>9.0359999999999996</v>
      </c>
      <c r="X844" s="8">
        <f t="shared" si="210"/>
        <v>-184.49199999999999</v>
      </c>
      <c r="Y844"/>
      <c r="Z844" t="e">
        <f>IF(D844="M",IF(AC844&lt;78,LMS!$D$5*AC844^3+LMS!$E$5*AC844^2+LMS!$F$5*AC844+LMS!$G$5,IF(AC844&lt;150,LMS!$D$6*AC844^3+LMS!$E$6*AC844^2+LMS!$F$6*AC844+LMS!$G$6,LMS!$D$7*AC844^3+LMS!$E$7*AC844^2+LMS!$F$7*AC844+LMS!$G$7)),IF(AC844&lt;69,LMS!$D$9*AC844^3+LMS!$E$9*AC844^2+LMS!$F$9*AC844+LMS!$G$9,IF(AC844&lt;150,LMS!$D$10*AC844^3+LMS!$E$10*AC844^2+LMS!$F$10*AC844+LMS!$G$10,LMS!$D$11*AC844^3+LMS!$E$11*AC844^2+LMS!$F$11*AC844+LMS!$G$11)))</f>
        <v>#VALUE!</v>
      </c>
      <c r="AA844" t="e">
        <f>IF(D844="M",(IF(AC844&lt;2.5,LMS!$D$21*AC844^3+LMS!$E$21*AC844^2+LMS!$F$21*AC844+LMS!$G$21,IF(AC844&lt;9.5,LMS!$D$22*AC844^3+LMS!$E$22*AC844^2+LMS!$F$22*AC844+LMS!$G$22,IF(AC844&lt;26.75,LMS!$D$23*AC844^3+LMS!$E$23*AC844^2+LMS!$F$23*AC844+LMS!$G$23,IF(AC844&lt;90,LMS!$D$24*AC844^3+LMS!$E$24*AC844^2+LMS!$F$24*AC844+LMS!$G$24,LMS!$D$25*AC844^3+LMS!$E$25*AC844^2+LMS!$F$25*AC844+LMS!$G$25))))),(IF(AC844&lt;2.5,LMS!$D$27*AC844^3+LMS!$E$27*AC844^2+LMS!$F$27*AC844+LMS!$G$27,IF(AC844&lt;9.5,LMS!$D$28*AC844^3+LMS!$E$28*AC844^2+LMS!$F$28*AC844+LMS!$G$28,IF(AC844&lt;26.75,LMS!$D$29*AC844^3+LMS!$E$29*AC844^2+LMS!$F$29*AC844+LMS!$G$29,IF(AC844&lt;90,LMS!$D$30*AC844^3+LMS!$E$30*AC844^2+LMS!$F$30*AC844+LMS!$G$30,IF(AC844&lt;150,LMS!$D$31*AC844^3+LMS!$E$31*AC844^2+LMS!$F$31*AC844+LMS!$G$31,LMS!$D$32*AC844^3+LMS!$E$32*AC844^2+LMS!$F$32*AC844+LMS!$G$32)))))))</f>
        <v>#VALUE!</v>
      </c>
      <c r="AB844" t="e">
        <f>IF(D844="M",(IF(AC844&lt;90,LMS!$D$14*AC844^3+LMS!$E$14*AC844^2+LMS!$F$14*AC844+LMS!$G$14,LMS!$D$15*AC844^3+LMS!$E$15*AC844^2+LMS!$F$15*AC844+LMS!$G$15)),(IF(AC844&lt;90,LMS!$D$17*AC844^3+LMS!$E$17*AC844^2+LMS!$F$17*AC844+LMS!$G$17,LMS!$D$18*AC844^3+LMS!$E$18*AC844^2+LMS!$F$18*AC844+LMS!$G$18)))</f>
        <v>#VALUE!</v>
      </c>
      <c r="AC844" s="7" t="e">
        <f t="shared" si="211"/>
        <v>#VALUE!</v>
      </c>
    </row>
    <row r="845" spans="2:29" s="7" customFormat="1">
      <c r="B845" s="119"/>
      <c r="C845" s="119"/>
      <c r="D845" s="119"/>
      <c r="E845" s="31"/>
      <c r="F845" s="31"/>
      <c r="G845" s="120"/>
      <c r="H845" s="120"/>
      <c r="I845" s="11" t="str">
        <f t="shared" si="198"/>
        <v/>
      </c>
      <c r="J845" s="2" t="str">
        <f t="shared" si="199"/>
        <v/>
      </c>
      <c r="K845" s="2" t="str">
        <f t="shared" si="200"/>
        <v/>
      </c>
      <c r="L845" s="2" t="str">
        <f t="shared" si="201"/>
        <v/>
      </c>
      <c r="M845" s="2" t="str">
        <f t="shared" si="202"/>
        <v/>
      </c>
      <c r="N845" s="2" t="str">
        <f t="shared" si="203"/>
        <v/>
      </c>
      <c r="O845" s="11" t="str">
        <f t="shared" si="204"/>
        <v/>
      </c>
      <c r="P845" s="11" t="str">
        <f t="shared" si="205"/>
        <v/>
      </c>
      <c r="Q845" s="11" t="str">
        <f t="shared" si="206"/>
        <v/>
      </c>
      <c r="R845" s="137"/>
      <c r="S845" s="137"/>
      <c r="T845" s="12" t="e">
        <f t="shared" si="207"/>
        <v>#VALUE!</v>
      </c>
      <c r="U845" s="13" t="e">
        <f t="shared" si="208"/>
        <v>#VALUE!</v>
      </c>
      <c r="V845" s="13"/>
      <c r="W845" s="8">
        <f t="shared" si="209"/>
        <v>9.0359999999999996</v>
      </c>
      <c r="X845" s="8">
        <f t="shared" si="210"/>
        <v>-184.49199999999999</v>
      </c>
      <c r="Y845"/>
      <c r="Z845" t="e">
        <f>IF(D845="M",IF(AC845&lt;78,LMS!$D$5*AC845^3+LMS!$E$5*AC845^2+LMS!$F$5*AC845+LMS!$G$5,IF(AC845&lt;150,LMS!$D$6*AC845^3+LMS!$E$6*AC845^2+LMS!$F$6*AC845+LMS!$G$6,LMS!$D$7*AC845^3+LMS!$E$7*AC845^2+LMS!$F$7*AC845+LMS!$G$7)),IF(AC845&lt;69,LMS!$D$9*AC845^3+LMS!$E$9*AC845^2+LMS!$F$9*AC845+LMS!$G$9,IF(AC845&lt;150,LMS!$D$10*AC845^3+LMS!$E$10*AC845^2+LMS!$F$10*AC845+LMS!$G$10,LMS!$D$11*AC845^3+LMS!$E$11*AC845^2+LMS!$F$11*AC845+LMS!$G$11)))</f>
        <v>#VALUE!</v>
      </c>
      <c r="AA845" t="e">
        <f>IF(D845="M",(IF(AC845&lt;2.5,LMS!$D$21*AC845^3+LMS!$E$21*AC845^2+LMS!$F$21*AC845+LMS!$G$21,IF(AC845&lt;9.5,LMS!$D$22*AC845^3+LMS!$E$22*AC845^2+LMS!$F$22*AC845+LMS!$G$22,IF(AC845&lt;26.75,LMS!$D$23*AC845^3+LMS!$E$23*AC845^2+LMS!$F$23*AC845+LMS!$G$23,IF(AC845&lt;90,LMS!$D$24*AC845^3+LMS!$E$24*AC845^2+LMS!$F$24*AC845+LMS!$G$24,LMS!$D$25*AC845^3+LMS!$E$25*AC845^2+LMS!$F$25*AC845+LMS!$G$25))))),(IF(AC845&lt;2.5,LMS!$D$27*AC845^3+LMS!$E$27*AC845^2+LMS!$F$27*AC845+LMS!$G$27,IF(AC845&lt;9.5,LMS!$D$28*AC845^3+LMS!$E$28*AC845^2+LMS!$F$28*AC845+LMS!$G$28,IF(AC845&lt;26.75,LMS!$D$29*AC845^3+LMS!$E$29*AC845^2+LMS!$F$29*AC845+LMS!$G$29,IF(AC845&lt;90,LMS!$D$30*AC845^3+LMS!$E$30*AC845^2+LMS!$F$30*AC845+LMS!$G$30,IF(AC845&lt;150,LMS!$D$31*AC845^3+LMS!$E$31*AC845^2+LMS!$F$31*AC845+LMS!$G$31,LMS!$D$32*AC845^3+LMS!$E$32*AC845^2+LMS!$F$32*AC845+LMS!$G$32)))))))</f>
        <v>#VALUE!</v>
      </c>
      <c r="AB845" t="e">
        <f>IF(D845="M",(IF(AC845&lt;90,LMS!$D$14*AC845^3+LMS!$E$14*AC845^2+LMS!$F$14*AC845+LMS!$G$14,LMS!$D$15*AC845^3+LMS!$E$15*AC845^2+LMS!$F$15*AC845+LMS!$G$15)),(IF(AC845&lt;90,LMS!$D$17*AC845^3+LMS!$E$17*AC845^2+LMS!$F$17*AC845+LMS!$G$17,LMS!$D$18*AC845^3+LMS!$E$18*AC845^2+LMS!$F$18*AC845+LMS!$G$18)))</f>
        <v>#VALUE!</v>
      </c>
      <c r="AC845" s="7" t="e">
        <f t="shared" si="211"/>
        <v>#VALUE!</v>
      </c>
    </row>
    <row r="846" spans="2:29" s="7" customFormat="1">
      <c r="B846" s="119"/>
      <c r="C846" s="119"/>
      <c r="D846" s="119"/>
      <c r="E846" s="31"/>
      <c r="F846" s="31"/>
      <c r="G846" s="120"/>
      <c r="H846" s="120"/>
      <c r="I846" s="11" t="str">
        <f t="shared" si="198"/>
        <v/>
      </c>
      <c r="J846" s="2" t="str">
        <f t="shared" si="199"/>
        <v/>
      </c>
      <c r="K846" s="2" t="str">
        <f t="shared" si="200"/>
        <v/>
      </c>
      <c r="L846" s="2" t="str">
        <f t="shared" si="201"/>
        <v/>
      </c>
      <c r="M846" s="2" t="str">
        <f t="shared" si="202"/>
        <v/>
      </c>
      <c r="N846" s="2" t="str">
        <f t="shared" si="203"/>
        <v/>
      </c>
      <c r="O846" s="11" t="str">
        <f t="shared" si="204"/>
        <v/>
      </c>
      <c r="P846" s="11" t="str">
        <f t="shared" si="205"/>
        <v/>
      </c>
      <c r="Q846" s="11" t="str">
        <f t="shared" si="206"/>
        <v/>
      </c>
      <c r="R846" s="137"/>
      <c r="S846" s="137"/>
      <c r="T846" s="12" t="e">
        <f t="shared" si="207"/>
        <v>#VALUE!</v>
      </c>
      <c r="U846" s="13" t="e">
        <f t="shared" si="208"/>
        <v>#VALUE!</v>
      </c>
      <c r="V846" s="13"/>
      <c r="W846" s="8">
        <f t="shared" si="209"/>
        <v>9.0359999999999996</v>
      </c>
      <c r="X846" s="8">
        <f t="shared" si="210"/>
        <v>-184.49199999999999</v>
      </c>
      <c r="Y846"/>
      <c r="Z846" t="e">
        <f>IF(D846="M",IF(AC846&lt;78,LMS!$D$5*AC846^3+LMS!$E$5*AC846^2+LMS!$F$5*AC846+LMS!$G$5,IF(AC846&lt;150,LMS!$D$6*AC846^3+LMS!$E$6*AC846^2+LMS!$F$6*AC846+LMS!$G$6,LMS!$D$7*AC846^3+LMS!$E$7*AC846^2+LMS!$F$7*AC846+LMS!$G$7)),IF(AC846&lt;69,LMS!$D$9*AC846^3+LMS!$E$9*AC846^2+LMS!$F$9*AC846+LMS!$G$9,IF(AC846&lt;150,LMS!$D$10*AC846^3+LMS!$E$10*AC846^2+LMS!$F$10*AC846+LMS!$G$10,LMS!$D$11*AC846^3+LMS!$E$11*AC846^2+LMS!$F$11*AC846+LMS!$G$11)))</f>
        <v>#VALUE!</v>
      </c>
      <c r="AA846" t="e">
        <f>IF(D846="M",(IF(AC846&lt;2.5,LMS!$D$21*AC846^3+LMS!$E$21*AC846^2+LMS!$F$21*AC846+LMS!$G$21,IF(AC846&lt;9.5,LMS!$D$22*AC846^3+LMS!$E$22*AC846^2+LMS!$F$22*AC846+LMS!$G$22,IF(AC846&lt;26.75,LMS!$D$23*AC846^3+LMS!$E$23*AC846^2+LMS!$F$23*AC846+LMS!$G$23,IF(AC846&lt;90,LMS!$D$24*AC846^3+LMS!$E$24*AC846^2+LMS!$F$24*AC846+LMS!$G$24,LMS!$D$25*AC846^3+LMS!$E$25*AC846^2+LMS!$F$25*AC846+LMS!$G$25))))),(IF(AC846&lt;2.5,LMS!$D$27*AC846^3+LMS!$E$27*AC846^2+LMS!$F$27*AC846+LMS!$G$27,IF(AC846&lt;9.5,LMS!$D$28*AC846^3+LMS!$E$28*AC846^2+LMS!$F$28*AC846+LMS!$G$28,IF(AC846&lt;26.75,LMS!$D$29*AC846^3+LMS!$E$29*AC846^2+LMS!$F$29*AC846+LMS!$G$29,IF(AC846&lt;90,LMS!$D$30*AC846^3+LMS!$E$30*AC846^2+LMS!$F$30*AC846+LMS!$G$30,IF(AC846&lt;150,LMS!$D$31*AC846^3+LMS!$E$31*AC846^2+LMS!$F$31*AC846+LMS!$G$31,LMS!$D$32*AC846^3+LMS!$E$32*AC846^2+LMS!$F$32*AC846+LMS!$G$32)))))))</f>
        <v>#VALUE!</v>
      </c>
      <c r="AB846" t="e">
        <f>IF(D846="M",(IF(AC846&lt;90,LMS!$D$14*AC846^3+LMS!$E$14*AC846^2+LMS!$F$14*AC846+LMS!$G$14,LMS!$D$15*AC846^3+LMS!$E$15*AC846^2+LMS!$F$15*AC846+LMS!$G$15)),(IF(AC846&lt;90,LMS!$D$17*AC846^3+LMS!$E$17*AC846^2+LMS!$F$17*AC846+LMS!$G$17,LMS!$D$18*AC846^3+LMS!$E$18*AC846^2+LMS!$F$18*AC846+LMS!$G$18)))</f>
        <v>#VALUE!</v>
      </c>
      <c r="AC846" s="7" t="e">
        <f t="shared" si="211"/>
        <v>#VALUE!</v>
      </c>
    </row>
    <row r="847" spans="2:29" s="7" customFormat="1">
      <c r="B847" s="119"/>
      <c r="C847" s="119"/>
      <c r="D847" s="119"/>
      <c r="E847" s="31"/>
      <c r="F847" s="31"/>
      <c r="G847" s="120"/>
      <c r="H847" s="120"/>
      <c r="I847" s="11" t="str">
        <f t="shared" si="198"/>
        <v/>
      </c>
      <c r="J847" s="2" t="str">
        <f t="shared" si="199"/>
        <v/>
      </c>
      <c r="K847" s="2" t="str">
        <f t="shared" si="200"/>
        <v/>
      </c>
      <c r="L847" s="2" t="str">
        <f t="shared" si="201"/>
        <v/>
      </c>
      <c r="M847" s="2" t="str">
        <f t="shared" si="202"/>
        <v/>
      </c>
      <c r="N847" s="2" t="str">
        <f t="shared" si="203"/>
        <v/>
      </c>
      <c r="O847" s="11" t="str">
        <f t="shared" si="204"/>
        <v/>
      </c>
      <c r="P847" s="11" t="str">
        <f t="shared" si="205"/>
        <v/>
      </c>
      <c r="Q847" s="11" t="str">
        <f t="shared" si="206"/>
        <v/>
      </c>
      <c r="R847" s="137"/>
      <c r="S847" s="137"/>
      <c r="T847" s="12" t="e">
        <f t="shared" si="207"/>
        <v>#VALUE!</v>
      </c>
      <c r="U847" s="13" t="e">
        <f t="shared" si="208"/>
        <v>#VALUE!</v>
      </c>
      <c r="V847" s="13"/>
      <c r="W847" s="8">
        <f t="shared" si="209"/>
        <v>9.0359999999999996</v>
      </c>
      <c r="X847" s="8">
        <f t="shared" si="210"/>
        <v>-184.49199999999999</v>
      </c>
      <c r="Y847"/>
      <c r="Z847" t="e">
        <f>IF(D847="M",IF(AC847&lt;78,LMS!$D$5*AC847^3+LMS!$E$5*AC847^2+LMS!$F$5*AC847+LMS!$G$5,IF(AC847&lt;150,LMS!$D$6*AC847^3+LMS!$E$6*AC847^2+LMS!$F$6*AC847+LMS!$G$6,LMS!$D$7*AC847^3+LMS!$E$7*AC847^2+LMS!$F$7*AC847+LMS!$G$7)),IF(AC847&lt;69,LMS!$D$9*AC847^3+LMS!$E$9*AC847^2+LMS!$F$9*AC847+LMS!$G$9,IF(AC847&lt;150,LMS!$D$10*AC847^3+LMS!$E$10*AC847^2+LMS!$F$10*AC847+LMS!$G$10,LMS!$D$11*AC847^3+LMS!$E$11*AC847^2+LMS!$F$11*AC847+LMS!$G$11)))</f>
        <v>#VALUE!</v>
      </c>
      <c r="AA847" t="e">
        <f>IF(D847="M",(IF(AC847&lt;2.5,LMS!$D$21*AC847^3+LMS!$E$21*AC847^2+LMS!$F$21*AC847+LMS!$G$21,IF(AC847&lt;9.5,LMS!$D$22*AC847^3+LMS!$E$22*AC847^2+LMS!$F$22*AC847+LMS!$G$22,IF(AC847&lt;26.75,LMS!$D$23*AC847^3+LMS!$E$23*AC847^2+LMS!$F$23*AC847+LMS!$G$23,IF(AC847&lt;90,LMS!$D$24*AC847^3+LMS!$E$24*AC847^2+LMS!$F$24*AC847+LMS!$G$24,LMS!$D$25*AC847^3+LMS!$E$25*AC847^2+LMS!$F$25*AC847+LMS!$G$25))))),(IF(AC847&lt;2.5,LMS!$D$27*AC847^3+LMS!$E$27*AC847^2+LMS!$F$27*AC847+LMS!$G$27,IF(AC847&lt;9.5,LMS!$D$28*AC847^3+LMS!$E$28*AC847^2+LMS!$F$28*AC847+LMS!$G$28,IF(AC847&lt;26.75,LMS!$D$29*AC847^3+LMS!$E$29*AC847^2+LMS!$F$29*AC847+LMS!$G$29,IF(AC847&lt;90,LMS!$D$30*AC847^3+LMS!$E$30*AC847^2+LMS!$F$30*AC847+LMS!$G$30,IF(AC847&lt;150,LMS!$D$31*AC847^3+LMS!$E$31*AC847^2+LMS!$F$31*AC847+LMS!$G$31,LMS!$D$32*AC847^3+LMS!$E$32*AC847^2+LMS!$F$32*AC847+LMS!$G$32)))))))</f>
        <v>#VALUE!</v>
      </c>
      <c r="AB847" t="e">
        <f>IF(D847="M",(IF(AC847&lt;90,LMS!$D$14*AC847^3+LMS!$E$14*AC847^2+LMS!$F$14*AC847+LMS!$G$14,LMS!$D$15*AC847^3+LMS!$E$15*AC847^2+LMS!$F$15*AC847+LMS!$G$15)),(IF(AC847&lt;90,LMS!$D$17*AC847^3+LMS!$E$17*AC847^2+LMS!$F$17*AC847+LMS!$G$17,LMS!$D$18*AC847^3+LMS!$E$18*AC847^2+LMS!$F$18*AC847+LMS!$G$18)))</f>
        <v>#VALUE!</v>
      </c>
      <c r="AC847" s="7" t="e">
        <f t="shared" si="211"/>
        <v>#VALUE!</v>
      </c>
    </row>
    <row r="848" spans="2:29" s="7" customFormat="1">
      <c r="B848" s="119"/>
      <c r="C848" s="119"/>
      <c r="D848" s="119"/>
      <c r="E848" s="31"/>
      <c r="F848" s="31"/>
      <c r="G848" s="120"/>
      <c r="H848" s="120"/>
      <c r="I848" s="11" t="str">
        <f t="shared" si="198"/>
        <v/>
      </c>
      <c r="J848" s="2" t="str">
        <f t="shared" si="199"/>
        <v/>
      </c>
      <c r="K848" s="2" t="str">
        <f t="shared" si="200"/>
        <v/>
      </c>
      <c r="L848" s="2" t="str">
        <f t="shared" si="201"/>
        <v/>
      </c>
      <c r="M848" s="2" t="str">
        <f t="shared" si="202"/>
        <v/>
      </c>
      <c r="N848" s="2" t="str">
        <f t="shared" si="203"/>
        <v/>
      </c>
      <c r="O848" s="11" t="str">
        <f t="shared" si="204"/>
        <v/>
      </c>
      <c r="P848" s="11" t="str">
        <f t="shared" si="205"/>
        <v/>
      </c>
      <c r="Q848" s="11" t="str">
        <f t="shared" si="206"/>
        <v/>
      </c>
      <c r="R848" s="137"/>
      <c r="S848" s="137"/>
      <c r="T848" s="12" t="e">
        <f t="shared" si="207"/>
        <v>#VALUE!</v>
      </c>
      <c r="U848" s="13" t="e">
        <f t="shared" si="208"/>
        <v>#VALUE!</v>
      </c>
      <c r="V848" s="13"/>
      <c r="W848" s="8">
        <f t="shared" si="209"/>
        <v>9.0359999999999996</v>
      </c>
      <c r="X848" s="8">
        <f t="shared" si="210"/>
        <v>-184.49199999999999</v>
      </c>
      <c r="Y848"/>
      <c r="Z848" t="e">
        <f>IF(D848="M",IF(AC848&lt;78,LMS!$D$5*AC848^3+LMS!$E$5*AC848^2+LMS!$F$5*AC848+LMS!$G$5,IF(AC848&lt;150,LMS!$D$6*AC848^3+LMS!$E$6*AC848^2+LMS!$F$6*AC848+LMS!$G$6,LMS!$D$7*AC848^3+LMS!$E$7*AC848^2+LMS!$F$7*AC848+LMS!$G$7)),IF(AC848&lt;69,LMS!$D$9*AC848^3+LMS!$E$9*AC848^2+LMS!$F$9*AC848+LMS!$G$9,IF(AC848&lt;150,LMS!$D$10*AC848^3+LMS!$E$10*AC848^2+LMS!$F$10*AC848+LMS!$G$10,LMS!$D$11*AC848^3+LMS!$E$11*AC848^2+LMS!$F$11*AC848+LMS!$G$11)))</f>
        <v>#VALUE!</v>
      </c>
      <c r="AA848" t="e">
        <f>IF(D848="M",(IF(AC848&lt;2.5,LMS!$D$21*AC848^3+LMS!$E$21*AC848^2+LMS!$F$21*AC848+LMS!$G$21,IF(AC848&lt;9.5,LMS!$D$22*AC848^3+LMS!$E$22*AC848^2+LMS!$F$22*AC848+LMS!$G$22,IF(AC848&lt;26.75,LMS!$D$23*AC848^3+LMS!$E$23*AC848^2+LMS!$F$23*AC848+LMS!$G$23,IF(AC848&lt;90,LMS!$D$24*AC848^3+LMS!$E$24*AC848^2+LMS!$F$24*AC848+LMS!$G$24,LMS!$D$25*AC848^3+LMS!$E$25*AC848^2+LMS!$F$25*AC848+LMS!$G$25))))),(IF(AC848&lt;2.5,LMS!$D$27*AC848^3+LMS!$E$27*AC848^2+LMS!$F$27*AC848+LMS!$G$27,IF(AC848&lt;9.5,LMS!$D$28*AC848^3+LMS!$E$28*AC848^2+LMS!$F$28*AC848+LMS!$G$28,IF(AC848&lt;26.75,LMS!$D$29*AC848^3+LMS!$E$29*AC848^2+LMS!$F$29*AC848+LMS!$G$29,IF(AC848&lt;90,LMS!$D$30*AC848^3+LMS!$E$30*AC848^2+LMS!$F$30*AC848+LMS!$G$30,IF(AC848&lt;150,LMS!$D$31*AC848^3+LMS!$E$31*AC848^2+LMS!$F$31*AC848+LMS!$G$31,LMS!$D$32*AC848^3+LMS!$E$32*AC848^2+LMS!$F$32*AC848+LMS!$G$32)))))))</f>
        <v>#VALUE!</v>
      </c>
      <c r="AB848" t="e">
        <f>IF(D848="M",(IF(AC848&lt;90,LMS!$D$14*AC848^3+LMS!$E$14*AC848^2+LMS!$F$14*AC848+LMS!$G$14,LMS!$D$15*AC848^3+LMS!$E$15*AC848^2+LMS!$F$15*AC848+LMS!$G$15)),(IF(AC848&lt;90,LMS!$D$17*AC848^3+LMS!$E$17*AC848^2+LMS!$F$17*AC848+LMS!$G$17,LMS!$D$18*AC848^3+LMS!$E$18*AC848^2+LMS!$F$18*AC848+LMS!$G$18)))</f>
        <v>#VALUE!</v>
      </c>
      <c r="AC848" s="7" t="e">
        <f t="shared" si="211"/>
        <v>#VALUE!</v>
      </c>
    </row>
    <row r="849" spans="2:29" s="7" customFormat="1">
      <c r="B849" s="119"/>
      <c r="C849" s="119"/>
      <c r="D849" s="119"/>
      <c r="E849" s="31"/>
      <c r="F849" s="31"/>
      <c r="G849" s="120"/>
      <c r="H849" s="120"/>
      <c r="I849" s="11" t="str">
        <f t="shared" si="198"/>
        <v/>
      </c>
      <c r="J849" s="2" t="str">
        <f t="shared" si="199"/>
        <v/>
      </c>
      <c r="K849" s="2" t="str">
        <f t="shared" si="200"/>
        <v/>
      </c>
      <c r="L849" s="2" t="str">
        <f t="shared" si="201"/>
        <v/>
      </c>
      <c r="M849" s="2" t="str">
        <f t="shared" si="202"/>
        <v/>
      </c>
      <c r="N849" s="2" t="str">
        <f t="shared" si="203"/>
        <v/>
      </c>
      <c r="O849" s="11" t="str">
        <f t="shared" si="204"/>
        <v/>
      </c>
      <c r="P849" s="11" t="str">
        <f t="shared" si="205"/>
        <v/>
      </c>
      <c r="Q849" s="11" t="str">
        <f t="shared" si="206"/>
        <v/>
      </c>
      <c r="R849" s="137"/>
      <c r="S849" s="137"/>
      <c r="T849" s="12" t="e">
        <f t="shared" si="207"/>
        <v>#VALUE!</v>
      </c>
      <c r="U849" s="13" t="e">
        <f t="shared" si="208"/>
        <v>#VALUE!</v>
      </c>
      <c r="V849" s="13"/>
      <c r="W849" s="8">
        <f t="shared" si="209"/>
        <v>9.0359999999999996</v>
      </c>
      <c r="X849" s="8">
        <f t="shared" si="210"/>
        <v>-184.49199999999999</v>
      </c>
      <c r="Y849"/>
      <c r="Z849" t="e">
        <f>IF(D849="M",IF(AC849&lt;78,LMS!$D$5*AC849^3+LMS!$E$5*AC849^2+LMS!$F$5*AC849+LMS!$G$5,IF(AC849&lt;150,LMS!$D$6*AC849^3+LMS!$E$6*AC849^2+LMS!$F$6*AC849+LMS!$G$6,LMS!$D$7*AC849^3+LMS!$E$7*AC849^2+LMS!$F$7*AC849+LMS!$G$7)),IF(AC849&lt;69,LMS!$D$9*AC849^3+LMS!$E$9*AC849^2+LMS!$F$9*AC849+LMS!$G$9,IF(AC849&lt;150,LMS!$D$10*AC849^3+LMS!$E$10*AC849^2+LMS!$F$10*AC849+LMS!$G$10,LMS!$D$11*AC849^3+LMS!$E$11*AC849^2+LMS!$F$11*AC849+LMS!$G$11)))</f>
        <v>#VALUE!</v>
      </c>
      <c r="AA849" t="e">
        <f>IF(D849="M",(IF(AC849&lt;2.5,LMS!$D$21*AC849^3+LMS!$E$21*AC849^2+LMS!$F$21*AC849+LMS!$G$21,IF(AC849&lt;9.5,LMS!$D$22*AC849^3+LMS!$E$22*AC849^2+LMS!$F$22*AC849+LMS!$G$22,IF(AC849&lt;26.75,LMS!$D$23*AC849^3+LMS!$E$23*AC849^2+LMS!$F$23*AC849+LMS!$G$23,IF(AC849&lt;90,LMS!$D$24*AC849^3+LMS!$E$24*AC849^2+LMS!$F$24*AC849+LMS!$G$24,LMS!$D$25*AC849^3+LMS!$E$25*AC849^2+LMS!$F$25*AC849+LMS!$G$25))))),(IF(AC849&lt;2.5,LMS!$D$27*AC849^3+LMS!$E$27*AC849^2+LMS!$F$27*AC849+LMS!$G$27,IF(AC849&lt;9.5,LMS!$D$28*AC849^3+LMS!$E$28*AC849^2+LMS!$F$28*AC849+LMS!$G$28,IF(AC849&lt;26.75,LMS!$D$29*AC849^3+LMS!$E$29*AC849^2+LMS!$F$29*AC849+LMS!$G$29,IF(AC849&lt;90,LMS!$D$30*AC849^3+LMS!$E$30*AC849^2+LMS!$F$30*AC849+LMS!$G$30,IF(AC849&lt;150,LMS!$D$31*AC849^3+LMS!$E$31*AC849^2+LMS!$F$31*AC849+LMS!$G$31,LMS!$D$32*AC849^3+LMS!$E$32*AC849^2+LMS!$F$32*AC849+LMS!$G$32)))))))</f>
        <v>#VALUE!</v>
      </c>
      <c r="AB849" t="e">
        <f>IF(D849="M",(IF(AC849&lt;90,LMS!$D$14*AC849^3+LMS!$E$14*AC849^2+LMS!$F$14*AC849+LMS!$G$14,LMS!$D$15*AC849^3+LMS!$E$15*AC849^2+LMS!$F$15*AC849+LMS!$G$15)),(IF(AC849&lt;90,LMS!$D$17*AC849^3+LMS!$E$17*AC849^2+LMS!$F$17*AC849+LMS!$G$17,LMS!$D$18*AC849^3+LMS!$E$18*AC849^2+LMS!$F$18*AC849+LMS!$G$18)))</f>
        <v>#VALUE!</v>
      </c>
      <c r="AC849" s="7" t="e">
        <f t="shared" si="211"/>
        <v>#VALUE!</v>
      </c>
    </row>
    <row r="850" spans="2:29" s="7" customFormat="1">
      <c r="B850" s="119"/>
      <c r="C850" s="119"/>
      <c r="D850" s="119"/>
      <c r="E850" s="31"/>
      <c r="F850" s="31"/>
      <c r="G850" s="120"/>
      <c r="H850" s="120"/>
      <c r="I850" s="11" t="str">
        <f t="shared" si="198"/>
        <v/>
      </c>
      <c r="J850" s="2" t="str">
        <f t="shared" si="199"/>
        <v/>
      </c>
      <c r="K850" s="2" t="str">
        <f t="shared" si="200"/>
        <v/>
      </c>
      <c r="L850" s="2" t="str">
        <f t="shared" si="201"/>
        <v/>
      </c>
      <c r="M850" s="2" t="str">
        <f t="shared" si="202"/>
        <v/>
      </c>
      <c r="N850" s="2" t="str">
        <f t="shared" si="203"/>
        <v/>
      </c>
      <c r="O850" s="11" t="str">
        <f t="shared" si="204"/>
        <v/>
      </c>
      <c r="P850" s="11" t="str">
        <f t="shared" si="205"/>
        <v/>
      </c>
      <c r="Q850" s="11" t="str">
        <f t="shared" si="206"/>
        <v/>
      </c>
      <c r="R850" s="137"/>
      <c r="S850" s="137"/>
      <c r="T850" s="12" t="e">
        <f t="shared" si="207"/>
        <v>#VALUE!</v>
      </c>
      <c r="U850" s="13" t="e">
        <f t="shared" si="208"/>
        <v>#VALUE!</v>
      </c>
      <c r="V850" s="13"/>
      <c r="W850" s="8">
        <f t="shared" si="209"/>
        <v>9.0359999999999996</v>
      </c>
      <c r="X850" s="8">
        <f t="shared" si="210"/>
        <v>-184.49199999999999</v>
      </c>
      <c r="Y850"/>
      <c r="Z850" t="e">
        <f>IF(D850="M",IF(AC850&lt;78,LMS!$D$5*AC850^3+LMS!$E$5*AC850^2+LMS!$F$5*AC850+LMS!$G$5,IF(AC850&lt;150,LMS!$D$6*AC850^3+LMS!$E$6*AC850^2+LMS!$F$6*AC850+LMS!$G$6,LMS!$D$7*AC850^3+LMS!$E$7*AC850^2+LMS!$F$7*AC850+LMS!$G$7)),IF(AC850&lt;69,LMS!$D$9*AC850^3+LMS!$E$9*AC850^2+LMS!$F$9*AC850+LMS!$G$9,IF(AC850&lt;150,LMS!$D$10*AC850^3+LMS!$E$10*AC850^2+LMS!$F$10*AC850+LMS!$G$10,LMS!$D$11*AC850^3+LMS!$E$11*AC850^2+LMS!$F$11*AC850+LMS!$G$11)))</f>
        <v>#VALUE!</v>
      </c>
      <c r="AA850" t="e">
        <f>IF(D850="M",(IF(AC850&lt;2.5,LMS!$D$21*AC850^3+LMS!$E$21*AC850^2+LMS!$F$21*AC850+LMS!$G$21,IF(AC850&lt;9.5,LMS!$D$22*AC850^3+LMS!$E$22*AC850^2+LMS!$F$22*AC850+LMS!$G$22,IF(AC850&lt;26.75,LMS!$D$23*AC850^3+LMS!$E$23*AC850^2+LMS!$F$23*AC850+LMS!$G$23,IF(AC850&lt;90,LMS!$D$24*AC850^3+LMS!$E$24*AC850^2+LMS!$F$24*AC850+LMS!$G$24,LMS!$D$25*AC850^3+LMS!$E$25*AC850^2+LMS!$F$25*AC850+LMS!$G$25))))),(IF(AC850&lt;2.5,LMS!$D$27*AC850^3+LMS!$E$27*AC850^2+LMS!$F$27*AC850+LMS!$G$27,IF(AC850&lt;9.5,LMS!$D$28*AC850^3+LMS!$E$28*AC850^2+LMS!$F$28*AC850+LMS!$G$28,IF(AC850&lt;26.75,LMS!$D$29*AC850^3+LMS!$E$29*AC850^2+LMS!$F$29*AC850+LMS!$G$29,IF(AC850&lt;90,LMS!$D$30*AC850^3+LMS!$E$30*AC850^2+LMS!$F$30*AC850+LMS!$G$30,IF(AC850&lt;150,LMS!$D$31*AC850^3+LMS!$E$31*AC850^2+LMS!$F$31*AC850+LMS!$G$31,LMS!$D$32*AC850^3+LMS!$E$32*AC850^2+LMS!$F$32*AC850+LMS!$G$32)))))))</f>
        <v>#VALUE!</v>
      </c>
      <c r="AB850" t="e">
        <f>IF(D850="M",(IF(AC850&lt;90,LMS!$D$14*AC850^3+LMS!$E$14*AC850^2+LMS!$F$14*AC850+LMS!$G$14,LMS!$D$15*AC850^3+LMS!$E$15*AC850^2+LMS!$F$15*AC850+LMS!$G$15)),(IF(AC850&lt;90,LMS!$D$17*AC850^3+LMS!$E$17*AC850^2+LMS!$F$17*AC850+LMS!$G$17,LMS!$D$18*AC850^3+LMS!$E$18*AC850^2+LMS!$F$18*AC850+LMS!$G$18)))</f>
        <v>#VALUE!</v>
      </c>
      <c r="AC850" s="7" t="e">
        <f t="shared" si="211"/>
        <v>#VALUE!</v>
      </c>
    </row>
    <row r="851" spans="2:29" s="7" customFormat="1">
      <c r="B851" s="119"/>
      <c r="C851" s="119"/>
      <c r="D851" s="119"/>
      <c r="E851" s="31"/>
      <c r="F851" s="31"/>
      <c r="G851" s="120"/>
      <c r="H851" s="120"/>
      <c r="I851" s="11" t="str">
        <f t="shared" si="198"/>
        <v/>
      </c>
      <c r="J851" s="2" t="str">
        <f t="shared" si="199"/>
        <v/>
      </c>
      <c r="K851" s="2" t="str">
        <f t="shared" si="200"/>
        <v/>
      </c>
      <c r="L851" s="2" t="str">
        <f t="shared" si="201"/>
        <v/>
      </c>
      <c r="M851" s="2" t="str">
        <f t="shared" si="202"/>
        <v/>
      </c>
      <c r="N851" s="2" t="str">
        <f t="shared" si="203"/>
        <v/>
      </c>
      <c r="O851" s="11" t="str">
        <f t="shared" si="204"/>
        <v/>
      </c>
      <c r="P851" s="11" t="str">
        <f t="shared" si="205"/>
        <v/>
      </c>
      <c r="Q851" s="11" t="str">
        <f t="shared" si="206"/>
        <v/>
      </c>
      <c r="R851" s="137"/>
      <c r="S851" s="137"/>
      <c r="T851" s="12" t="e">
        <f t="shared" si="207"/>
        <v>#VALUE!</v>
      </c>
      <c r="U851" s="13" t="e">
        <f t="shared" si="208"/>
        <v>#VALUE!</v>
      </c>
      <c r="V851" s="13"/>
      <c r="W851" s="8">
        <f t="shared" si="209"/>
        <v>9.0359999999999996</v>
      </c>
      <c r="X851" s="8">
        <f t="shared" si="210"/>
        <v>-184.49199999999999</v>
      </c>
      <c r="Y851"/>
      <c r="Z851" t="e">
        <f>IF(D851="M",IF(AC851&lt;78,LMS!$D$5*AC851^3+LMS!$E$5*AC851^2+LMS!$F$5*AC851+LMS!$G$5,IF(AC851&lt;150,LMS!$D$6*AC851^3+LMS!$E$6*AC851^2+LMS!$F$6*AC851+LMS!$G$6,LMS!$D$7*AC851^3+LMS!$E$7*AC851^2+LMS!$F$7*AC851+LMS!$G$7)),IF(AC851&lt;69,LMS!$D$9*AC851^3+LMS!$E$9*AC851^2+LMS!$F$9*AC851+LMS!$G$9,IF(AC851&lt;150,LMS!$D$10*AC851^3+LMS!$E$10*AC851^2+LMS!$F$10*AC851+LMS!$G$10,LMS!$D$11*AC851^3+LMS!$E$11*AC851^2+LMS!$F$11*AC851+LMS!$G$11)))</f>
        <v>#VALUE!</v>
      </c>
      <c r="AA851" t="e">
        <f>IF(D851="M",(IF(AC851&lt;2.5,LMS!$D$21*AC851^3+LMS!$E$21*AC851^2+LMS!$F$21*AC851+LMS!$G$21,IF(AC851&lt;9.5,LMS!$D$22*AC851^3+LMS!$E$22*AC851^2+LMS!$F$22*AC851+LMS!$G$22,IF(AC851&lt;26.75,LMS!$D$23*AC851^3+LMS!$E$23*AC851^2+LMS!$F$23*AC851+LMS!$G$23,IF(AC851&lt;90,LMS!$D$24*AC851^3+LMS!$E$24*AC851^2+LMS!$F$24*AC851+LMS!$G$24,LMS!$D$25*AC851^3+LMS!$E$25*AC851^2+LMS!$F$25*AC851+LMS!$G$25))))),(IF(AC851&lt;2.5,LMS!$D$27*AC851^3+LMS!$E$27*AC851^2+LMS!$F$27*AC851+LMS!$G$27,IF(AC851&lt;9.5,LMS!$D$28*AC851^3+LMS!$E$28*AC851^2+LMS!$F$28*AC851+LMS!$G$28,IF(AC851&lt;26.75,LMS!$D$29*AC851^3+LMS!$E$29*AC851^2+LMS!$F$29*AC851+LMS!$G$29,IF(AC851&lt;90,LMS!$D$30*AC851^3+LMS!$E$30*AC851^2+LMS!$F$30*AC851+LMS!$G$30,IF(AC851&lt;150,LMS!$D$31*AC851^3+LMS!$E$31*AC851^2+LMS!$F$31*AC851+LMS!$G$31,LMS!$D$32*AC851^3+LMS!$E$32*AC851^2+LMS!$F$32*AC851+LMS!$G$32)))))))</f>
        <v>#VALUE!</v>
      </c>
      <c r="AB851" t="e">
        <f>IF(D851="M",(IF(AC851&lt;90,LMS!$D$14*AC851^3+LMS!$E$14*AC851^2+LMS!$F$14*AC851+LMS!$G$14,LMS!$D$15*AC851^3+LMS!$E$15*AC851^2+LMS!$F$15*AC851+LMS!$G$15)),(IF(AC851&lt;90,LMS!$D$17*AC851^3+LMS!$E$17*AC851^2+LMS!$F$17*AC851+LMS!$G$17,LMS!$D$18*AC851^3+LMS!$E$18*AC851^2+LMS!$F$18*AC851+LMS!$G$18)))</f>
        <v>#VALUE!</v>
      </c>
      <c r="AC851" s="7" t="e">
        <f t="shared" si="211"/>
        <v>#VALUE!</v>
      </c>
    </row>
    <row r="852" spans="2:29" s="7" customFormat="1">
      <c r="B852" s="119"/>
      <c r="C852" s="119"/>
      <c r="D852" s="119"/>
      <c r="E852" s="31"/>
      <c r="F852" s="31"/>
      <c r="G852" s="120"/>
      <c r="H852" s="120"/>
      <c r="I852" s="11" t="str">
        <f t="shared" si="198"/>
        <v/>
      </c>
      <c r="J852" s="2" t="str">
        <f t="shared" si="199"/>
        <v/>
      </c>
      <c r="K852" s="2" t="str">
        <f t="shared" si="200"/>
        <v/>
      </c>
      <c r="L852" s="2" t="str">
        <f t="shared" si="201"/>
        <v/>
      </c>
      <c r="M852" s="2" t="str">
        <f t="shared" si="202"/>
        <v/>
      </c>
      <c r="N852" s="2" t="str">
        <f t="shared" si="203"/>
        <v/>
      </c>
      <c r="O852" s="11" t="str">
        <f t="shared" si="204"/>
        <v/>
      </c>
      <c r="P852" s="11" t="str">
        <f t="shared" si="205"/>
        <v/>
      </c>
      <c r="Q852" s="11" t="str">
        <f t="shared" si="206"/>
        <v/>
      </c>
      <c r="R852" s="137"/>
      <c r="S852" s="137"/>
      <c r="T852" s="12" t="e">
        <f t="shared" si="207"/>
        <v>#VALUE!</v>
      </c>
      <c r="U852" s="13" t="e">
        <f t="shared" si="208"/>
        <v>#VALUE!</v>
      </c>
      <c r="V852" s="13"/>
      <c r="W852" s="8">
        <f t="shared" si="209"/>
        <v>9.0359999999999996</v>
      </c>
      <c r="X852" s="8">
        <f t="shared" si="210"/>
        <v>-184.49199999999999</v>
      </c>
      <c r="Y852"/>
      <c r="Z852" t="e">
        <f>IF(D852="M",IF(AC852&lt;78,LMS!$D$5*AC852^3+LMS!$E$5*AC852^2+LMS!$F$5*AC852+LMS!$G$5,IF(AC852&lt;150,LMS!$D$6*AC852^3+LMS!$E$6*AC852^2+LMS!$F$6*AC852+LMS!$G$6,LMS!$D$7*AC852^3+LMS!$E$7*AC852^2+LMS!$F$7*AC852+LMS!$G$7)),IF(AC852&lt;69,LMS!$D$9*AC852^3+LMS!$E$9*AC852^2+LMS!$F$9*AC852+LMS!$G$9,IF(AC852&lt;150,LMS!$D$10*AC852^3+LMS!$E$10*AC852^2+LMS!$F$10*AC852+LMS!$G$10,LMS!$D$11*AC852^3+LMS!$E$11*AC852^2+LMS!$F$11*AC852+LMS!$G$11)))</f>
        <v>#VALUE!</v>
      </c>
      <c r="AA852" t="e">
        <f>IF(D852="M",(IF(AC852&lt;2.5,LMS!$D$21*AC852^3+LMS!$E$21*AC852^2+LMS!$F$21*AC852+LMS!$G$21,IF(AC852&lt;9.5,LMS!$D$22*AC852^3+LMS!$E$22*AC852^2+LMS!$F$22*AC852+LMS!$G$22,IF(AC852&lt;26.75,LMS!$D$23*AC852^3+LMS!$E$23*AC852^2+LMS!$F$23*AC852+LMS!$G$23,IF(AC852&lt;90,LMS!$D$24*AC852^3+LMS!$E$24*AC852^2+LMS!$F$24*AC852+LMS!$G$24,LMS!$D$25*AC852^3+LMS!$E$25*AC852^2+LMS!$F$25*AC852+LMS!$G$25))))),(IF(AC852&lt;2.5,LMS!$D$27*AC852^3+LMS!$E$27*AC852^2+LMS!$F$27*AC852+LMS!$G$27,IF(AC852&lt;9.5,LMS!$D$28*AC852^3+LMS!$E$28*AC852^2+LMS!$F$28*AC852+LMS!$G$28,IF(AC852&lt;26.75,LMS!$D$29*AC852^3+LMS!$E$29*AC852^2+LMS!$F$29*AC852+LMS!$G$29,IF(AC852&lt;90,LMS!$D$30*AC852^3+LMS!$E$30*AC852^2+LMS!$F$30*AC852+LMS!$G$30,IF(AC852&lt;150,LMS!$D$31*AC852^3+LMS!$E$31*AC852^2+LMS!$F$31*AC852+LMS!$G$31,LMS!$D$32*AC852^3+LMS!$E$32*AC852^2+LMS!$F$32*AC852+LMS!$G$32)))))))</f>
        <v>#VALUE!</v>
      </c>
      <c r="AB852" t="e">
        <f>IF(D852="M",(IF(AC852&lt;90,LMS!$D$14*AC852^3+LMS!$E$14*AC852^2+LMS!$F$14*AC852+LMS!$G$14,LMS!$D$15*AC852^3+LMS!$E$15*AC852^2+LMS!$F$15*AC852+LMS!$G$15)),(IF(AC852&lt;90,LMS!$D$17*AC852^3+LMS!$E$17*AC852^2+LMS!$F$17*AC852+LMS!$G$17,LMS!$D$18*AC852^3+LMS!$E$18*AC852^2+LMS!$F$18*AC852+LMS!$G$18)))</f>
        <v>#VALUE!</v>
      </c>
      <c r="AC852" s="7" t="e">
        <f t="shared" si="211"/>
        <v>#VALUE!</v>
      </c>
    </row>
    <row r="853" spans="2:29" s="7" customFormat="1">
      <c r="B853" s="119"/>
      <c r="C853" s="119"/>
      <c r="D853" s="119"/>
      <c r="E853" s="31"/>
      <c r="F853" s="31"/>
      <c r="G853" s="120"/>
      <c r="H853" s="120"/>
      <c r="I853" s="11" t="str">
        <f t="shared" si="198"/>
        <v/>
      </c>
      <c r="J853" s="2" t="str">
        <f t="shared" si="199"/>
        <v/>
      </c>
      <c r="K853" s="2" t="str">
        <f t="shared" si="200"/>
        <v/>
      </c>
      <c r="L853" s="2" t="str">
        <f t="shared" si="201"/>
        <v/>
      </c>
      <c r="M853" s="2" t="str">
        <f t="shared" si="202"/>
        <v/>
      </c>
      <c r="N853" s="2" t="str">
        <f t="shared" si="203"/>
        <v/>
      </c>
      <c r="O853" s="11" t="str">
        <f t="shared" si="204"/>
        <v/>
      </c>
      <c r="P853" s="11" t="str">
        <f t="shared" si="205"/>
        <v/>
      </c>
      <c r="Q853" s="11" t="str">
        <f t="shared" si="206"/>
        <v/>
      </c>
      <c r="R853" s="137"/>
      <c r="S853" s="137"/>
      <c r="T853" s="12" t="e">
        <f t="shared" si="207"/>
        <v>#VALUE!</v>
      </c>
      <c r="U853" s="13" t="e">
        <f t="shared" si="208"/>
        <v>#VALUE!</v>
      </c>
      <c r="V853" s="13"/>
      <c r="W853" s="8">
        <f t="shared" si="209"/>
        <v>9.0359999999999996</v>
      </c>
      <c r="X853" s="8">
        <f t="shared" si="210"/>
        <v>-184.49199999999999</v>
      </c>
      <c r="Y853"/>
      <c r="Z853" t="e">
        <f>IF(D853="M",IF(AC853&lt;78,LMS!$D$5*AC853^3+LMS!$E$5*AC853^2+LMS!$F$5*AC853+LMS!$G$5,IF(AC853&lt;150,LMS!$D$6*AC853^3+LMS!$E$6*AC853^2+LMS!$F$6*AC853+LMS!$G$6,LMS!$D$7*AC853^3+LMS!$E$7*AC853^2+LMS!$F$7*AC853+LMS!$G$7)),IF(AC853&lt;69,LMS!$D$9*AC853^3+LMS!$E$9*AC853^2+LMS!$F$9*AC853+LMS!$G$9,IF(AC853&lt;150,LMS!$D$10*AC853^3+LMS!$E$10*AC853^2+LMS!$F$10*AC853+LMS!$G$10,LMS!$D$11*AC853^3+LMS!$E$11*AC853^2+LMS!$F$11*AC853+LMS!$G$11)))</f>
        <v>#VALUE!</v>
      </c>
      <c r="AA853" t="e">
        <f>IF(D853="M",(IF(AC853&lt;2.5,LMS!$D$21*AC853^3+LMS!$E$21*AC853^2+LMS!$F$21*AC853+LMS!$G$21,IF(AC853&lt;9.5,LMS!$D$22*AC853^3+LMS!$E$22*AC853^2+LMS!$F$22*AC853+LMS!$G$22,IF(AC853&lt;26.75,LMS!$D$23*AC853^3+LMS!$E$23*AC853^2+LMS!$F$23*AC853+LMS!$G$23,IF(AC853&lt;90,LMS!$D$24*AC853^3+LMS!$E$24*AC853^2+LMS!$F$24*AC853+LMS!$G$24,LMS!$D$25*AC853^3+LMS!$E$25*AC853^2+LMS!$F$25*AC853+LMS!$G$25))))),(IF(AC853&lt;2.5,LMS!$D$27*AC853^3+LMS!$E$27*AC853^2+LMS!$F$27*AC853+LMS!$G$27,IF(AC853&lt;9.5,LMS!$D$28*AC853^3+LMS!$E$28*AC853^2+LMS!$F$28*AC853+LMS!$G$28,IF(AC853&lt;26.75,LMS!$D$29*AC853^3+LMS!$E$29*AC853^2+LMS!$F$29*AC853+LMS!$G$29,IF(AC853&lt;90,LMS!$D$30*AC853^3+LMS!$E$30*AC853^2+LMS!$F$30*AC853+LMS!$G$30,IF(AC853&lt;150,LMS!$D$31*AC853^3+LMS!$E$31*AC853^2+LMS!$F$31*AC853+LMS!$G$31,LMS!$D$32*AC853^3+LMS!$E$32*AC853^2+LMS!$F$32*AC853+LMS!$G$32)))))))</f>
        <v>#VALUE!</v>
      </c>
      <c r="AB853" t="e">
        <f>IF(D853="M",(IF(AC853&lt;90,LMS!$D$14*AC853^3+LMS!$E$14*AC853^2+LMS!$F$14*AC853+LMS!$G$14,LMS!$D$15*AC853^3+LMS!$E$15*AC853^2+LMS!$F$15*AC853+LMS!$G$15)),(IF(AC853&lt;90,LMS!$D$17*AC853^3+LMS!$E$17*AC853^2+LMS!$F$17*AC853+LMS!$G$17,LMS!$D$18*AC853^3+LMS!$E$18*AC853^2+LMS!$F$18*AC853+LMS!$G$18)))</f>
        <v>#VALUE!</v>
      </c>
      <c r="AC853" s="7" t="e">
        <f t="shared" si="211"/>
        <v>#VALUE!</v>
      </c>
    </row>
    <row r="854" spans="2:29" s="7" customFormat="1">
      <c r="B854" s="119"/>
      <c r="C854" s="119"/>
      <c r="D854" s="119"/>
      <c r="E854" s="31"/>
      <c r="F854" s="31"/>
      <c r="G854" s="120"/>
      <c r="H854" s="120"/>
      <c r="I854" s="11" t="str">
        <f t="shared" si="198"/>
        <v/>
      </c>
      <c r="J854" s="2" t="str">
        <f t="shared" si="199"/>
        <v/>
      </c>
      <c r="K854" s="2" t="str">
        <f t="shared" si="200"/>
        <v/>
      </c>
      <c r="L854" s="2" t="str">
        <f t="shared" si="201"/>
        <v/>
      </c>
      <c r="M854" s="2" t="str">
        <f t="shared" si="202"/>
        <v/>
      </c>
      <c r="N854" s="2" t="str">
        <f t="shared" si="203"/>
        <v/>
      </c>
      <c r="O854" s="11" t="str">
        <f t="shared" si="204"/>
        <v/>
      </c>
      <c r="P854" s="11" t="str">
        <f t="shared" si="205"/>
        <v/>
      </c>
      <c r="Q854" s="11" t="str">
        <f t="shared" si="206"/>
        <v/>
      </c>
      <c r="R854" s="137"/>
      <c r="S854" s="137"/>
      <c r="T854" s="12" t="e">
        <f t="shared" si="207"/>
        <v>#VALUE!</v>
      </c>
      <c r="U854" s="13" t="e">
        <f t="shared" si="208"/>
        <v>#VALUE!</v>
      </c>
      <c r="V854" s="13"/>
      <c r="W854" s="8">
        <f t="shared" si="209"/>
        <v>9.0359999999999996</v>
      </c>
      <c r="X854" s="8">
        <f t="shared" si="210"/>
        <v>-184.49199999999999</v>
      </c>
      <c r="Y854"/>
      <c r="Z854" t="e">
        <f>IF(D854="M",IF(AC854&lt;78,LMS!$D$5*AC854^3+LMS!$E$5*AC854^2+LMS!$F$5*AC854+LMS!$G$5,IF(AC854&lt;150,LMS!$D$6*AC854^3+LMS!$E$6*AC854^2+LMS!$F$6*AC854+LMS!$G$6,LMS!$D$7*AC854^3+LMS!$E$7*AC854^2+LMS!$F$7*AC854+LMS!$G$7)),IF(AC854&lt;69,LMS!$D$9*AC854^3+LMS!$E$9*AC854^2+LMS!$F$9*AC854+LMS!$G$9,IF(AC854&lt;150,LMS!$D$10*AC854^3+LMS!$E$10*AC854^2+LMS!$F$10*AC854+LMS!$G$10,LMS!$D$11*AC854^3+LMS!$E$11*AC854^2+LMS!$F$11*AC854+LMS!$G$11)))</f>
        <v>#VALUE!</v>
      </c>
      <c r="AA854" t="e">
        <f>IF(D854="M",(IF(AC854&lt;2.5,LMS!$D$21*AC854^3+LMS!$E$21*AC854^2+LMS!$F$21*AC854+LMS!$G$21,IF(AC854&lt;9.5,LMS!$D$22*AC854^3+LMS!$E$22*AC854^2+LMS!$F$22*AC854+LMS!$G$22,IF(AC854&lt;26.75,LMS!$D$23*AC854^3+LMS!$E$23*AC854^2+LMS!$F$23*AC854+LMS!$G$23,IF(AC854&lt;90,LMS!$D$24*AC854^3+LMS!$E$24*AC854^2+LMS!$F$24*AC854+LMS!$G$24,LMS!$D$25*AC854^3+LMS!$E$25*AC854^2+LMS!$F$25*AC854+LMS!$G$25))))),(IF(AC854&lt;2.5,LMS!$D$27*AC854^3+LMS!$E$27*AC854^2+LMS!$F$27*AC854+LMS!$G$27,IF(AC854&lt;9.5,LMS!$D$28*AC854^3+LMS!$E$28*AC854^2+LMS!$F$28*AC854+LMS!$G$28,IF(AC854&lt;26.75,LMS!$D$29*AC854^3+LMS!$E$29*AC854^2+LMS!$F$29*AC854+LMS!$G$29,IF(AC854&lt;90,LMS!$D$30*AC854^3+LMS!$E$30*AC854^2+LMS!$F$30*AC854+LMS!$G$30,IF(AC854&lt;150,LMS!$D$31*AC854^3+LMS!$E$31*AC854^2+LMS!$F$31*AC854+LMS!$G$31,LMS!$D$32*AC854^3+LMS!$E$32*AC854^2+LMS!$F$32*AC854+LMS!$G$32)))))))</f>
        <v>#VALUE!</v>
      </c>
      <c r="AB854" t="e">
        <f>IF(D854="M",(IF(AC854&lt;90,LMS!$D$14*AC854^3+LMS!$E$14*AC854^2+LMS!$F$14*AC854+LMS!$G$14,LMS!$D$15*AC854^3+LMS!$E$15*AC854^2+LMS!$F$15*AC854+LMS!$G$15)),(IF(AC854&lt;90,LMS!$D$17*AC854^3+LMS!$E$17*AC854^2+LMS!$F$17*AC854+LMS!$G$17,LMS!$D$18*AC854^3+LMS!$E$18*AC854^2+LMS!$F$18*AC854+LMS!$G$18)))</f>
        <v>#VALUE!</v>
      </c>
      <c r="AC854" s="7" t="e">
        <f t="shared" si="211"/>
        <v>#VALUE!</v>
      </c>
    </row>
    <row r="855" spans="2:29" s="7" customFormat="1">
      <c r="B855" s="119"/>
      <c r="C855" s="119"/>
      <c r="D855" s="119"/>
      <c r="E855" s="31"/>
      <c r="F855" s="31"/>
      <c r="G855" s="120"/>
      <c r="H855" s="120"/>
      <c r="I855" s="11" t="str">
        <f t="shared" si="198"/>
        <v/>
      </c>
      <c r="J855" s="2" t="str">
        <f t="shared" si="199"/>
        <v/>
      </c>
      <c r="K855" s="2" t="str">
        <f t="shared" si="200"/>
        <v/>
      </c>
      <c r="L855" s="2" t="str">
        <f t="shared" si="201"/>
        <v/>
      </c>
      <c r="M855" s="2" t="str">
        <f t="shared" si="202"/>
        <v/>
      </c>
      <c r="N855" s="2" t="str">
        <f t="shared" si="203"/>
        <v/>
      </c>
      <c r="O855" s="11" t="str">
        <f t="shared" si="204"/>
        <v/>
      </c>
      <c r="P855" s="11" t="str">
        <f t="shared" si="205"/>
        <v/>
      </c>
      <c r="Q855" s="11" t="str">
        <f t="shared" si="206"/>
        <v/>
      </c>
      <c r="R855" s="137"/>
      <c r="S855" s="137"/>
      <c r="T855" s="12" t="e">
        <f t="shared" si="207"/>
        <v>#VALUE!</v>
      </c>
      <c r="U855" s="13" t="e">
        <f t="shared" si="208"/>
        <v>#VALUE!</v>
      </c>
      <c r="V855" s="13"/>
      <c r="W855" s="8">
        <f t="shared" si="209"/>
        <v>9.0359999999999996</v>
      </c>
      <c r="X855" s="8">
        <f t="shared" si="210"/>
        <v>-184.49199999999999</v>
      </c>
      <c r="Y855"/>
      <c r="Z855" t="e">
        <f>IF(D855="M",IF(AC855&lt;78,LMS!$D$5*AC855^3+LMS!$E$5*AC855^2+LMS!$F$5*AC855+LMS!$G$5,IF(AC855&lt;150,LMS!$D$6*AC855^3+LMS!$E$6*AC855^2+LMS!$F$6*AC855+LMS!$G$6,LMS!$D$7*AC855^3+LMS!$E$7*AC855^2+LMS!$F$7*AC855+LMS!$G$7)),IF(AC855&lt;69,LMS!$D$9*AC855^3+LMS!$E$9*AC855^2+LMS!$F$9*AC855+LMS!$G$9,IF(AC855&lt;150,LMS!$D$10*AC855^3+LMS!$E$10*AC855^2+LMS!$F$10*AC855+LMS!$G$10,LMS!$D$11*AC855^3+LMS!$E$11*AC855^2+LMS!$F$11*AC855+LMS!$G$11)))</f>
        <v>#VALUE!</v>
      </c>
      <c r="AA855" t="e">
        <f>IF(D855="M",(IF(AC855&lt;2.5,LMS!$D$21*AC855^3+LMS!$E$21*AC855^2+LMS!$F$21*AC855+LMS!$G$21,IF(AC855&lt;9.5,LMS!$D$22*AC855^3+LMS!$E$22*AC855^2+LMS!$F$22*AC855+LMS!$G$22,IF(AC855&lt;26.75,LMS!$D$23*AC855^3+LMS!$E$23*AC855^2+LMS!$F$23*AC855+LMS!$G$23,IF(AC855&lt;90,LMS!$D$24*AC855^3+LMS!$E$24*AC855^2+LMS!$F$24*AC855+LMS!$G$24,LMS!$D$25*AC855^3+LMS!$E$25*AC855^2+LMS!$F$25*AC855+LMS!$G$25))))),(IF(AC855&lt;2.5,LMS!$D$27*AC855^3+LMS!$E$27*AC855^2+LMS!$F$27*AC855+LMS!$G$27,IF(AC855&lt;9.5,LMS!$D$28*AC855^3+LMS!$E$28*AC855^2+LMS!$F$28*AC855+LMS!$G$28,IF(AC855&lt;26.75,LMS!$D$29*AC855^3+LMS!$E$29*AC855^2+LMS!$F$29*AC855+LMS!$G$29,IF(AC855&lt;90,LMS!$D$30*AC855^3+LMS!$E$30*AC855^2+LMS!$F$30*AC855+LMS!$G$30,IF(AC855&lt;150,LMS!$D$31*AC855^3+LMS!$E$31*AC855^2+LMS!$F$31*AC855+LMS!$G$31,LMS!$D$32*AC855^3+LMS!$E$32*AC855^2+LMS!$F$32*AC855+LMS!$G$32)))))))</f>
        <v>#VALUE!</v>
      </c>
      <c r="AB855" t="e">
        <f>IF(D855="M",(IF(AC855&lt;90,LMS!$D$14*AC855^3+LMS!$E$14*AC855^2+LMS!$F$14*AC855+LMS!$G$14,LMS!$D$15*AC855^3+LMS!$E$15*AC855^2+LMS!$F$15*AC855+LMS!$G$15)),(IF(AC855&lt;90,LMS!$D$17*AC855^3+LMS!$E$17*AC855^2+LMS!$F$17*AC855+LMS!$G$17,LMS!$D$18*AC855^3+LMS!$E$18*AC855^2+LMS!$F$18*AC855+LMS!$G$18)))</f>
        <v>#VALUE!</v>
      </c>
      <c r="AC855" s="7" t="e">
        <f t="shared" si="211"/>
        <v>#VALUE!</v>
      </c>
    </row>
    <row r="856" spans="2:29" s="7" customFormat="1">
      <c r="B856" s="119"/>
      <c r="C856" s="119"/>
      <c r="D856" s="119"/>
      <c r="E856" s="31"/>
      <c r="F856" s="31"/>
      <c r="G856" s="120"/>
      <c r="H856" s="120"/>
      <c r="I856" s="11" t="str">
        <f t="shared" si="198"/>
        <v/>
      </c>
      <c r="J856" s="2" t="str">
        <f t="shared" si="199"/>
        <v/>
      </c>
      <c r="K856" s="2" t="str">
        <f t="shared" si="200"/>
        <v/>
      </c>
      <c r="L856" s="2" t="str">
        <f t="shared" si="201"/>
        <v/>
      </c>
      <c r="M856" s="2" t="str">
        <f t="shared" si="202"/>
        <v/>
      </c>
      <c r="N856" s="2" t="str">
        <f t="shared" si="203"/>
        <v/>
      </c>
      <c r="O856" s="11" t="str">
        <f t="shared" si="204"/>
        <v/>
      </c>
      <c r="P856" s="11" t="str">
        <f t="shared" si="205"/>
        <v/>
      </c>
      <c r="Q856" s="11" t="str">
        <f t="shared" si="206"/>
        <v/>
      </c>
      <c r="R856" s="137"/>
      <c r="S856" s="137"/>
      <c r="T856" s="12" t="e">
        <f t="shared" si="207"/>
        <v>#VALUE!</v>
      </c>
      <c r="U856" s="13" t="e">
        <f t="shared" si="208"/>
        <v>#VALUE!</v>
      </c>
      <c r="V856" s="13"/>
      <c r="W856" s="8">
        <f t="shared" si="209"/>
        <v>9.0359999999999996</v>
      </c>
      <c r="X856" s="8">
        <f t="shared" si="210"/>
        <v>-184.49199999999999</v>
      </c>
      <c r="Y856"/>
      <c r="Z856" t="e">
        <f>IF(D856="M",IF(AC856&lt;78,LMS!$D$5*AC856^3+LMS!$E$5*AC856^2+LMS!$F$5*AC856+LMS!$G$5,IF(AC856&lt;150,LMS!$D$6*AC856^3+LMS!$E$6*AC856^2+LMS!$F$6*AC856+LMS!$G$6,LMS!$D$7*AC856^3+LMS!$E$7*AC856^2+LMS!$F$7*AC856+LMS!$G$7)),IF(AC856&lt;69,LMS!$D$9*AC856^3+LMS!$E$9*AC856^2+LMS!$F$9*AC856+LMS!$G$9,IF(AC856&lt;150,LMS!$D$10*AC856^3+LMS!$E$10*AC856^2+LMS!$F$10*AC856+LMS!$G$10,LMS!$D$11*AC856^3+LMS!$E$11*AC856^2+LMS!$F$11*AC856+LMS!$G$11)))</f>
        <v>#VALUE!</v>
      </c>
      <c r="AA856" t="e">
        <f>IF(D856="M",(IF(AC856&lt;2.5,LMS!$D$21*AC856^3+LMS!$E$21*AC856^2+LMS!$F$21*AC856+LMS!$G$21,IF(AC856&lt;9.5,LMS!$D$22*AC856^3+LMS!$E$22*AC856^2+LMS!$F$22*AC856+LMS!$G$22,IF(AC856&lt;26.75,LMS!$D$23*AC856^3+LMS!$E$23*AC856^2+LMS!$F$23*AC856+LMS!$G$23,IF(AC856&lt;90,LMS!$D$24*AC856^3+LMS!$E$24*AC856^2+LMS!$F$24*AC856+LMS!$G$24,LMS!$D$25*AC856^3+LMS!$E$25*AC856^2+LMS!$F$25*AC856+LMS!$G$25))))),(IF(AC856&lt;2.5,LMS!$D$27*AC856^3+LMS!$E$27*AC856^2+LMS!$F$27*AC856+LMS!$G$27,IF(AC856&lt;9.5,LMS!$D$28*AC856^3+LMS!$E$28*AC856^2+LMS!$F$28*AC856+LMS!$G$28,IF(AC856&lt;26.75,LMS!$D$29*AC856^3+LMS!$E$29*AC856^2+LMS!$F$29*AC856+LMS!$G$29,IF(AC856&lt;90,LMS!$D$30*AC856^3+LMS!$E$30*AC856^2+LMS!$F$30*AC856+LMS!$G$30,IF(AC856&lt;150,LMS!$D$31*AC856^3+LMS!$E$31*AC856^2+LMS!$F$31*AC856+LMS!$G$31,LMS!$D$32*AC856^3+LMS!$E$32*AC856^2+LMS!$F$32*AC856+LMS!$G$32)))))))</f>
        <v>#VALUE!</v>
      </c>
      <c r="AB856" t="e">
        <f>IF(D856="M",(IF(AC856&lt;90,LMS!$D$14*AC856^3+LMS!$E$14*AC856^2+LMS!$F$14*AC856+LMS!$G$14,LMS!$D$15*AC856^3+LMS!$E$15*AC856^2+LMS!$F$15*AC856+LMS!$G$15)),(IF(AC856&lt;90,LMS!$D$17*AC856^3+LMS!$E$17*AC856^2+LMS!$F$17*AC856+LMS!$G$17,LMS!$D$18*AC856^3+LMS!$E$18*AC856^2+LMS!$F$18*AC856+LMS!$G$18)))</f>
        <v>#VALUE!</v>
      </c>
      <c r="AC856" s="7" t="e">
        <f t="shared" si="211"/>
        <v>#VALUE!</v>
      </c>
    </row>
    <row r="857" spans="2:29" s="7" customFormat="1">
      <c r="B857" s="119"/>
      <c r="C857" s="119"/>
      <c r="D857" s="119"/>
      <c r="E857" s="31"/>
      <c r="F857" s="31"/>
      <c r="G857" s="120"/>
      <c r="H857" s="120"/>
      <c r="I857" s="11" t="str">
        <f t="shared" si="198"/>
        <v/>
      </c>
      <c r="J857" s="2" t="str">
        <f t="shared" si="199"/>
        <v/>
      </c>
      <c r="K857" s="2" t="str">
        <f t="shared" si="200"/>
        <v/>
      </c>
      <c r="L857" s="2" t="str">
        <f t="shared" si="201"/>
        <v/>
      </c>
      <c r="M857" s="2" t="str">
        <f t="shared" si="202"/>
        <v/>
      </c>
      <c r="N857" s="2" t="str">
        <f t="shared" si="203"/>
        <v/>
      </c>
      <c r="O857" s="11" t="str">
        <f t="shared" si="204"/>
        <v/>
      </c>
      <c r="P857" s="11" t="str">
        <f t="shared" si="205"/>
        <v/>
      </c>
      <c r="Q857" s="11" t="str">
        <f t="shared" si="206"/>
        <v/>
      </c>
      <c r="R857" s="137"/>
      <c r="S857" s="137"/>
      <c r="T857" s="12" t="e">
        <f t="shared" si="207"/>
        <v>#VALUE!</v>
      </c>
      <c r="U857" s="13" t="e">
        <f t="shared" si="208"/>
        <v>#VALUE!</v>
      </c>
      <c r="V857" s="13"/>
      <c r="W857" s="8">
        <f t="shared" si="209"/>
        <v>9.0359999999999996</v>
      </c>
      <c r="X857" s="8">
        <f t="shared" si="210"/>
        <v>-184.49199999999999</v>
      </c>
      <c r="Y857"/>
      <c r="Z857" t="e">
        <f>IF(D857="M",IF(AC857&lt;78,LMS!$D$5*AC857^3+LMS!$E$5*AC857^2+LMS!$F$5*AC857+LMS!$G$5,IF(AC857&lt;150,LMS!$D$6*AC857^3+LMS!$E$6*AC857^2+LMS!$F$6*AC857+LMS!$G$6,LMS!$D$7*AC857^3+LMS!$E$7*AC857^2+LMS!$F$7*AC857+LMS!$G$7)),IF(AC857&lt;69,LMS!$D$9*AC857^3+LMS!$E$9*AC857^2+LMS!$F$9*AC857+LMS!$G$9,IF(AC857&lt;150,LMS!$D$10*AC857^3+LMS!$E$10*AC857^2+LMS!$F$10*AC857+LMS!$G$10,LMS!$D$11*AC857^3+LMS!$E$11*AC857^2+LMS!$F$11*AC857+LMS!$G$11)))</f>
        <v>#VALUE!</v>
      </c>
      <c r="AA857" t="e">
        <f>IF(D857="M",(IF(AC857&lt;2.5,LMS!$D$21*AC857^3+LMS!$E$21*AC857^2+LMS!$F$21*AC857+LMS!$G$21,IF(AC857&lt;9.5,LMS!$D$22*AC857^3+LMS!$E$22*AC857^2+LMS!$F$22*AC857+LMS!$G$22,IF(AC857&lt;26.75,LMS!$D$23*AC857^3+LMS!$E$23*AC857^2+LMS!$F$23*AC857+LMS!$G$23,IF(AC857&lt;90,LMS!$D$24*AC857^3+LMS!$E$24*AC857^2+LMS!$F$24*AC857+LMS!$G$24,LMS!$D$25*AC857^3+LMS!$E$25*AC857^2+LMS!$F$25*AC857+LMS!$G$25))))),(IF(AC857&lt;2.5,LMS!$D$27*AC857^3+LMS!$E$27*AC857^2+LMS!$F$27*AC857+LMS!$G$27,IF(AC857&lt;9.5,LMS!$D$28*AC857^3+LMS!$E$28*AC857^2+LMS!$F$28*AC857+LMS!$G$28,IF(AC857&lt;26.75,LMS!$D$29*AC857^3+LMS!$E$29*AC857^2+LMS!$F$29*AC857+LMS!$G$29,IF(AC857&lt;90,LMS!$D$30*AC857^3+LMS!$E$30*AC857^2+LMS!$F$30*AC857+LMS!$G$30,IF(AC857&lt;150,LMS!$D$31*AC857^3+LMS!$E$31*AC857^2+LMS!$F$31*AC857+LMS!$G$31,LMS!$D$32*AC857^3+LMS!$E$32*AC857^2+LMS!$F$32*AC857+LMS!$G$32)))))))</f>
        <v>#VALUE!</v>
      </c>
      <c r="AB857" t="e">
        <f>IF(D857="M",(IF(AC857&lt;90,LMS!$D$14*AC857^3+LMS!$E$14*AC857^2+LMS!$F$14*AC857+LMS!$G$14,LMS!$D$15*AC857^3+LMS!$E$15*AC857^2+LMS!$F$15*AC857+LMS!$G$15)),(IF(AC857&lt;90,LMS!$D$17*AC857^3+LMS!$E$17*AC857^2+LMS!$F$17*AC857+LMS!$G$17,LMS!$D$18*AC857^3+LMS!$E$18*AC857^2+LMS!$F$18*AC857+LMS!$G$18)))</f>
        <v>#VALUE!</v>
      </c>
      <c r="AC857" s="7" t="e">
        <f t="shared" si="211"/>
        <v>#VALUE!</v>
      </c>
    </row>
    <row r="858" spans="2:29" s="7" customFormat="1">
      <c r="B858" s="119"/>
      <c r="C858" s="119"/>
      <c r="D858" s="119"/>
      <c r="E858" s="31"/>
      <c r="F858" s="31"/>
      <c r="G858" s="120"/>
      <c r="H858" s="120"/>
      <c r="I858" s="11" t="str">
        <f t="shared" si="198"/>
        <v/>
      </c>
      <c r="J858" s="2" t="str">
        <f t="shared" si="199"/>
        <v/>
      </c>
      <c r="K858" s="2" t="str">
        <f t="shared" si="200"/>
        <v/>
      </c>
      <c r="L858" s="2" t="str">
        <f t="shared" si="201"/>
        <v/>
      </c>
      <c r="M858" s="2" t="str">
        <f t="shared" si="202"/>
        <v/>
      </c>
      <c r="N858" s="2" t="str">
        <f t="shared" si="203"/>
        <v/>
      </c>
      <c r="O858" s="11" t="str">
        <f t="shared" si="204"/>
        <v/>
      </c>
      <c r="P858" s="11" t="str">
        <f t="shared" si="205"/>
        <v/>
      </c>
      <c r="Q858" s="11" t="str">
        <f t="shared" si="206"/>
        <v/>
      </c>
      <c r="R858" s="137"/>
      <c r="S858" s="137"/>
      <c r="T858" s="12" t="e">
        <f t="shared" si="207"/>
        <v>#VALUE!</v>
      </c>
      <c r="U858" s="13" t="e">
        <f t="shared" si="208"/>
        <v>#VALUE!</v>
      </c>
      <c r="V858" s="13"/>
      <c r="W858" s="8">
        <f t="shared" si="209"/>
        <v>9.0359999999999996</v>
      </c>
      <c r="X858" s="8">
        <f t="shared" si="210"/>
        <v>-184.49199999999999</v>
      </c>
      <c r="Y858"/>
      <c r="Z858" t="e">
        <f>IF(D858="M",IF(AC858&lt;78,LMS!$D$5*AC858^3+LMS!$E$5*AC858^2+LMS!$F$5*AC858+LMS!$G$5,IF(AC858&lt;150,LMS!$D$6*AC858^3+LMS!$E$6*AC858^2+LMS!$F$6*AC858+LMS!$G$6,LMS!$D$7*AC858^3+LMS!$E$7*AC858^2+LMS!$F$7*AC858+LMS!$G$7)),IF(AC858&lt;69,LMS!$D$9*AC858^3+LMS!$E$9*AC858^2+LMS!$F$9*AC858+LMS!$G$9,IF(AC858&lt;150,LMS!$D$10*AC858^3+LMS!$E$10*AC858^2+LMS!$F$10*AC858+LMS!$G$10,LMS!$D$11*AC858^3+LMS!$E$11*AC858^2+LMS!$F$11*AC858+LMS!$G$11)))</f>
        <v>#VALUE!</v>
      </c>
      <c r="AA858" t="e">
        <f>IF(D858="M",(IF(AC858&lt;2.5,LMS!$D$21*AC858^3+LMS!$E$21*AC858^2+LMS!$F$21*AC858+LMS!$G$21,IF(AC858&lt;9.5,LMS!$D$22*AC858^3+LMS!$E$22*AC858^2+LMS!$F$22*AC858+LMS!$G$22,IF(AC858&lt;26.75,LMS!$D$23*AC858^3+LMS!$E$23*AC858^2+LMS!$F$23*AC858+LMS!$G$23,IF(AC858&lt;90,LMS!$D$24*AC858^3+LMS!$E$24*AC858^2+LMS!$F$24*AC858+LMS!$G$24,LMS!$D$25*AC858^3+LMS!$E$25*AC858^2+LMS!$F$25*AC858+LMS!$G$25))))),(IF(AC858&lt;2.5,LMS!$D$27*AC858^3+LMS!$E$27*AC858^2+LMS!$F$27*AC858+LMS!$G$27,IF(AC858&lt;9.5,LMS!$D$28*AC858^3+LMS!$E$28*AC858^2+LMS!$F$28*AC858+LMS!$G$28,IF(AC858&lt;26.75,LMS!$D$29*AC858^3+LMS!$E$29*AC858^2+LMS!$F$29*AC858+LMS!$G$29,IF(AC858&lt;90,LMS!$D$30*AC858^3+LMS!$E$30*AC858^2+LMS!$F$30*AC858+LMS!$G$30,IF(AC858&lt;150,LMS!$D$31*AC858^3+LMS!$E$31*AC858^2+LMS!$F$31*AC858+LMS!$G$31,LMS!$D$32*AC858^3+LMS!$E$32*AC858^2+LMS!$F$32*AC858+LMS!$G$32)))))))</f>
        <v>#VALUE!</v>
      </c>
      <c r="AB858" t="e">
        <f>IF(D858="M",(IF(AC858&lt;90,LMS!$D$14*AC858^3+LMS!$E$14*AC858^2+LMS!$F$14*AC858+LMS!$G$14,LMS!$D$15*AC858^3+LMS!$E$15*AC858^2+LMS!$F$15*AC858+LMS!$G$15)),(IF(AC858&lt;90,LMS!$D$17*AC858^3+LMS!$E$17*AC858^2+LMS!$F$17*AC858+LMS!$G$17,LMS!$D$18*AC858^3+LMS!$E$18*AC858^2+LMS!$F$18*AC858+LMS!$G$18)))</f>
        <v>#VALUE!</v>
      </c>
      <c r="AC858" s="7" t="e">
        <f t="shared" si="211"/>
        <v>#VALUE!</v>
      </c>
    </row>
    <row r="859" spans="2:29" s="7" customFormat="1">
      <c r="B859" s="119"/>
      <c r="C859" s="119"/>
      <c r="D859" s="119"/>
      <c r="E859" s="31"/>
      <c r="F859" s="31"/>
      <c r="G859" s="120"/>
      <c r="H859" s="120"/>
      <c r="I859" s="11" t="str">
        <f t="shared" si="198"/>
        <v/>
      </c>
      <c r="J859" s="2" t="str">
        <f t="shared" si="199"/>
        <v/>
      </c>
      <c r="K859" s="2" t="str">
        <f t="shared" si="200"/>
        <v/>
      </c>
      <c r="L859" s="2" t="str">
        <f t="shared" si="201"/>
        <v/>
      </c>
      <c r="M859" s="2" t="str">
        <f t="shared" si="202"/>
        <v/>
      </c>
      <c r="N859" s="2" t="str">
        <f t="shared" si="203"/>
        <v/>
      </c>
      <c r="O859" s="11" t="str">
        <f t="shared" si="204"/>
        <v/>
      </c>
      <c r="P859" s="11" t="str">
        <f t="shared" si="205"/>
        <v/>
      </c>
      <c r="Q859" s="11" t="str">
        <f t="shared" si="206"/>
        <v/>
      </c>
      <c r="R859" s="137"/>
      <c r="S859" s="137"/>
      <c r="T859" s="12" t="e">
        <f t="shared" si="207"/>
        <v>#VALUE!</v>
      </c>
      <c r="U859" s="13" t="e">
        <f t="shared" si="208"/>
        <v>#VALUE!</v>
      </c>
      <c r="V859" s="13"/>
      <c r="W859" s="8">
        <f t="shared" si="209"/>
        <v>9.0359999999999996</v>
      </c>
      <c r="X859" s="8">
        <f t="shared" si="210"/>
        <v>-184.49199999999999</v>
      </c>
      <c r="Y859"/>
      <c r="Z859" t="e">
        <f>IF(D859="M",IF(AC859&lt;78,LMS!$D$5*AC859^3+LMS!$E$5*AC859^2+LMS!$F$5*AC859+LMS!$G$5,IF(AC859&lt;150,LMS!$D$6*AC859^3+LMS!$E$6*AC859^2+LMS!$F$6*AC859+LMS!$G$6,LMS!$D$7*AC859^3+LMS!$E$7*AC859^2+LMS!$F$7*AC859+LMS!$G$7)),IF(AC859&lt;69,LMS!$D$9*AC859^3+LMS!$E$9*AC859^2+LMS!$F$9*AC859+LMS!$G$9,IF(AC859&lt;150,LMS!$D$10*AC859^3+LMS!$E$10*AC859^2+LMS!$F$10*AC859+LMS!$G$10,LMS!$D$11*AC859^3+LMS!$E$11*AC859^2+LMS!$F$11*AC859+LMS!$G$11)))</f>
        <v>#VALUE!</v>
      </c>
      <c r="AA859" t="e">
        <f>IF(D859="M",(IF(AC859&lt;2.5,LMS!$D$21*AC859^3+LMS!$E$21*AC859^2+LMS!$F$21*AC859+LMS!$G$21,IF(AC859&lt;9.5,LMS!$D$22*AC859^3+LMS!$E$22*AC859^2+LMS!$F$22*AC859+LMS!$G$22,IF(AC859&lt;26.75,LMS!$D$23*AC859^3+LMS!$E$23*AC859^2+LMS!$F$23*AC859+LMS!$G$23,IF(AC859&lt;90,LMS!$D$24*AC859^3+LMS!$E$24*AC859^2+LMS!$F$24*AC859+LMS!$G$24,LMS!$D$25*AC859^3+LMS!$E$25*AC859^2+LMS!$F$25*AC859+LMS!$G$25))))),(IF(AC859&lt;2.5,LMS!$D$27*AC859^3+LMS!$E$27*AC859^2+LMS!$F$27*AC859+LMS!$G$27,IF(AC859&lt;9.5,LMS!$D$28*AC859^3+LMS!$E$28*AC859^2+LMS!$F$28*AC859+LMS!$G$28,IF(AC859&lt;26.75,LMS!$D$29*AC859^3+LMS!$E$29*AC859^2+LMS!$F$29*AC859+LMS!$G$29,IF(AC859&lt;90,LMS!$D$30*AC859^3+LMS!$E$30*AC859^2+LMS!$F$30*AC859+LMS!$G$30,IF(AC859&lt;150,LMS!$D$31*AC859^3+LMS!$E$31*AC859^2+LMS!$F$31*AC859+LMS!$G$31,LMS!$D$32*AC859^3+LMS!$E$32*AC859^2+LMS!$F$32*AC859+LMS!$G$32)))))))</f>
        <v>#VALUE!</v>
      </c>
      <c r="AB859" t="e">
        <f>IF(D859="M",(IF(AC859&lt;90,LMS!$D$14*AC859^3+LMS!$E$14*AC859^2+LMS!$F$14*AC859+LMS!$G$14,LMS!$D$15*AC859^3+LMS!$E$15*AC859^2+LMS!$F$15*AC859+LMS!$G$15)),(IF(AC859&lt;90,LMS!$D$17*AC859^3+LMS!$E$17*AC859^2+LMS!$F$17*AC859+LMS!$G$17,LMS!$D$18*AC859^3+LMS!$E$18*AC859^2+LMS!$F$18*AC859+LMS!$G$18)))</f>
        <v>#VALUE!</v>
      </c>
      <c r="AC859" s="7" t="e">
        <f t="shared" si="211"/>
        <v>#VALUE!</v>
      </c>
    </row>
    <row r="860" spans="2:29" s="7" customFormat="1">
      <c r="B860" s="119"/>
      <c r="C860" s="119"/>
      <c r="D860" s="119"/>
      <c r="E860" s="31"/>
      <c r="F860" s="31"/>
      <c r="G860" s="120"/>
      <c r="H860" s="120"/>
      <c r="I860" s="11" t="str">
        <f t="shared" si="198"/>
        <v/>
      </c>
      <c r="J860" s="2" t="str">
        <f t="shared" si="199"/>
        <v/>
      </c>
      <c r="K860" s="2" t="str">
        <f t="shared" si="200"/>
        <v/>
      </c>
      <c r="L860" s="2" t="str">
        <f t="shared" si="201"/>
        <v/>
      </c>
      <c r="M860" s="2" t="str">
        <f t="shared" si="202"/>
        <v/>
      </c>
      <c r="N860" s="2" t="str">
        <f t="shared" si="203"/>
        <v/>
      </c>
      <c r="O860" s="11" t="str">
        <f t="shared" si="204"/>
        <v/>
      </c>
      <c r="P860" s="11" t="str">
        <f t="shared" si="205"/>
        <v/>
      </c>
      <c r="Q860" s="11" t="str">
        <f t="shared" si="206"/>
        <v/>
      </c>
      <c r="R860" s="137"/>
      <c r="S860" s="137"/>
      <c r="T860" s="12" t="e">
        <f t="shared" si="207"/>
        <v>#VALUE!</v>
      </c>
      <c r="U860" s="13" t="e">
        <f t="shared" si="208"/>
        <v>#VALUE!</v>
      </c>
      <c r="V860" s="13"/>
      <c r="W860" s="8">
        <f t="shared" si="209"/>
        <v>9.0359999999999996</v>
      </c>
      <c r="X860" s="8">
        <f t="shared" si="210"/>
        <v>-184.49199999999999</v>
      </c>
      <c r="Y860"/>
      <c r="Z860" t="e">
        <f>IF(D860="M",IF(AC860&lt;78,LMS!$D$5*AC860^3+LMS!$E$5*AC860^2+LMS!$F$5*AC860+LMS!$G$5,IF(AC860&lt;150,LMS!$D$6*AC860^3+LMS!$E$6*AC860^2+LMS!$F$6*AC860+LMS!$G$6,LMS!$D$7*AC860^3+LMS!$E$7*AC860^2+LMS!$F$7*AC860+LMS!$G$7)),IF(AC860&lt;69,LMS!$D$9*AC860^3+LMS!$E$9*AC860^2+LMS!$F$9*AC860+LMS!$G$9,IF(AC860&lt;150,LMS!$D$10*AC860^3+LMS!$E$10*AC860^2+LMS!$F$10*AC860+LMS!$G$10,LMS!$D$11*AC860^3+LMS!$E$11*AC860^2+LMS!$F$11*AC860+LMS!$G$11)))</f>
        <v>#VALUE!</v>
      </c>
      <c r="AA860" t="e">
        <f>IF(D860="M",(IF(AC860&lt;2.5,LMS!$D$21*AC860^3+LMS!$E$21*AC860^2+LMS!$F$21*AC860+LMS!$G$21,IF(AC860&lt;9.5,LMS!$D$22*AC860^3+LMS!$E$22*AC860^2+LMS!$F$22*AC860+LMS!$G$22,IF(AC860&lt;26.75,LMS!$D$23*AC860^3+LMS!$E$23*AC860^2+LMS!$F$23*AC860+LMS!$G$23,IF(AC860&lt;90,LMS!$D$24*AC860^3+LMS!$E$24*AC860^2+LMS!$F$24*AC860+LMS!$G$24,LMS!$D$25*AC860^3+LMS!$E$25*AC860^2+LMS!$F$25*AC860+LMS!$G$25))))),(IF(AC860&lt;2.5,LMS!$D$27*AC860^3+LMS!$E$27*AC860^2+LMS!$F$27*AC860+LMS!$G$27,IF(AC860&lt;9.5,LMS!$D$28*AC860^3+LMS!$E$28*AC860^2+LMS!$F$28*AC860+LMS!$G$28,IF(AC860&lt;26.75,LMS!$D$29*AC860^3+LMS!$E$29*AC860^2+LMS!$F$29*AC860+LMS!$G$29,IF(AC860&lt;90,LMS!$D$30*AC860^3+LMS!$E$30*AC860^2+LMS!$F$30*AC860+LMS!$G$30,IF(AC860&lt;150,LMS!$D$31*AC860^3+LMS!$E$31*AC860^2+LMS!$F$31*AC860+LMS!$G$31,LMS!$D$32*AC860^3+LMS!$E$32*AC860^2+LMS!$F$32*AC860+LMS!$G$32)))))))</f>
        <v>#VALUE!</v>
      </c>
      <c r="AB860" t="e">
        <f>IF(D860="M",(IF(AC860&lt;90,LMS!$D$14*AC860^3+LMS!$E$14*AC860^2+LMS!$F$14*AC860+LMS!$G$14,LMS!$D$15*AC860^3+LMS!$E$15*AC860^2+LMS!$F$15*AC860+LMS!$G$15)),(IF(AC860&lt;90,LMS!$D$17*AC860^3+LMS!$E$17*AC860^2+LMS!$F$17*AC860+LMS!$G$17,LMS!$D$18*AC860^3+LMS!$E$18*AC860^2+LMS!$F$18*AC860+LMS!$G$18)))</f>
        <v>#VALUE!</v>
      </c>
      <c r="AC860" s="7" t="e">
        <f t="shared" si="211"/>
        <v>#VALUE!</v>
      </c>
    </row>
    <row r="861" spans="2:29" s="7" customFormat="1">
      <c r="B861" s="119"/>
      <c r="C861" s="119"/>
      <c r="D861" s="119"/>
      <c r="E861" s="31"/>
      <c r="F861" s="31"/>
      <c r="G861" s="120"/>
      <c r="H861" s="120"/>
      <c r="I861" s="11" t="str">
        <f t="shared" si="198"/>
        <v/>
      </c>
      <c r="J861" s="2" t="str">
        <f t="shared" si="199"/>
        <v/>
      </c>
      <c r="K861" s="2" t="str">
        <f t="shared" si="200"/>
        <v/>
      </c>
      <c r="L861" s="2" t="str">
        <f t="shared" si="201"/>
        <v/>
      </c>
      <c r="M861" s="2" t="str">
        <f t="shared" si="202"/>
        <v/>
      </c>
      <c r="N861" s="2" t="str">
        <f t="shared" si="203"/>
        <v/>
      </c>
      <c r="O861" s="11" t="str">
        <f t="shared" si="204"/>
        <v/>
      </c>
      <c r="P861" s="11" t="str">
        <f t="shared" si="205"/>
        <v/>
      </c>
      <c r="Q861" s="11" t="str">
        <f t="shared" si="206"/>
        <v/>
      </c>
      <c r="R861" s="137"/>
      <c r="S861" s="137"/>
      <c r="T861" s="12" t="e">
        <f t="shared" si="207"/>
        <v>#VALUE!</v>
      </c>
      <c r="U861" s="13" t="e">
        <f t="shared" si="208"/>
        <v>#VALUE!</v>
      </c>
      <c r="V861" s="13"/>
      <c r="W861" s="8">
        <f t="shared" si="209"/>
        <v>9.0359999999999996</v>
      </c>
      <c r="X861" s="8">
        <f t="shared" si="210"/>
        <v>-184.49199999999999</v>
      </c>
      <c r="Y861"/>
      <c r="Z861" t="e">
        <f>IF(D861="M",IF(AC861&lt;78,LMS!$D$5*AC861^3+LMS!$E$5*AC861^2+LMS!$F$5*AC861+LMS!$G$5,IF(AC861&lt;150,LMS!$D$6*AC861^3+LMS!$E$6*AC861^2+LMS!$F$6*AC861+LMS!$G$6,LMS!$D$7*AC861^3+LMS!$E$7*AC861^2+LMS!$F$7*AC861+LMS!$G$7)),IF(AC861&lt;69,LMS!$D$9*AC861^3+LMS!$E$9*AC861^2+LMS!$F$9*AC861+LMS!$G$9,IF(AC861&lt;150,LMS!$D$10*AC861^3+LMS!$E$10*AC861^2+LMS!$F$10*AC861+LMS!$G$10,LMS!$D$11*AC861^3+LMS!$E$11*AC861^2+LMS!$F$11*AC861+LMS!$G$11)))</f>
        <v>#VALUE!</v>
      </c>
      <c r="AA861" t="e">
        <f>IF(D861="M",(IF(AC861&lt;2.5,LMS!$D$21*AC861^3+LMS!$E$21*AC861^2+LMS!$F$21*AC861+LMS!$G$21,IF(AC861&lt;9.5,LMS!$D$22*AC861^3+LMS!$E$22*AC861^2+LMS!$F$22*AC861+LMS!$G$22,IF(AC861&lt;26.75,LMS!$D$23*AC861^3+LMS!$E$23*AC861^2+LMS!$F$23*AC861+LMS!$G$23,IF(AC861&lt;90,LMS!$D$24*AC861^3+LMS!$E$24*AC861^2+LMS!$F$24*AC861+LMS!$G$24,LMS!$D$25*AC861^3+LMS!$E$25*AC861^2+LMS!$F$25*AC861+LMS!$G$25))))),(IF(AC861&lt;2.5,LMS!$D$27*AC861^3+LMS!$E$27*AC861^2+LMS!$F$27*AC861+LMS!$G$27,IF(AC861&lt;9.5,LMS!$D$28*AC861^3+LMS!$E$28*AC861^2+LMS!$F$28*AC861+LMS!$G$28,IF(AC861&lt;26.75,LMS!$D$29*AC861^3+LMS!$E$29*AC861^2+LMS!$F$29*AC861+LMS!$G$29,IF(AC861&lt;90,LMS!$D$30*AC861^3+LMS!$E$30*AC861^2+LMS!$F$30*AC861+LMS!$G$30,IF(AC861&lt;150,LMS!$D$31*AC861^3+LMS!$E$31*AC861^2+LMS!$F$31*AC861+LMS!$G$31,LMS!$D$32*AC861^3+LMS!$E$32*AC861^2+LMS!$F$32*AC861+LMS!$G$32)))))))</f>
        <v>#VALUE!</v>
      </c>
      <c r="AB861" t="e">
        <f>IF(D861="M",(IF(AC861&lt;90,LMS!$D$14*AC861^3+LMS!$E$14*AC861^2+LMS!$F$14*AC861+LMS!$G$14,LMS!$D$15*AC861^3+LMS!$E$15*AC861^2+LMS!$F$15*AC861+LMS!$G$15)),(IF(AC861&lt;90,LMS!$D$17*AC861^3+LMS!$E$17*AC861^2+LMS!$F$17*AC861+LMS!$G$17,LMS!$D$18*AC861^3+LMS!$E$18*AC861^2+LMS!$F$18*AC861+LMS!$G$18)))</f>
        <v>#VALUE!</v>
      </c>
      <c r="AC861" s="7" t="e">
        <f t="shared" si="211"/>
        <v>#VALUE!</v>
      </c>
    </row>
    <row r="862" spans="2:29" s="7" customFormat="1">
      <c r="B862" s="119"/>
      <c r="C862" s="119"/>
      <c r="D862" s="119"/>
      <c r="E862" s="31"/>
      <c r="F862" s="31"/>
      <c r="G862" s="120"/>
      <c r="H862" s="120"/>
      <c r="I862" s="11" t="str">
        <f t="shared" si="198"/>
        <v/>
      </c>
      <c r="J862" s="2" t="str">
        <f t="shared" si="199"/>
        <v/>
      </c>
      <c r="K862" s="2" t="str">
        <f t="shared" si="200"/>
        <v/>
      </c>
      <c r="L862" s="2" t="str">
        <f t="shared" si="201"/>
        <v/>
      </c>
      <c r="M862" s="2" t="str">
        <f t="shared" si="202"/>
        <v/>
      </c>
      <c r="N862" s="2" t="str">
        <f t="shared" si="203"/>
        <v/>
      </c>
      <c r="O862" s="11" t="str">
        <f t="shared" si="204"/>
        <v/>
      </c>
      <c r="P862" s="11" t="str">
        <f t="shared" si="205"/>
        <v/>
      </c>
      <c r="Q862" s="11" t="str">
        <f t="shared" si="206"/>
        <v/>
      </c>
      <c r="R862" s="137"/>
      <c r="S862" s="137"/>
      <c r="T862" s="12" t="e">
        <f t="shared" si="207"/>
        <v>#VALUE!</v>
      </c>
      <c r="U862" s="13" t="e">
        <f t="shared" si="208"/>
        <v>#VALUE!</v>
      </c>
      <c r="V862" s="13"/>
      <c r="W862" s="8">
        <f t="shared" si="209"/>
        <v>9.0359999999999996</v>
      </c>
      <c r="X862" s="8">
        <f t="shared" si="210"/>
        <v>-184.49199999999999</v>
      </c>
      <c r="Y862"/>
      <c r="Z862" t="e">
        <f>IF(D862="M",IF(AC862&lt;78,LMS!$D$5*AC862^3+LMS!$E$5*AC862^2+LMS!$F$5*AC862+LMS!$G$5,IF(AC862&lt;150,LMS!$D$6*AC862^3+LMS!$E$6*AC862^2+LMS!$F$6*AC862+LMS!$G$6,LMS!$D$7*AC862^3+LMS!$E$7*AC862^2+LMS!$F$7*AC862+LMS!$G$7)),IF(AC862&lt;69,LMS!$D$9*AC862^3+LMS!$E$9*AC862^2+LMS!$F$9*AC862+LMS!$G$9,IF(AC862&lt;150,LMS!$D$10*AC862^3+LMS!$E$10*AC862^2+LMS!$F$10*AC862+LMS!$G$10,LMS!$D$11*AC862^3+LMS!$E$11*AC862^2+LMS!$F$11*AC862+LMS!$G$11)))</f>
        <v>#VALUE!</v>
      </c>
      <c r="AA862" t="e">
        <f>IF(D862="M",(IF(AC862&lt;2.5,LMS!$D$21*AC862^3+LMS!$E$21*AC862^2+LMS!$F$21*AC862+LMS!$G$21,IF(AC862&lt;9.5,LMS!$D$22*AC862^3+LMS!$E$22*AC862^2+LMS!$F$22*AC862+LMS!$G$22,IF(AC862&lt;26.75,LMS!$D$23*AC862^3+LMS!$E$23*AC862^2+LMS!$F$23*AC862+LMS!$G$23,IF(AC862&lt;90,LMS!$D$24*AC862^3+LMS!$E$24*AC862^2+LMS!$F$24*AC862+LMS!$G$24,LMS!$D$25*AC862^3+LMS!$E$25*AC862^2+LMS!$F$25*AC862+LMS!$G$25))))),(IF(AC862&lt;2.5,LMS!$D$27*AC862^3+LMS!$E$27*AC862^2+LMS!$F$27*AC862+LMS!$G$27,IF(AC862&lt;9.5,LMS!$D$28*AC862^3+LMS!$E$28*AC862^2+LMS!$F$28*AC862+LMS!$G$28,IF(AC862&lt;26.75,LMS!$D$29*AC862^3+LMS!$E$29*AC862^2+LMS!$F$29*AC862+LMS!$G$29,IF(AC862&lt;90,LMS!$D$30*AC862^3+LMS!$E$30*AC862^2+LMS!$F$30*AC862+LMS!$G$30,IF(AC862&lt;150,LMS!$D$31*AC862^3+LMS!$E$31*AC862^2+LMS!$F$31*AC862+LMS!$G$31,LMS!$D$32*AC862^3+LMS!$E$32*AC862^2+LMS!$F$32*AC862+LMS!$G$32)))))))</f>
        <v>#VALUE!</v>
      </c>
      <c r="AB862" t="e">
        <f>IF(D862="M",(IF(AC862&lt;90,LMS!$D$14*AC862^3+LMS!$E$14*AC862^2+LMS!$F$14*AC862+LMS!$G$14,LMS!$D$15*AC862^3+LMS!$E$15*AC862^2+LMS!$F$15*AC862+LMS!$G$15)),(IF(AC862&lt;90,LMS!$D$17*AC862^3+LMS!$E$17*AC862^2+LMS!$F$17*AC862+LMS!$G$17,LMS!$D$18*AC862^3+LMS!$E$18*AC862^2+LMS!$F$18*AC862+LMS!$G$18)))</f>
        <v>#VALUE!</v>
      </c>
      <c r="AC862" s="7" t="e">
        <f t="shared" si="211"/>
        <v>#VALUE!</v>
      </c>
    </row>
    <row r="863" spans="2:29" s="7" customFormat="1">
      <c r="B863" s="119"/>
      <c r="C863" s="119"/>
      <c r="D863" s="119"/>
      <c r="E863" s="31"/>
      <c r="F863" s="31"/>
      <c r="G863" s="120"/>
      <c r="H863" s="120"/>
      <c r="I863" s="11" t="str">
        <f t="shared" si="198"/>
        <v/>
      </c>
      <c r="J863" s="2" t="str">
        <f t="shared" si="199"/>
        <v/>
      </c>
      <c r="K863" s="2" t="str">
        <f t="shared" si="200"/>
        <v/>
      </c>
      <c r="L863" s="2" t="str">
        <f t="shared" si="201"/>
        <v/>
      </c>
      <c r="M863" s="2" t="str">
        <f t="shared" si="202"/>
        <v/>
      </c>
      <c r="N863" s="2" t="str">
        <f t="shared" si="203"/>
        <v/>
      </c>
      <c r="O863" s="11" t="str">
        <f t="shared" si="204"/>
        <v/>
      </c>
      <c r="P863" s="11" t="str">
        <f t="shared" si="205"/>
        <v/>
      </c>
      <c r="Q863" s="11" t="str">
        <f t="shared" si="206"/>
        <v/>
      </c>
      <c r="R863" s="137"/>
      <c r="S863" s="137"/>
      <c r="T863" s="12" t="e">
        <f t="shared" si="207"/>
        <v>#VALUE!</v>
      </c>
      <c r="U863" s="13" t="e">
        <f t="shared" si="208"/>
        <v>#VALUE!</v>
      </c>
      <c r="V863" s="13"/>
      <c r="W863" s="8">
        <f t="shared" si="209"/>
        <v>9.0359999999999996</v>
      </c>
      <c r="X863" s="8">
        <f t="shared" si="210"/>
        <v>-184.49199999999999</v>
      </c>
      <c r="Y863"/>
      <c r="Z863" t="e">
        <f>IF(D863="M",IF(AC863&lt;78,LMS!$D$5*AC863^3+LMS!$E$5*AC863^2+LMS!$F$5*AC863+LMS!$G$5,IF(AC863&lt;150,LMS!$D$6*AC863^3+LMS!$E$6*AC863^2+LMS!$F$6*AC863+LMS!$G$6,LMS!$D$7*AC863^3+LMS!$E$7*AC863^2+LMS!$F$7*AC863+LMS!$G$7)),IF(AC863&lt;69,LMS!$D$9*AC863^3+LMS!$E$9*AC863^2+LMS!$F$9*AC863+LMS!$G$9,IF(AC863&lt;150,LMS!$D$10*AC863^3+LMS!$E$10*AC863^2+LMS!$F$10*AC863+LMS!$G$10,LMS!$D$11*AC863^3+LMS!$E$11*AC863^2+LMS!$F$11*AC863+LMS!$G$11)))</f>
        <v>#VALUE!</v>
      </c>
      <c r="AA863" t="e">
        <f>IF(D863="M",(IF(AC863&lt;2.5,LMS!$D$21*AC863^3+LMS!$E$21*AC863^2+LMS!$F$21*AC863+LMS!$G$21,IF(AC863&lt;9.5,LMS!$D$22*AC863^3+LMS!$E$22*AC863^2+LMS!$F$22*AC863+LMS!$G$22,IF(AC863&lt;26.75,LMS!$D$23*AC863^3+LMS!$E$23*AC863^2+LMS!$F$23*AC863+LMS!$G$23,IF(AC863&lt;90,LMS!$D$24*AC863^3+LMS!$E$24*AC863^2+LMS!$F$24*AC863+LMS!$G$24,LMS!$D$25*AC863^3+LMS!$E$25*AC863^2+LMS!$F$25*AC863+LMS!$G$25))))),(IF(AC863&lt;2.5,LMS!$D$27*AC863^3+LMS!$E$27*AC863^2+LMS!$F$27*AC863+LMS!$G$27,IF(AC863&lt;9.5,LMS!$D$28*AC863^3+LMS!$E$28*AC863^2+LMS!$F$28*AC863+LMS!$G$28,IF(AC863&lt;26.75,LMS!$D$29*AC863^3+LMS!$E$29*AC863^2+LMS!$F$29*AC863+LMS!$G$29,IF(AC863&lt;90,LMS!$D$30*AC863^3+LMS!$E$30*AC863^2+LMS!$F$30*AC863+LMS!$G$30,IF(AC863&lt;150,LMS!$D$31*AC863^3+LMS!$E$31*AC863^2+LMS!$F$31*AC863+LMS!$G$31,LMS!$D$32*AC863^3+LMS!$E$32*AC863^2+LMS!$F$32*AC863+LMS!$G$32)))))))</f>
        <v>#VALUE!</v>
      </c>
      <c r="AB863" t="e">
        <f>IF(D863="M",(IF(AC863&lt;90,LMS!$D$14*AC863^3+LMS!$E$14*AC863^2+LMS!$F$14*AC863+LMS!$G$14,LMS!$D$15*AC863^3+LMS!$E$15*AC863^2+LMS!$F$15*AC863+LMS!$G$15)),(IF(AC863&lt;90,LMS!$D$17*AC863^3+LMS!$E$17*AC863^2+LMS!$F$17*AC863+LMS!$G$17,LMS!$D$18*AC863^3+LMS!$E$18*AC863^2+LMS!$F$18*AC863+LMS!$G$18)))</f>
        <v>#VALUE!</v>
      </c>
      <c r="AC863" s="7" t="e">
        <f t="shared" si="211"/>
        <v>#VALUE!</v>
      </c>
    </row>
    <row r="864" spans="2:29" s="7" customFormat="1">
      <c r="B864" s="119"/>
      <c r="C864" s="119"/>
      <c r="D864" s="119"/>
      <c r="E864" s="31"/>
      <c r="F864" s="31"/>
      <c r="G864" s="120"/>
      <c r="H864" s="120"/>
      <c r="I864" s="11" t="str">
        <f t="shared" si="198"/>
        <v/>
      </c>
      <c r="J864" s="2" t="str">
        <f t="shared" si="199"/>
        <v/>
      </c>
      <c r="K864" s="2" t="str">
        <f t="shared" si="200"/>
        <v/>
      </c>
      <c r="L864" s="2" t="str">
        <f t="shared" si="201"/>
        <v/>
      </c>
      <c r="M864" s="2" t="str">
        <f t="shared" si="202"/>
        <v/>
      </c>
      <c r="N864" s="2" t="str">
        <f t="shared" si="203"/>
        <v/>
      </c>
      <c r="O864" s="11" t="str">
        <f t="shared" si="204"/>
        <v/>
      </c>
      <c r="P864" s="11" t="str">
        <f t="shared" si="205"/>
        <v/>
      </c>
      <c r="Q864" s="11" t="str">
        <f t="shared" si="206"/>
        <v/>
      </c>
      <c r="R864" s="137"/>
      <c r="S864" s="137"/>
      <c r="T864" s="12" t="e">
        <f t="shared" si="207"/>
        <v>#VALUE!</v>
      </c>
      <c r="U864" s="13" t="e">
        <f t="shared" si="208"/>
        <v>#VALUE!</v>
      </c>
      <c r="V864" s="13"/>
      <c r="W864" s="8">
        <f t="shared" si="209"/>
        <v>9.0359999999999996</v>
      </c>
      <c r="X864" s="8">
        <f t="shared" si="210"/>
        <v>-184.49199999999999</v>
      </c>
      <c r="Y864"/>
      <c r="Z864" t="e">
        <f>IF(D864="M",IF(AC864&lt;78,LMS!$D$5*AC864^3+LMS!$E$5*AC864^2+LMS!$F$5*AC864+LMS!$G$5,IF(AC864&lt;150,LMS!$D$6*AC864^3+LMS!$E$6*AC864^2+LMS!$F$6*AC864+LMS!$G$6,LMS!$D$7*AC864^3+LMS!$E$7*AC864^2+LMS!$F$7*AC864+LMS!$G$7)),IF(AC864&lt;69,LMS!$D$9*AC864^3+LMS!$E$9*AC864^2+LMS!$F$9*AC864+LMS!$G$9,IF(AC864&lt;150,LMS!$D$10*AC864^3+LMS!$E$10*AC864^2+LMS!$F$10*AC864+LMS!$G$10,LMS!$D$11*AC864^3+LMS!$E$11*AC864^2+LMS!$F$11*AC864+LMS!$G$11)))</f>
        <v>#VALUE!</v>
      </c>
      <c r="AA864" t="e">
        <f>IF(D864="M",(IF(AC864&lt;2.5,LMS!$D$21*AC864^3+LMS!$E$21*AC864^2+LMS!$F$21*AC864+LMS!$G$21,IF(AC864&lt;9.5,LMS!$D$22*AC864^3+LMS!$E$22*AC864^2+LMS!$F$22*AC864+LMS!$G$22,IF(AC864&lt;26.75,LMS!$D$23*AC864^3+LMS!$E$23*AC864^2+LMS!$F$23*AC864+LMS!$G$23,IF(AC864&lt;90,LMS!$D$24*AC864^3+LMS!$E$24*AC864^2+LMS!$F$24*AC864+LMS!$G$24,LMS!$D$25*AC864^3+LMS!$E$25*AC864^2+LMS!$F$25*AC864+LMS!$G$25))))),(IF(AC864&lt;2.5,LMS!$D$27*AC864^3+LMS!$E$27*AC864^2+LMS!$F$27*AC864+LMS!$G$27,IF(AC864&lt;9.5,LMS!$D$28*AC864^3+LMS!$E$28*AC864^2+LMS!$F$28*AC864+LMS!$G$28,IF(AC864&lt;26.75,LMS!$D$29*AC864^3+LMS!$E$29*AC864^2+LMS!$F$29*AC864+LMS!$G$29,IF(AC864&lt;90,LMS!$D$30*AC864^3+LMS!$E$30*AC864^2+LMS!$F$30*AC864+LMS!$G$30,IF(AC864&lt;150,LMS!$D$31*AC864^3+LMS!$E$31*AC864^2+LMS!$F$31*AC864+LMS!$G$31,LMS!$D$32*AC864^3+LMS!$E$32*AC864^2+LMS!$F$32*AC864+LMS!$G$32)))))))</f>
        <v>#VALUE!</v>
      </c>
      <c r="AB864" t="e">
        <f>IF(D864="M",(IF(AC864&lt;90,LMS!$D$14*AC864^3+LMS!$E$14*AC864^2+LMS!$F$14*AC864+LMS!$G$14,LMS!$D$15*AC864^3+LMS!$E$15*AC864^2+LMS!$F$15*AC864+LMS!$G$15)),(IF(AC864&lt;90,LMS!$D$17*AC864^3+LMS!$E$17*AC864^2+LMS!$F$17*AC864+LMS!$G$17,LMS!$D$18*AC864^3+LMS!$E$18*AC864^2+LMS!$F$18*AC864+LMS!$G$18)))</f>
        <v>#VALUE!</v>
      </c>
      <c r="AC864" s="7" t="e">
        <f t="shared" si="211"/>
        <v>#VALUE!</v>
      </c>
    </row>
    <row r="865" spans="2:29" s="7" customFormat="1">
      <c r="B865" s="119"/>
      <c r="C865" s="119"/>
      <c r="D865" s="119"/>
      <c r="E865" s="31"/>
      <c r="F865" s="31"/>
      <c r="G865" s="120"/>
      <c r="H865" s="120"/>
      <c r="I865" s="11" t="str">
        <f t="shared" si="198"/>
        <v/>
      </c>
      <c r="J865" s="2" t="str">
        <f t="shared" si="199"/>
        <v/>
      </c>
      <c r="K865" s="2" t="str">
        <f t="shared" si="200"/>
        <v/>
      </c>
      <c r="L865" s="2" t="str">
        <f t="shared" si="201"/>
        <v/>
      </c>
      <c r="M865" s="2" t="str">
        <f t="shared" si="202"/>
        <v/>
      </c>
      <c r="N865" s="2" t="str">
        <f t="shared" si="203"/>
        <v/>
      </c>
      <c r="O865" s="11" t="str">
        <f t="shared" si="204"/>
        <v/>
      </c>
      <c r="P865" s="11" t="str">
        <f t="shared" si="205"/>
        <v/>
      </c>
      <c r="Q865" s="11" t="str">
        <f t="shared" si="206"/>
        <v/>
      </c>
      <c r="R865" s="137"/>
      <c r="S865" s="137"/>
      <c r="T865" s="12" t="e">
        <f t="shared" si="207"/>
        <v>#VALUE!</v>
      </c>
      <c r="U865" s="13" t="e">
        <f t="shared" si="208"/>
        <v>#VALUE!</v>
      </c>
      <c r="V865" s="13"/>
      <c r="W865" s="8">
        <f t="shared" si="209"/>
        <v>9.0359999999999996</v>
      </c>
      <c r="X865" s="8">
        <f t="shared" si="210"/>
        <v>-184.49199999999999</v>
      </c>
      <c r="Y865"/>
      <c r="Z865" t="e">
        <f>IF(D865="M",IF(AC865&lt;78,LMS!$D$5*AC865^3+LMS!$E$5*AC865^2+LMS!$F$5*AC865+LMS!$G$5,IF(AC865&lt;150,LMS!$D$6*AC865^3+LMS!$E$6*AC865^2+LMS!$F$6*AC865+LMS!$G$6,LMS!$D$7*AC865^3+LMS!$E$7*AC865^2+LMS!$F$7*AC865+LMS!$G$7)),IF(AC865&lt;69,LMS!$D$9*AC865^3+LMS!$E$9*AC865^2+LMS!$F$9*AC865+LMS!$G$9,IF(AC865&lt;150,LMS!$D$10*AC865^3+LMS!$E$10*AC865^2+LMS!$F$10*AC865+LMS!$G$10,LMS!$D$11*AC865^3+LMS!$E$11*AC865^2+LMS!$F$11*AC865+LMS!$G$11)))</f>
        <v>#VALUE!</v>
      </c>
      <c r="AA865" t="e">
        <f>IF(D865="M",(IF(AC865&lt;2.5,LMS!$D$21*AC865^3+LMS!$E$21*AC865^2+LMS!$F$21*AC865+LMS!$G$21,IF(AC865&lt;9.5,LMS!$D$22*AC865^3+LMS!$E$22*AC865^2+LMS!$F$22*AC865+LMS!$G$22,IF(AC865&lt;26.75,LMS!$D$23*AC865^3+LMS!$E$23*AC865^2+LMS!$F$23*AC865+LMS!$G$23,IF(AC865&lt;90,LMS!$D$24*AC865^3+LMS!$E$24*AC865^2+LMS!$F$24*AC865+LMS!$G$24,LMS!$D$25*AC865^3+LMS!$E$25*AC865^2+LMS!$F$25*AC865+LMS!$G$25))))),(IF(AC865&lt;2.5,LMS!$D$27*AC865^3+LMS!$E$27*AC865^2+LMS!$F$27*AC865+LMS!$G$27,IF(AC865&lt;9.5,LMS!$D$28*AC865^3+LMS!$E$28*AC865^2+LMS!$F$28*AC865+LMS!$G$28,IF(AC865&lt;26.75,LMS!$D$29*AC865^3+LMS!$E$29*AC865^2+LMS!$F$29*AC865+LMS!$G$29,IF(AC865&lt;90,LMS!$D$30*AC865^3+LMS!$E$30*AC865^2+LMS!$F$30*AC865+LMS!$G$30,IF(AC865&lt;150,LMS!$D$31*AC865^3+LMS!$E$31*AC865^2+LMS!$F$31*AC865+LMS!$G$31,LMS!$D$32*AC865^3+LMS!$E$32*AC865^2+LMS!$F$32*AC865+LMS!$G$32)))))))</f>
        <v>#VALUE!</v>
      </c>
      <c r="AB865" t="e">
        <f>IF(D865="M",(IF(AC865&lt;90,LMS!$D$14*AC865^3+LMS!$E$14*AC865^2+LMS!$F$14*AC865+LMS!$G$14,LMS!$D$15*AC865^3+LMS!$E$15*AC865^2+LMS!$F$15*AC865+LMS!$G$15)),(IF(AC865&lt;90,LMS!$D$17*AC865^3+LMS!$E$17*AC865^2+LMS!$F$17*AC865+LMS!$G$17,LMS!$D$18*AC865^3+LMS!$E$18*AC865^2+LMS!$F$18*AC865+LMS!$G$18)))</f>
        <v>#VALUE!</v>
      </c>
      <c r="AC865" s="7" t="e">
        <f t="shared" si="211"/>
        <v>#VALUE!</v>
      </c>
    </row>
    <row r="866" spans="2:29" s="7" customFormat="1">
      <c r="B866" s="119"/>
      <c r="C866" s="119"/>
      <c r="D866" s="119"/>
      <c r="E866" s="31"/>
      <c r="F866" s="31"/>
      <c r="G866" s="120"/>
      <c r="H866" s="120"/>
      <c r="I866" s="11" t="str">
        <f t="shared" si="198"/>
        <v/>
      </c>
      <c r="J866" s="2" t="str">
        <f t="shared" si="199"/>
        <v/>
      </c>
      <c r="K866" s="2" t="str">
        <f t="shared" si="200"/>
        <v/>
      </c>
      <c r="L866" s="2" t="str">
        <f t="shared" si="201"/>
        <v/>
      </c>
      <c r="M866" s="2" t="str">
        <f t="shared" si="202"/>
        <v/>
      </c>
      <c r="N866" s="2" t="str">
        <f t="shared" si="203"/>
        <v/>
      </c>
      <c r="O866" s="11" t="str">
        <f t="shared" si="204"/>
        <v/>
      </c>
      <c r="P866" s="11" t="str">
        <f t="shared" si="205"/>
        <v/>
      </c>
      <c r="Q866" s="11" t="str">
        <f t="shared" si="206"/>
        <v/>
      </c>
      <c r="R866" s="137"/>
      <c r="S866" s="137"/>
      <c r="T866" s="12" t="e">
        <f t="shared" si="207"/>
        <v>#VALUE!</v>
      </c>
      <c r="U866" s="13" t="e">
        <f t="shared" si="208"/>
        <v>#VALUE!</v>
      </c>
      <c r="V866" s="13"/>
      <c r="W866" s="8">
        <f t="shared" si="209"/>
        <v>9.0359999999999996</v>
      </c>
      <c r="X866" s="8">
        <f t="shared" si="210"/>
        <v>-184.49199999999999</v>
      </c>
      <c r="Y866"/>
      <c r="Z866" t="e">
        <f>IF(D866="M",IF(AC866&lt;78,LMS!$D$5*AC866^3+LMS!$E$5*AC866^2+LMS!$F$5*AC866+LMS!$G$5,IF(AC866&lt;150,LMS!$D$6*AC866^3+LMS!$E$6*AC866^2+LMS!$F$6*AC866+LMS!$G$6,LMS!$D$7*AC866^3+LMS!$E$7*AC866^2+LMS!$F$7*AC866+LMS!$G$7)),IF(AC866&lt;69,LMS!$D$9*AC866^3+LMS!$E$9*AC866^2+LMS!$F$9*AC866+LMS!$G$9,IF(AC866&lt;150,LMS!$D$10*AC866^3+LMS!$E$10*AC866^2+LMS!$F$10*AC866+LMS!$G$10,LMS!$D$11*AC866^3+LMS!$E$11*AC866^2+LMS!$F$11*AC866+LMS!$G$11)))</f>
        <v>#VALUE!</v>
      </c>
      <c r="AA866" t="e">
        <f>IF(D866="M",(IF(AC866&lt;2.5,LMS!$D$21*AC866^3+LMS!$E$21*AC866^2+LMS!$F$21*AC866+LMS!$G$21,IF(AC866&lt;9.5,LMS!$D$22*AC866^3+LMS!$E$22*AC866^2+LMS!$F$22*AC866+LMS!$G$22,IF(AC866&lt;26.75,LMS!$D$23*AC866^3+LMS!$E$23*AC866^2+LMS!$F$23*AC866+LMS!$G$23,IF(AC866&lt;90,LMS!$D$24*AC866^3+LMS!$E$24*AC866^2+LMS!$F$24*AC866+LMS!$G$24,LMS!$D$25*AC866^3+LMS!$E$25*AC866^2+LMS!$F$25*AC866+LMS!$G$25))))),(IF(AC866&lt;2.5,LMS!$D$27*AC866^3+LMS!$E$27*AC866^2+LMS!$F$27*AC866+LMS!$G$27,IF(AC866&lt;9.5,LMS!$D$28*AC866^3+LMS!$E$28*AC866^2+LMS!$F$28*AC866+LMS!$G$28,IF(AC866&lt;26.75,LMS!$D$29*AC866^3+LMS!$E$29*AC866^2+LMS!$F$29*AC866+LMS!$G$29,IF(AC866&lt;90,LMS!$D$30*AC866^3+LMS!$E$30*AC866^2+LMS!$F$30*AC866+LMS!$G$30,IF(AC866&lt;150,LMS!$D$31*AC866^3+LMS!$E$31*AC866^2+LMS!$F$31*AC866+LMS!$G$31,LMS!$D$32*AC866^3+LMS!$E$32*AC866^2+LMS!$F$32*AC866+LMS!$G$32)))))))</f>
        <v>#VALUE!</v>
      </c>
      <c r="AB866" t="e">
        <f>IF(D866="M",(IF(AC866&lt;90,LMS!$D$14*AC866^3+LMS!$E$14*AC866^2+LMS!$F$14*AC866+LMS!$G$14,LMS!$D$15*AC866^3+LMS!$E$15*AC866^2+LMS!$F$15*AC866+LMS!$G$15)),(IF(AC866&lt;90,LMS!$D$17*AC866^3+LMS!$E$17*AC866^2+LMS!$F$17*AC866+LMS!$G$17,LMS!$D$18*AC866^3+LMS!$E$18*AC866^2+LMS!$F$18*AC866+LMS!$G$18)))</f>
        <v>#VALUE!</v>
      </c>
      <c r="AC866" s="7" t="e">
        <f t="shared" si="211"/>
        <v>#VALUE!</v>
      </c>
    </row>
    <row r="867" spans="2:29" s="7" customFormat="1">
      <c r="B867" s="119"/>
      <c r="C867" s="119"/>
      <c r="D867" s="119"/>
      <c r="E867" s="31"/>
      <c r="F867" s="31"/>
      <c r="G867" s="120"/>
      <c r="H867" s="120"/>
      <c r="I867" s="11" t="str">
        <f t="shared" si="198"/>
        <v/>
      </c>
      <c r="J867" s="2" t="str">
        <f t="shared" si="199"/>
        <v/>
      </c>
      <c r="K867" s="2" t="str">
        <f t="shared" si="200"/>
        <v/>
      </c>
      <c r="L867" s="2" t="str">
        <f t="shared" si="201"/>
        <v/>
      </c>
      <c r="M867" s="2" t="str">
        <f t="shared" si="202"/>
        <v/>
      </c>
      <c r="N867" s="2" t="str">
        <f t="shared" si="203"/>
        <v/>
      </c>
      <c r="O867" s="11" t="str">
        <f t="shared" si="204"/>
        <v/>
      </c>
      <c r="P867" s="11" t="str">
        <f t="shared" si="205"/>
        <v/>
      </c>
      <c r="Q867" s="11" t="str">
        <f t="shared" si="206"/>
        <v/>
      </c>
      <c r="R867" s="137"/>
      <c r="S867" s="137"/>
      <c r="T867" s="12" t="e">
        <f t="shared" si="207"/>
        <v>#VALUE!</v>
      </c>
      <c r="U867" s="13" t="e">
        <f t="shared" si="208"/>
        <v>#VALUE!</v>
      </c>
      <c r="V867" s="13"/>
      <c r="W867" s="8">
        <f t="shared" si="209"/>
        <v>9.0359999999999996</v>
      </c>
      <c r="X867" s="8">
        <f t="shared" si="210"/>
        <v>-184.49199999999999</v>
      </c>
      <c r="Y867"/>
      <c r="Z867" t="e">
        <f>IF(D867="M",IF(AC867&lt;78,LMS!$D$5*AC867^3+LMS!$E$5*AC867^2+LMS!$F$5*AC867+LMS!$G$5,IF(AC867&lt;150,LMS!$D$6*AC867^3+LMS!$E$6*AC867^2+LMS!$F$6*AC867+LMS!$G$6,LMS!$D$7*AC867^3+LMS!$E$7*AC867^2+LMS!$F$7*AC867+LMS!$G$7)),IF(AC867&lt;69,LMS!$D$9*AC867^3+LMS!$E$9*AC867^2+LMS!$F$9*AC867+LMS!$G$9,IF(AC867&lt;150,LMS!$D$10*AC867^3+LMS!$E$10*AC867^2+LMS!$F$10*AC867+LMS!$G$10,LMS!$D$11*AC867^3+LMS!$E$11*AC867^2+LMS!$F$11*AC867+LMS!$G$11)))</f>
        <v>#VALUE!</v>
      </c>
      <c r="AA867" t="e">
        <f>IF(D867="M",(IF(AC867&lt;2.5,LMS!$D$21*AC867^3+LMS!$E$21*AC867^2+LMS!$F$21*AC867+LMS!$G$21,IF(AC867&lt;9.5,LMS!$D$22*AC867^3+LMS!$E$22*AC867^2+LMS!$F$22*AC867+LMS!$G$22,IF(AC867&lt;26.75,LMS!$D$23*AC867^3+LMS!$E$23*AC867^2+LMS!$F$23*AC867+LMS!$G$23,IF(AC867&lt;90,LMS!$D$24*AC867^3+LMS!$E$24*AC867^2+LMS!$F$24*AC867+LMS!$G$24,LMS!$D$25*AC867^3+LMS!$E$25*AC867^2+LMS!$F$25*AC867+LMS!$G$25))))),(IF(AC867&lt;2.5,LMS!$D$27*AC867^3+LMS!$E$27*AC867^2+LMS!$F$27*AC867+LMS!$G$27,IF(AC867&lt;9.5,LMS!$D$28*AC867^3+LMS!$E$28*AC867^2+LMS!$F$28*AC867+LMS!$G$28,IF(AC867&lt;26.75,LMS!$D$29*AC867^3+LMS!$E$29*AC867^2+LMS!$F$29*AC867+LMS!$G$29,IF(AC867&lt;90,LMS!$D$30*AC867^3+LMS!$E$30*AC867^2+LMS!$F$30*AC867+LMS!$G$30,IF(AC867&lt;150,LMS!$D$31*AC867^3+LMS!$E$31*AC867^2+LMS!$F$31*AC867+LMS!$G$31,LMS!$D$32*AC867^3+LMS!$E$32*AC867^2+LMS!$F$32*AC867+LMS!$G$32)))))))</f>
        <v>#VALUE!</v>
      </c>
      <c r="AB867" t="e">
        <f>IF(D867="M",(IF(AC867&lt;90,LMS!$D$14*AC867^3+LMS!$E$14*AC867^2+LMS!$F$14*AC867+LMS!$G$14,LMS!$D$15*AC867^3+LMS!$E$15*AC867^2+LMS!$F$15*AC867+LMS!$G$15)),(IF(AC867&lt;90,LMS!$D$17*AC867^3+LMS!$E$17*AC867^2+LMS!$F$17*AC867+LMS!$G$17,LMS!$D$18*AC867^3+LMS!$E$18*AC867^2+LMS!$F$18*AC867+LMS!$G$18)))</f>
        <v>#VALUE!</v>
      </c>
      <c r="AC867" s="7" t="e">
        <f t="shared" si="211"/>
        <v>#VALUE!</v>
      </c>
    </row>
    <row r="868" spans="2:29" s="7" customFormat="1">
      <c r="B868" s="119"/>
      <c r="C868" s="119"/>
      <c r="D868" s="119"/>
      <c r="E868" s="31"/>
      <c r="F868" s="31"/>
      <c r="G868" s="120"/>
      <c r="H868" s="120"/>
      <c r="I868" s="11" t="str">
        <f t="shared" si="198"/>
        <v/>
      </c>
      <c r="J868" s="2" t="str">
        <f t="shared" si="199"/>
        <v/>
      </c>
      <c r="K868" s="2" t="str">
        <f t="shared" si="200"/>
        <v/>
      </c>
      <c r="L868" s="2" t="str">
        <f t="shared" si="201"/>
        <v/>
      </c>
      <c r="M868" s="2" t="str">
        <f t="shared" si="202"/>
        <v/>
      </c>
      <c r="N868" s="2" t="str">
        <f t="shared" si="203"/>
        <v/>
      </c>
      <c r="O868" s="11" t="str">
        <f t="shared" si="204"/>
        <v/>
      </c>
      <c r="P868" s="11" t="str">
        <f t="shared" si="205"/>
        <v/>
      </c>
      <c r="Q868" s="11" t="str">
        <f t="shared" si="206"/>
        <v/>
      </c>
      <c r="R868" s="137"/>
      <c r="S868" s="137"/>
      <c r="T868" s="12" t="e">
        <f t="shared" si="207"/>
        <v>#VALUE!</v>
      </c>
      <c r="U868" s="13" t="e">
        <f t="shared" si="208"/>
        <v>#VALUE!</v>
      </c>
      <c r="V868" s="13"/>
      <c r="W868" s="8">
        <f t="shared" si="209"/>
        <v>9.0359999999999996</v>
      </c>
      <c r="X868" s="8">
        <f t="shared" si="210"/>
        <v>-184.49199999999999</v>
      </c>
      <c r="Y868"/>
      <c r="Z868" t="e">
        <f>IF(D868="M",IF(AC868&lt;78,LMS!$D$5*AC868^3+LMS!$E$5*AC868^2+LMS!$F$5*AC868+LMS!$G$5,IF(AC868&lt;150,LMS!$D$6*AC868^3+LMS!$E$6*AC868^2+LMS!$F$6*AC868+LMS!$G$6,LMS!$D$7*AC868^3+LMS!$E$7*AC868^2+LMS!$F$7*AC868+LMS!$G$7)),IF(AC868&lt;69,LMS!$D$9*AC868^3+LMS!$E$9*AC868^2+LMS!$F$9*AC868+LMS!$G$9,IF(AC868&lt;150,LMS!$D$10*AC868^3+LMS!$E$10*AC868^2+LMS!$F$10*AC868+LMS!$G$10,LMS!$D$11*AC868^3+LMS!$E$11*AC868^2+LMS!$F$11*AC868+LMS!$G$11)))</f>
        <v>#VALUE!</v>
      </c>
      <c r="AA868" t="e">
        <f>IF(D868="M",(IF(AC868&lt;2.5,LMS!$D$21*AC868^3+LMS!$E$21*AC868^2+LMS!$F$21*AC868+LMS!$G$21,IF(AC868&lt;9.5,LMS!$D$22*AC868^3+LMS!$E$22*AC868^2+LMS!$F$22*AC868+LMS!$G$22,IF(AC868&lt;26.75,LMS!$D$23*AC868^3+LMS!$E$23*AC868^2+LMS!$F$23*AC868+LMS!$G$23,IF(AC868&lt;90,LMS!$D$24*AC868^3+LMS!$E$24*AC868^2+LMS!$F$24*AC868+LMS!$G$24,LMS!$D$25*AC868^3+LMS!$E$25*AC868^2+LMS!$F$25*AC868+LMS!$G$25))))),(IF(AC868&lt;2.5,LMS!$D$27*AC868^3+LMS!$E$27*AC868^2+LMS!$F$27*AC868+LMS!$G$27,IF(AC868&lt;9.5,LMS!$D$28*AC868^3+LMS!$E$28*AC868^2+LMS!$F$28*AC868+LMS!$G$28,IF(AC868&lt;26.75,LMS!$D$29*AC868^3+LMS!$E$29*AC868^2+LMS!$F$29*AC868+LMS!$G$29,IF(AC868&lt;90,LMS!$D$30*AC868^3+LMS!$E$30*AC868^2+LMS!$F$30*AC868+LMS!$G$30,IF(AC868&lt;150,LMS!$D$31*AC868^3+LMS!$E$31*AC868^2+LMS!$F$31*AC868+LMS!$G$31,LMS!$D$32*AC868^3+LMS!$E$32*AC868^2+LMS!$F$32*AC868+LMS!$G$32)))))))</f>
        <v>#VALUE!</v>
      </c>
      <c r="AB868" t="e">
        <f>IF(D868="M",(IF(AC868&lt;90,LMS!$D$14*AC868^3+LMS!$E$14*AC868^2+LMS!$F$14*AC868+LMS!$G$14,LMS!$D$15*AC868^3+LMS!$E$15*AC868^2+LMS!$F$15*AC868+LMS!$G$15)),(IF(AC868&lt;90,LMS!$D$17*AC868^3+LMS!$E$17*AC868^2+LMS!$F$17*AC868+LMS!$G$17,LMS!$D$18*AC868^3+LMS!$E$18*AC868^2+LMS!$F$18*AC868+LMS!$G$18)))</f>
        <v>#VALUE!</v>
      </c>
      <c r="AC868" s="7" t="e">
        <f t="shared" si="211"/>
        <v>#VALUE!</v>
      </c>
    </row>
    <row r="869" spans="2:29" s="7" customFormat="1">
      <c r="B869" s="119"/>
      <c r="C869" s="119"/>
      <c r="D869" s="119"/>
      <c r="E869" s="31"/>
      <c r="F869" s="31"/>
      <c r="G869" s="120"/>
      <c r="H869" s="120"/>
      <c r="I869" s="11" t="str">
        <f t="shared" si="198"/>
        <v/>
      </c>
      <c r="J869" s="2" t="str">
        <f t="shared" si="199"/>
        <v/>
      </c>
      <c r="K869" s="2" t="str">
        <f t="shared" si="200"/>
        <v/>
      </c>
      <c r="L869" s="2" t="str">
        <f t="shared" si="201"/>
        <v/>
      </c>
      <c r="M869" s="2" t="str">
        <f t="shared" si="202"/>
        <v/>
      </c>
      <c r="N869" s="2" t="str">
        <f t="shared" si="203"/>
        <v/>
      </c>
      <c r="O869" s="11" t="str">
        <f t="shared" si="204"/>
        <v/>
      </c>
      <c r="P869" s="11" t="str">
        <f t="shared" si="205"/>
        <v/>
      </c>
      <c r="Q869" s="11" t="str">
        <f t="shared" si="206"/>
        <v/>
      </c>
      <c r="R869" s="137"/>
      <c r="S869" s="137"/>
      <c r="T869" s="12" t="e">
        <f t="shared" si="207"/>
        <v>#VALUE!</v>
      </c>
      <c r="U869" s="13" t="e">
        <f t="shared" si="208"/>
        <v>#VALUE!</v>
      </c>
      <c r="V869" s="13"/>
      <c r="W869" s="8">
        <f t="shared" si="209"/>
        <v>9.0359999999999996</v>
      </c>
      <c r="X869" s="8">
        <f t="shared" si="210"/>
        <v>-184.49199999999999</v>
      </c>
      <c r="Y869"/>
      <c r="Z869" t="e">
        <f>IF(D869="M",IF(AC869&lt;78,LMS!$D$5*AC869^3+LMS!$E$5*AC869^2+LMS!$F$5*AC869+LMS!$G$5,IF(AC869&lt;150,LMS!$D$6*AC869^3+LMS!$E$6*AC869^2+LMS!$F$6*AC869+LMS!$G$6,LMS!$D$7*AC869^3+LMS!$E$7*AC869^2+LMS!$F$7*AC869+LMS!$G$7)),IF(AC869&lt;69,LMS!$D$9*AC869^3+LMS!$E$9*AC869^2+LMS!$F$9*AC869+LMS!$G$9,IF(AC869&lt;150,LMS!$D$10*AC869^3+LMS!$E$10*AC869^2+LMS!$F$10*AC869+LMS!$G$10,LMS!$D$11*AC869^3+LMS!$E$11*AC869^2+LMS!$F$11*AC869+LMS!$G$11)))</f>
        <v>#VALUE!</v>
      </c>
      <c r="AA869" t="e">
        <f>IF(D869="M",(IF(AC869&lt;2.5,LMS!$D$21*AC869^3+LMS!$E$21*AC869^2+LMS!$F$21*AC869+LMS!$G$21,IF(AC869&lt;9.5,LMS!$D$22*AC869^3+LMS!$E$22*AC869^2+LMS!$F$22*AC869+LMS!$G$22,IF(AC869&lt;26.75,LMS!$D$23*AC869^3+LMS!$E$23*AC869^2+LMS!$F$23*AC869+LMS!$G$23,IF(AC869&lt;90,LMS!$D$24*AC869^3+LMS!$E$24*AC869^2+LMS!$F$24*AC869+LMS!$G$24,LMS!$D$25*AC869^3+LMS!$E$25*AC869^2+LMS!$F$25*AC869+LMS!$G$25))))),(IF(AC869&lt;2.5,LMS!$D$27*AC869^3+LMS!$E$27*AC869^2+LMS!$F$27*AC869+LMS!$G$27,IF(AC869&lt;9.5,LMS!$D$28*AC869^3+LMS!$E$28*AC869^2+LMS!$F$28*AC869+LMS!$G$28,IF(AC869&lt;26.75,LMS!$D$29*AC869^3+LMS!$E$29*AC869^2+LMS!$F$29*AC869+LMS!$G$29,IF(AC869&lt;90,LMS!$D$30*AC869^3+LMS!$E$30*AC869^2+LMS!$F$30*AC869+LMS!$G$30,IF(AC869&lt;150,LMS!$D$31*AC869^3+LMS!$E$31*AC869^2+LMS!$F$31*AC869+LMS!$G$31,LMS!$D$32*AC869^3+LMS!$E$32*AC869^2+LMS!$F$32*AC869+LMS!$G$32)))))))</f>
        <v>#VALUE!</v>
      </c>
      <c r="AB869" t="e">
        <f>IF(D869="M",(IF(AC869&lt;90,LMS!$D$14*AC869^3+LMS!$E$14*AC869^2+LMS!$F$14*AC869+LMS!$G$14,LMS!$D$15*AC869^3+LMS!$E$15*AC869^2+LMS!$F$15*AC869+LMS!$G$15)),(IF(AC869&lt;90,LMS!$D$17*AC869^3+LMS!$E$17*AC869^2+LMS!$F$17*AC869+LMS!$G$17,LMS!$D$18*AC869^3+LMS!$E$18*AC869^2+LMS!$F$18*AC869+LMS!$G$18)))</f>
        <v>#VALUE!</v>
      </c>
      <c r="AC869" s="7" t="e">
        <f t="shared" si="211"/>
        <v>#VALUE!</v>
      </c>
    </row>
    <row r="870" spans="2:29" s="7" customFormat="1">
      <c r="B870" s="119"/>
      <c r="C870" s="119"/>
      <c r="D870" s="119"/>
      <c r="E870" s="31"/>
      <c r="F870" s="31"/>
      <c r="G870" s="120"/>
      <c r="H870" s="120"/>
      <c r="I870" s="11" t="str">
        <f t="shared" si="198"/>
        <v/>
      </c>
      <c r="J870" s="2" t="str">
        <f t="shared" si="199"/>
        <v/>
      </c>
      <c r="K870" s="2" t="str">
        <f t="shared" si="200"/>
        <v/>
      </c>
      <c r="L870" s="2" t="str">
        <f t="shared" si="201"/>
        <v/>
      </c>
      <c r="M870" s="2" t="str">
        <f t="shared" si="202"/>
        <v/>
      </c>
      <c r="N870" s="2" t="str">
        <f t="shared" si="203"/>
        <v/>
      </c>
      <c r="O870" s="11" t="str">
        <f t="shared" si="204"/>
        <v/>
      </c>
      <c r="P870" s="11" t="str">
        <f t="shared" si="205"/>
        <v/>
      </c>
      <c r="Q870" s="11" t="str">
        <f t="shared" si="206"/>
        <v/>
      </c>
      <c r="R870" s="137"/>
      <c r="S870" s="137"/>
      <c r="T870" s="12" t="e">
        <f t="shared" si="207"/>
        <v>#VALUE!</v>
      </c>
      <c r="U870" s="13" t="e">
        <f t="shared" si="208"/>
        <v>#VALUE!</v>
      </c>
      <c r="V870" s="13"/>
      <c r="W870" s="8">
        <f t="shared" si="209"/>
        <v>9.0359999999999996</v>
      </c>
      <c r="X870" s="8">
        <f t="shared" si="210"/>
        <v>-184.49199999999999</v>
      </c>
      <c r="Y870"/>
      <c r="Z870" t="e">
        <f>IF(D870="M",IF(AC870&lt;78,LMS!$D$5*AC870^3+LMS!$E$5*AC870^2+LMS!$F$5*AC870+LMS!$G$5,IF(AC870&lt;150,LMS!$D$6*AC870^3+LMS!$E$6*AC870^2+LMS!$F$6*AC870+LMS!$G$6,LMS!$D$7*AC870^3+LMS!$E$7*AC870^2+LMS!$F$7*AC870+LMS!$G$7)),IF(AC870&lt;69,LMS!$D$9*AC870^3+LMS!$E$9*AC870^2+LMS!$F$9*AC870+LMS!$G$9,IF(AC870&lt;150,LMS!$D$10*AC870^3+LMS!$E$10*AC870^2+LMS!$F$10*AC870+LMS!$G$10,LMS!$D$11*AC870^3+LMS!$E$11*AC870^2+LMS!$F$11*AC870+LMS!$G$11)))</f>
        <v>#VALUE!</v>
      </c>
      <c r="AA870" t="e">
        <f>IF(D870="M",(IF(AC870&lt;2.5,LMS!$D$21*AC870^3+LMS!$E$21*AC870^2+LMS!$F$21*AC870+LMS!$G$21,IF(AC870&lt;9.5,LMS!$D$22*AC870^3+LMS!$E$22*AC870^2+LMS!$F$22*AC870+LMS!$G$22,IF(AC870&lt;26.75,LMS!$D$23*AC870^3+LMS!$E$23*AC870^2+LMS!$F$23*AC870+LMS!$G$23,IF(AC870&lt;90,LMS!$D$24*AC870^3+LMS!$E$24*AC870^2+LMS!$F$24*AC870+LMS!$G$24,LMS!$D$25*AC870^3+LMS!$E$25*AC870^2+LMS!$F$25*AC870+LMS!$G$25))))),(IF(AC870&lt;2.5,LMS!$D$27*AC870^3+LMS!$E$27*AC870^2+LMS!$F$27*AC870+LMS!$G$27,IF(AC870&lt;9.5,LMS!$D$28*AC870^3+LMS!$E$28*AC870^2+LMS!$F$28*AC870+LMS!$G$28,IF(AC870&lt;26.75,LMS!$D$29*AC870^3+LMS!$E$29*AC870^2+LMS!$F$29*AC870+LMS!$G$29,IF(AC870&lt;90,LMS!$D$30*AC870^3+LMS!$E$30*AC870^2+LMS!$F$30*AC870+LMS!$G$30,IF(AC870&lt;150,LMS!$D$31*AC870^3+LMS!$E$31*AC870^2+LMS!$F$31*AC870+LMS!$G$31,LMS!$D$32*AC870^3+LMS!$E$32*AC870^2+LMS!$F$32*AC870+LMS!$G$32)))))))</f>
        <v>#VALUE!</v>
      </c>
      <c r="AB870" t="e">
        <f>IF(D870="M",(IF(AC870&lt;90,LMS!$D$14*AC870^3+LMS!$E$14*AC870^2+LMS!$F$14*AC870+LMS!$G$14,LMS!$D$15*AC870^3+LMS!$E$15*AC870^2+LMS!$F$15*AC870+LMS!$G$15)),(IF(AC870&lt;90,LMS!$D$17*AC870^3+LMS!$E$17*AC870^2+LMS!$F$17*AC870+LMS!$G$17,LMS!$D$18*AC870^3+LMS!$E$18*AC870^2+LMS!$F$18*AC870+LMS!$G$18)))</f>
        <v>#VALUE!</v>
      </c>
      <c r="AC870" s="7" t="e">
        <f t="shared" si="211"/>
        <v>#VALUE!</v>
      </c>
    </row>
    <row r="871" spans="2:29" s="7" customFormat="1">
      <c r="B871" s="119"/>
      <c r="C871" s="119"/>
      <c r="D871" s="119"/>
      <c r="E871" s="31"/>
      <c r="F871" s="31"/>
      <c r="G871" s="120"/>
      <c r="H871" s="120"/>
      <c r="I871" s="11" t="str">
        <f t="shared" si="198"/>
        <v/>
      </c>
      <c r="J871" s="2" t="str">
        <f t="shared" si="199"/>
        <v/>
      </c>
      <c r="K871" s="2" t="str">
        <f t="shared" si="200"/>
        <v/>
      </c>
      <c r="L871" s="2" t="str">
        <f t="shared" si="201"/>
        <v/>
      </c>
      <c r="M871" s="2" t="str">
        <f t="shared" si="202"/>
        <v/>
      </c>
      <c r="N871" s="2" t="str">
        <f t="shared" si="203"/>
        <v/>
      </c>
      <c r="O871" s="11" t="str">
        <f t="shared" si="204"/>
        <v/>
      </c>
      <c r="P871" s="11" t="str">
        <f t="shared" si="205"/>
        <v/>
      </c>
      <c r="Q871" s="11" t="str">
        <f t="shared" si="206"/>
        <v/>
      </c>
      <c r="R871" s="137"/>
      <c r="S871" s="137"/>
      <c r="T871" s="12" t="e">
        <f t="shared" si="207"/>
        <v>#VALUE!</v>
      </c>
      <c r="U871" s="13" t="e">
        <f t="shared" si="208"/>
        <v>#VALUE!</v>
      </c>
      <c r="V871" s="13"/>
      <c r="W871" s="8">
        <f t="shared" si="209"/>
        <v>9.0359999999999996</v>
      </c>
      <c r="X871" s="8">
        <f t="shared" si="210"/>
        <v>-184.49199999999999</v>
      </c>
      <c r="Y871"/>
      <c r="Z871" t="e">
        <f>IF(D871="M",IF(AC871&lt;78,LMS!$D$5*AC871^3+LMS!$E$5*AC871^2+LMS!$F$5*AC871+LMS!$G$5,IF(AC871&lt;150,LMS!$D$6*AC871^3+LMS!$E$6*AC871^2+LMS!$F$6*AC871+LMS!$G$6,LMS!$D$7*AC871^3+LMS!$E$7*AC871^2+LMS!$F$7*AC871+LMS!$G$7)),IF(AC871&lt;69,LMS!$D$9*AC871^3+LMS!$E$9*AC871^2+LMS!$F$9*AC871+LMS!$G$9,IF(AC871&lt;150,LMS!$D$10*AC871^3+LMS!$E$10*AC871^2+LMS!$F$10*AC871+LMS!$G$10,LMS!$D$11*AC871^3+LMS!$E$11*AC871^2+LMS!$F$11*AC871+LMS!$G$11)))</f>
        <v>#VALUE!</v>
      </c>
      <c r="AA871" t="e">
        <f>IF(D871="M",(IF(AC871&lt;2.5,LMS!$D$21*AC871^3+LMS!$E$21*AC871^2+LMS!$F$21*AC871+LMS!$G$21,IF(AC871&lt;9.5,LMS!$D$22*AC871^3+LMS!$E$22*AC871^2+LMS!$F$22*AC871+LMS!$G$22,IF(AC871&lt;26.75,LMS!$D$23*AC871^3+LMS!$E$23*AC871^2+LMS!$F$23*AC871+LMS!$G$23,IF(AC871&lt;90,LMS!$D$24*AC871^3+LMS!$E$24*AC871^2+LMS!$F$24*AC871+LMS!$G$24,LMS!$D$25*AC871^3+LMS!$E$25*AC871^2+LMS!$F$25*AC871+LMS!$G$25))))),(IF(AC871&lt;2.5,LMS!$D$27*AC871^3+LMS!$E$27*AC871^2+LMS!$F$27*AC871+LMS!$G$27,IF(AC871&lt;9.5,LMS!$D$28*AC871^3+LMS!$E$28*AC871^2+LMS!$F$28*AC871+LMS!$G$28,IF(AC871&lt;26.75,LMS!$D$29*AC871^3+LMS!$E$29*AC871^2+LMS!$F$29*AC871+LMS!$G$29,IF(AC871&lt;90,LMS!$D$30*AC871^3+LMS!$E$30*AC871^2+LMS!$F$30*AC871+LMS!$G$30,IF(AC871&lt;150,LMS!$D$31*AC871^3+LMS!$E$31*AC871^2+LMS!$F$31*AC871+LMS!$G$31,LMS!$D$32*AC871^3+LMS!$E$32*AC871^2+LMS!$F$32*AC871+LMS!$G$32)))))))</f>
        <v>#VALUE!</v>
      </c>
      <c r="AB871" t="e">
        <f>IF(D871="M",(IF(AC871&lt;90,LMS!$D$14*AC871^3+LMS!$E$14*AC871^2+LMS!$F$14*AC871+LMS!$G$14,LMS!$D$15*AC871^3+LMS!$E$15*AC871^2+LMS!$F$15*AC871+LMS!$G$15)),(IF(AC871&lt;90,LMS!$D$17*AC871^3+LMS!$E$17*AC871^2+LMS!$F$17*AC871+LMS!$G$17,LMS!$D$18*AC871^3+LMS!$E$18*AC871^2+LMS!$F$18*AC871+LMS!$G$18)))</f>
        <v>#VALUE!</v>
      </c>
      <c r="AC871" s="7" t="e">
        <f t="shared" si="211"/>
        <v>#VALUE!</v>
      </c>
    </row>
    <row r="872" spans="2:29" s="7" customFormat="1">
      <c r="B872" s="119"/>
      <c r="C872" s="119"/>
      <c r="D872" s="119"/>
      <c r="E872" s="31"/>
      <c r="F872" s="31"/>
      <c r="G872" s="120"/>
      <c r="H872" s="120"/>
      <c r="I872" s="11" t="str">
        <f t="shared" si="198"/>
        <v/>
      </c>
      <c r="J872" s="2" t="str">
        <f t="shared" si="199"/>
        <v/>
      </c>
      <c r="K872" s="2" t="str">
        <f t="shared" si="200"/>
        <v/>
      </c>
      <c r="L872" s="2" t="str">
        <f t="shared" si="201"/>
        <v/>
      </c>
      <c r="M872" s="2" t="str">
        <f t="shared" si="202"/>
        <v/>
      </c>
      <c r="N872" s="2" t="str">
        <f t="shared" si="203"/>
        <v/>
      </c>
      <c r="O872" s="11" t="str">
        <f t="shared" si="204"/>
        <v/>
      </c>
      <c r="P872" s="11" t="str">
        <f t="shared" si="205"/>
        <v/>
      </c>
      <c r="Q872" s="11" t="str">
        <f t="shared" si="206"/>
        <v/>
      </c>
      <c r="R872" s="137"/>
      <c r="S872" s="137"/>
      <c r="T872" s="12" t="e">
        <f t="shared" si="207"/>
        <v>#VALUE!</v>
      </c>
      <c r="U872" s="13" t="e">
        <f t="shared" si="208"/>
        <v>#VALUE!</v>
      </c>
      <c r="V872" s="13"/>
      <c r="W872" s="8">
        <f t="shared" si="209"/>
        <v>9.0359999999999996</v>
      </c>
      <c r="X872" s="8">
        <f t="shared" si="210"/>
        <v>-184.49199999999999</v>
      </c>
      <c r="Y872"/>
      <c r="Z872" t="e">
        <f>IF(D872="M",IF(AC872&lt;78,LMS!$D$5*AC872^3+LMS!$E$5*AC872^2+LMS!$F$5*AC872+LMS!$G$5,IF(AC872&lt;150,LMS!$D$6*AC872^3+LMS!$E$6*AC872^2+LMS!$F$6*AC872+LMS!$G$6,LMS!$D$7*AC872^3+LMS!$E$7*AC872^2+LMS!$F$7*AC872+LMS!$G$7)),IF(AC872&lt;69,LMS!$D$9*AC872^3+LMS!$E$9*AC872^2+LMS!$F$9*AC872+LMS!$G$9,IF(AC872&lt;150,LMS!$D$10*AC872^3+LMS!$E$10*AC872^2+LMS!$F$10*AC872+LMS!$G$10,LMS!$D$11*AC872^3+LMS!$E$11*AC872^2+LMS!$F$11*AC872+LMS!$G$11)))</f>
        <v>#VALUE!</v>
      </c>
      <c r="AA872" t="e">
        <f>IF(D872="M",(IF(AC872&lt;2.5,LMS!$D$21*AC872^3+LMS!$E$21*AC872^2+LMS!$F$21*AC872+LMS!$G$21,IF(AC872&lt;9.5,LMS!$D$22*AC872^3+LMS!$E$22*AC872^2+LMS!$F$22*AC872+LMS!$G$22,IF(AC872&lt;26.75,LMS!$D$23*AC872^3+LMS!$E$23*AC872^2+LMS!$F$23*AC872+LMS!$G$23,IF(AC872&lt;90,LMS!$D$24*AC872^3+LMS!$E$24*AC872^2+LMS!$F$24*AC872+LMS!$G$24,LMS!$D$25*AC872^3+LMS!$E$25*AC872^2+LMS!$F$25*AC872+LMS!$G$25))))),(IF(AC872&lt;2.5,LMS!$D$27*AC872^3+LMS!$E$27*AC872^2+LMS!$F$27*AC872+LMS!$G$27,IF(AC872&lt;9.5,LMS!$D$28*AC872^3+LMS!$E$28*AC872^2+LMS!$F$28*AC872+LMS!$G$28,IF(AC872&lt;26.75,LMS!$D$29*AC872^3+LMS!$E$29*AC872^2+LMS!$F$29*AC872+LMS!$G$29,IF(AC872&lt;90,LMS!$D$30*AC872^3+LMS!$E$30*AC872^2+LMS!$F$30*AC872+LMS!$G$30,IF(AC872&lt;150,LMS!$D$31*AC872^3+LMS!$E$31*AC872^2+LMS!$F$31*AC872+LMS!$G$31,LMS!$D$32*AC872^3+LMS!$E$32*AC872^2+LMS!$F$32*AC872+LMS!$G$32)))))))</f>
        <v>#VALUE!</v>
      </c>
      <c r="AB872" t="e">
        <f>IF(D872="M",(IF(AC872&lt;90,LMS!$D$14*AC872^3+LMS!$E$14*AC872^2+LMS!$F$14*AC872+LMS!$G$14,LMS!$D$15*AC872^3+LMS!$E$15*AC872^2+LMS!$F$15*AC872+LMS!$G$15)),(IF(AC872&lt;90,LMS!$D$17*AC872^3+LMS!$E$17*AC872^2+LMS!$F$17*AC872+LMS!$G$17,LMS!$D$18*AC872^3+LMS!$E$18*AC872^2+LMS!$F$18*AC872+LMS!$G$18)))</f>
        <v>#VALUE!</v>
      </c>
      <c r="AC872" s="7" t="e">
        <f t="shared" si="211"/>
        <v>#VALUE!</v>
      </c>
    </row>
    <row r="873" spans="2:29" s="7" customFormat="1">
      <c r="B873" s="119"/>
      <c r="C873" s="119"/>
      <c r="D873" s="119"/>
      <c r="E873" s="31"/>
      <c r="F873" s="31"/>
      <c r="G873" s="120"/>
      <c r="H873" s="120"/>
      <c r="I873" s="11" t="str">
        <f t="shared" si="198"/>
        <v/>
      </c>
      <c r="J873" s="2" t="str">
        <f t="shared" si="199"/>
        <v/>
      </c>
      <c r="K873" s="2" t="str">
        <f t="shared" si="200"/>
        <v/>
      </c>
      <c r="L873" s="2" t="str">
        <f t="shared" si="201"/>
        <v/>
      </c>
      <c r="M873" s="2" t="str">
        <f t="shared" si="202"/>
        <v/>
      </c>
      <c r="N873" s="2" t="str">
        <f t="shared" si="203"/>
        <v/>
      </c>
      <c r="O873" s="11" t="str">
        <f t="shared" si="204"/>
        <v/>
      </c>
      <c r="P873" s="11" t="str">
        <f t="shared" si="205"/>
        <v/>
      </c>
      <c r="Q873" s="11" t="str">
        <f t="shared" si="206"/>
        <v/>
      </c>
      <c r="R873" s="137"/>
      <c r="S873" s="137"/>
      <c r="T873" s="12" t="e">
        <f t="shared" si="207"/>
        <v>#VALUE!</v>
      </c>
      <c r="U873" s="13" t="e">
        <f t="shared" si="208"/>
        <v>#VALUE!</v>
      </c>
      <c r="V873" s="13"/>
      <c r="W873" s="8">
        <f t="shared" si="209"/>
        <v>9.0359999999999996</v>
      </c>
      <c r="X873" s="8">
        <f t="shared" si="210"/>
        <v>-184.49199999999999</v>
      </c>
      <c r="Y873"/>
      <c r="Z873" t="e">
        <f>IF(D873="M",IF(AC873&lt;78,LMS!$D$5*AC873^3+LMS!$E$5*AC873^2+LMS!$F$5*AC873+LMS!$G$5,IF(AC873&lt;150,LMS!$D$6*AC873^3+LMS!$E$6*AC873^2+LMS!$F$6*AC873+LMS!$G$6,LMS!$D$7*AC873^3+LMS!$E$7*AC873^2+LMS!$F$7*AC873+LMS!$G$7)),IF(AC873&lt;69,LMS!$D$9*AC873^3+LMS!$E$9*AC873^2+LMS!$F$9*AC873+LMS!$G$9,IF(AC873&lt;150,LMS!$D$10*AC873^3+LMS!$E$10*AC873^2+LMS!$F$10*AC873+LMS!$G$10,LMS!$D$11*AC873^3+LMS!$E$11*AC873^2+LMS!$F$11*AC873+LMS!$G$11)))</f>
        <v>#VALUE!</v>
      </c>
      <c r="AA873" t="e">
        <f>IF(D873="M",(IF(AC873&lt;2.5,LMS!$D$21*AC873^3+LMS!$E$21*AC873^2+LMS!$F$21*AC873+LMS!$G$21,IF(AC873&lt;9.5,LMS!$D$22*AC873^3+LMS!$E$22*AC873^2+LMS!$F$22*AC873+LMS!$G$22,IF(AC873&lt;26.75,LMS!$D$23*AC873^3+LMS!$E$23*AC873^2+LMS!$F$23*AC873+LMS!$G$23,IF(AC873&lt;90,LMS!$D$24*AC873^3+LMS!$E$24*AC873^2+LMS!$F$24*AC873+LMS!$G$24,LMS!$D$25*AC873^3+LMS!$E$25*AC873^2+LMS!$F$25*AC873+LMS!$G$25))))),(IF(AC873&lt;2.5,LMS!$D$27*AC873^3+LMS!$E$27*AC873^2+LMS!$F$27*AC873+LMS!$G$27,IF(AC873&lt;9.5,LMS!$D$28*AC873^3+LMS!$E$28*AC873^2+LMS!$F$28*AC873+LMS!$G$28,IF(AC873&lt;26.75,LMS!$D$29*AC873^3+LMS!$E$29*AC873^2+LMS!$F$29*AC873+LMS!$G$29,IF(AC873&lt;90,LMS!$D$30*AC873^3+LMS!$E$30*AC873^2+LMS!$F$30*AC873+LMS!$G$30,IF(AC873&lt;150,LMS!$D$31*AC873^3+LMS!$E$31*AC873^2+LMS!$F$31*AC873+LMS!$G$31,LMS!$D$32*AC873^3+LMS!$E$32*AC873^2+LMS!$F$32*AC873+LMS!$G$32)))))))</f>
        <v>#VALUE!</v>
      </c>
      <c r="AB873" t="e">
        <f>IF(D873="M",(IF(AC873&lt;90,LMS!$D$14*AC873^3+LMS!$E$14*AC873^2+LMS!$F$14*AC873+LMS!$G$14,LMS!$D$15*AC873^3+LMS!$E$15*AC873^2+LMS!$F$15*AC873+LMS!$G$15)),(IF(AC873&lt;90,LMS!$D$17*AC873^3+LMS!$E$17*AC873^2+LMS!$F$17*AC873+LMS!$G$17,LMS!$D$18*AC873^3+LMS!$E$18*AC873^2+LMS!$F$18*AC873+LMS!$G$18)))</f>
        <v>#VALUE!</v>
      </c>
      <c r="AC873" s="7" t="e">
        <f t="shared" si="211"/>
        <v>#VALUE!</v>
      </c>
    </row>
    <row r="874" spans="2:29" s="7" customFormat="1">
      <c r="B874" s="119"/>
      <c r="C874" s="119"/>
      <c r="D874" s="119"/>
      <c r="E874" s="31"/>
      <c r="F874" s="31"/>
      <c r="G874" s="120"/>
      <c r="H874" s="120"/>
      <c r="I874" s="11" t="str">
        <f t="shared" si="198"/>
        <v/>
      </c>
      <c r="J874" s="2" t="str">
        <f t="shared" si="199"/>
        <v/>
      </c>
      <c r="K874" s="2" t="str">
        <f t="shared" si="200"/>
        <v/>
      </c>
      <c r="L874" s="2" t="str">
        <f t="shared" si="201"/>
        <v/>
      </c>
      <c r="M874" s="2" t="str">
        <f t="shared" si="202"/>
        <v/>
      </c>
      <c r="N874" s="2" t="str">
        <f t="shared" si="203"/>
        <v/>
      </c>
      <c r="O874" s="11" t="str">
        <f t="shared" si="204"/>
        <v/>
      </c>
      <c r="P874" s="11" t="str">
        <f t="shared" si="205"/>
        <v/>
      </c>
      <c r="Q874" s="11" t="str">
        <f t="shared" si="206"/>
        <v/>
      </c>
      <c r="R874" s="137"/>
      <c r="S874" s="137"/>
      <c r="T874" s="12" t="e">
        <f t="shared" si="207"/>
        <v>#VALUE!</v>
      </c>
      <c r="U874" s="13" t="e">
        <f t="shared" si="208"/>
        <v>#VALUE!</v>
      </c>
      <c r="V874" s="13"/>
      <c r="W874" s="8">
        <f t="shared" si="209"/>
        <v>9.0359999999999996</v>
      </c>
      <c r="X874" s="8">
        <f t="shared" si="210"/>
        <v>-184.49199999999999</v>
      </c>
      <c r="Y874"/>
      <c r="Z874" t="e">
        <f>IF(D874="M",IF(AC874&lt;78,LMS!$D$5*AC874^3+LMS!$E$5*AC874^2+LMS!$F$5*AC874+LMS!$G$5,IF(AC874&lt;150,LMS!$D$6*AC874^3+LMS!$E$6*AC874^2+LMS!$F$6*AC874+LMS!$G$6,LMS!$D$7*AC874^3+LMS!$E$7*AC874^2+LMS!$F$7*AC874+LMS!$G$7)),IF(AC874&lt;69,LMS!$D$9*AC874^3+LMS!$E$9*AC874^2+LMS!$F$9*AC874+LMS!$G$9,IF(AC874&lt;150,LMS!$D$10*AC874^3+LMS!$E$10*AC874^2+LMS!$F$10*AC874+LMS!$G$10,LMS!$D$11*AC874^3+LMS!$E$11*AC874^2+LMS!$F$11*AC874+LMS!$G$11)))</f>
        <v>#VALUE!</v>
      </c>
      <c r="AA874" t="e">
        <f>IF(D874="M",(IF(AC874&lt;2.5,LMS!$D$21*AC874^3+LMS!$E$21*AC874^2+LMS!$F$21*AC874+LMS!$G$21,IF(AC874&lt;9.5,LMS!$D$22*AC874^3+LMS!$E$22*AC874^2+LMS!$F$22*AC874+LMS!$G$22,IF(AC874&lt;26.75,LMS!$D$23*AC874^3+LMS!$E$23*AC874^2+LMS!$F$23*AC874+LMS!$G$23,IF(AC874&lt;90,LMS!$D$24*AC874^3+LMS!$E$24*AC874^2+LMS!$F$24*AC874+LMS!$G$24,LMS!$D$25*AC874^3+LMS!$E$25*AC874^2+LMS!$F$25*AC874+LMS!$G$25))))),(IF(AC874&lt;2.5,LMS!$D$27*AC874^3+LMS!$E$27*AC874^2+LMS!$F$27*AC874+LMS!$G$27,IF(AC874&lt;9.5,LMS!$D$28*AC874^3+LMS!$E$28*AC874^2+LMS!$F$28*AC874+LMS!$G$28,IF(AC874&lt;26.75,LMS!$D$29*AC874^3+LMS!$E$29*AC874^2+LMS!$F$29*AC874+LMS!$G$29,IF(AC874&lt;90,LMS!$D$30*AC874^3+LMS!$E$30*AC874^2+LMS!$F$30*AC874+LMS!$G$30,IF(AC874&lt;150,LMS!$D$31*AC874^3+LMS!$E$31*AC874^2+LMS!$F$31*AC874+LMS!$G$31,LMS!$D$32*AC874^3+LMS!$E$32*AC874^2+LMS!$F$32*AC874+LMS!$G$32)))))))</f>
        <v>#VALUE!</v>
      </c>
      <c r="AB874" t="e">
        <f>IF(D874="M",(IF(AC874&lt;90,LMS!$D$14*AC874^3+LMS!$E$14*AC874^2+LMS!$F$14*AC874+LMS!$G$14,LMS!$D$15*AC874^3+LMS!$E$15*AC874^2+LMS!$F$15*AC874+LMS!$G$15)),(IF(AC874&lt;90,LMS!$D$17*AC874^3+LMS!$E$17*AC874^2+LMS!$F$17*AC874+LMS!$G$17,LMS!$D$18*AC874^3+LMS!$E$18*AC874^2+LMS!$F$18*AC874+LMS!$G$18)))</f>
        <v>#VALUE!</v>
      </c>
      <c r="AC874" s="7" t="e">
        <f t="shared" si="211"/>
        <v>#VALUE!</v>
      </c>
    </row>
    <row r="875" spans="2:29" s="7" customFormat="1">
      <c r="B875" s="119"/>
      <c r="C875" s="119"/>
      <c r="D875" s="119"/>
      <c r="E875" s="31"/>
      <c r="F875" s="31"/>
      <c r="G875" s="120"/>
      <c r="H875" s="120"/>
      <c r="I875" s="11" t="str">
        <f t="shared" si="198"/>
        <v/>
      </c>
      <c r="J875" s="2" t="str">
        <f t="shared" si="199"/>
        <v/>
      </c>
      <c r="K875" s="2" t="str">
        <f t="shared" si="200"/>
        <v/>
      </c>
      <c r="L875" s="2" t="str">
        <f t="shared" si="201"/>
        <v/>
      </c>
      <c r="M875" s="2" t="str">
        <f t="shared" si="202"/>
        <v/>
      </c>
      <c r="N875" s="2" t="str">
        <f t="shared" si="203"/>
        <v/>
      </c>
      <c r="O875" s="11" t="str">
        <f t="shared" si="204"/>
        <v/>
      </c>
      <c r="P875" s="11" t="str">
        <f t="shared" si="205"/>
        <v/>
      </c>
      <c r="Q875" s="11" t="str">
        <f t="shared" si="206"/>
        <v/>
      </c>
      <c r="R875" s="137"/>
      <c r="S875" s="137"/>
      <c r="T875" s="12" t="e">
        <f t="shared" si="207"/>
        <v>#VALUE!</v>
      </c>
      <c r="U875" s="13" t="e">
        <f t="shared" si="208"/>
        <v>#VALUE!</v>
      </c>
      <c r="V875" s="13"/>
      <c r="W875" s="8">
        <f t="shared" si="209"/>
        <v>9.0359999999999996</v>
      </c>
      <c r="X875" s="8">
        <f t="shared" si="210"/>
        <v>-184.49199999999999</v>
      </c>
      <c r="Y875"/>
      <c r="Z875" t="e">
        <f>IF(D875="M",IF(AC875&lt;78,LMS!$D$5*AC875^3+LMS!$E$5*AC875^2+LMS!$F$5*AC875+LMS!$G$5,IF(AC875&lt;150,LMS!$D$6*AC875^3+LMS!$E$6*AC875^2+LMS!$F$6*AC875+LMS!$G$6,LMS!$D$7*AC875^3+LMS!$E$7*AC875^2+LMS!$F$7*AC875+LMS!$G$7)),IF(AC875&lt;69,LMS!$D$9*AC875^3+LMS!$E$9*AC875^2+LMS!$F$9*AC875+LMS!$G$9,IF(AC875&lt;150,LMS!$D$10*AC875^3+LMS!$E$10*AC875^2+LMS!$F$10*AC875+LMS!$G$10,LMS!$D$11*AC875^3+LMS!$E$11*AC875^2+LMS!$F$11*AC875+LMS!$G$11)))</f>
        <v>#VALUE!</v>
      </c>
      <c r="AA875" t="e">
        <f>IF(D875="M",(IF(AC875&lt;2.5,LMS!$D$21*AC875^3+LMS!$E$21*AC875^2+LMS!$F$21*AC875+LMS!$G$21,IF(AC875&lt;9.5,LMS!$D$22*AC875^3+LMS!$E$22*AC875^2+LMS!$F$22*AC875+LMS!$G$22,IF(AC875&lt;26.75,LMS!$D$23*AC875^3+LMS!$E$23*AC875^2+LMS!$F$23*AC875+LMS!$G$23,IF(AC875&lt;90,LMS!$D$24*AC875^3+LMS!$E$24*AC875^2+LMS!$F$24*AC875+LMS!$G$24,LMS!$D$25*AC875^3+LMS!$E$25*AC875^2+LMS!$F$25*AC875+LMS!$G$25))))),(IF(AC875&lt;2.5,LMS!$D$27*AC875^3+LMS!$E$27*AC875^2+LMS!$F$27*AC875+LMS!$G$27,IF(AC875&lt;9.5,LMS!$D$28*AC875^3+LMS!$E$28*AC875^2+LMS!$F$28*AC875+LMS!$G$28,IF(AC875&lt;26.75,LMS!$D$29*AC875^3+LMS!$E$29*AC875^2+LMS!$F$29*AC875+LMS!$G$29,IF(AC875&lt;90,LMS!$D$30*AC875^3+LMS!$E$30*AC875^2+LMS!$F$30*AC875+LMS!$G$30,IF(AC875&lt;150,LMS!$D$31*AC875^3+LMS!$E$31*AC875^2+LMS!$F$31*AC875+LMS!$G$31,LMS!$D$32*AC875^3+LMS!$E$32*AC875^2+LMS!$F$32*AC875+LMS!$G$32)))))))</f>
        <v>#VALUE!</v>
      </c>
      <c r="AB875" t="e">
        <f>IF(D875="M",(IF(AC875&lt;90,LMS!$D$14*AC875^3+LMS!$E$14*AC875^2+LMS!$F$14*AC875+LMS!$G$14,LMS!$D$15*AC875^3+LMS!$E$15*AC875^2+LMS!$F$15*AC875+LMS!$G$15)),(IF(AC875&lt;90,LMS!$D$17*AC875^3+LMS!$E$17*AC875^2+LMS!$F$17*AC875+LMS!$G$17,LMS!$D$18*AC875^3+LMS!$E$18*AC875^2+LMS!$F$18*AC875+LMS!$G$18)))</f>
        <v>#VALUE!</v>
      </c>
      <c r="AC875" s="7" t="e">
        <f t="shared" si="211"/>
        <v>#VALUE!</v>
      </c>
    </row>
    <row r="876" spans="2:29" s="7" customFormat="1">
      <c r="B876" s="119"/>
      <c r="C876" s="119"/>
      <c r="D876" s="119"/>
      <c r="E876" s="31"/>
      <c r="F876" s="31"/>
      <c r="G876" s="120"/>
      <c r="H876" s="120"/>
      <c r="I876" s="11" t="str">
        <f t="shared" si="198"/>
        <v/>
      </c>
      <c r="J876" s="2" t="str">
        <f t="shared" si="199"/>
        <v/>
      </c>
      <c r="K876" s="2" t="str">
        <f t="shared" si="200"/>
        <v/>
      </c>
      <c r="L876" s="2" t="str">
        <f t="shared" si="201"/>
        <v/>
      </c>
      <c r="M876" s="2" t="str">
        <f t="shared" si="202"/>
        <v/>
      </c>
      <c r="N876" s="2" t="str">
        <f t="shared" si="203"/>
        <v/>
      </c>
      <c r="O876" s="11" t="str">
        <f t="shared" si="204"/>
        <v/>
      </c>
      <c r="P876" s="11" t="str">
        <f t="shared" si="205"/>
        <v/>
      </c>
      <c r="Q876" s="11" t="str">
        <f t="shared" si="206"/>
        <v/>
      </c>
      <c r="R876" s="137"/>
      <c r="S876" s="137"/>
      <c r="T876" s="12" t="e">
        <f t="shared" si="207"/>
        <v>#VALUE!</v>
      </c>
      <c r="U876" s="13" t="e">
        <f t="shared" si="208"/>
        <v>#VALUE!</v>
      </c>
      <c r="V876" s="13"/>
      <c r="W876" s="8">
        <f t="shared" si="209"/>
        <v>9.0359999999999996</v>
      </c>
      <c r="X876" s="8">
        <f t="shared" si="210"/>
        <v>-184.49199999999999</v>
      </c>
      <c r="Y876"/>
      <c r="Z876" t="e">
        <f>IF(D876="M",IF(AC876&lt;78,LMS!$D$5*AC876^3+LMS!$E$5*AC876^2+LMS!$F$5*AC876+LMS!$G$5,IF(AC876&lt;150,LMS!$D$6*AC876^3+LMS!$E$6*AC876^2+LMS!$F$6*AC876+LMS!$G$6,LMS!$D$7*AC876^3+LMS!$E$7*AC876^2+LMS!$F$7*AC876+LMS!$G$7)),IF(AC876&lt;69,LMS!$D$9*AC876^3+LMS!$E$9*AC876^2+LMS!$F$9*AC876+LMS!$G$9,IF(AC876&lt;150,LMS!$D$10*AC876^3+LMS!$E$10*AC876^2+LMS!$F$10*AC876+LMS!$G$10,LMS!$D$11*AC876^3+LMS!$E$11*AC876^2+LMS!$F$11*AC876+LMS!$G$11)))</f>
        <v>#VALUE!</v>
      </c>
      <c r="AA876" t="e">
        <f>IF(D876="M",(IF(AC876&lt;2.5,LMS!$D$21*AC876^3+LMS!$E$21*AC876^2+LMS!$F$21*AC876+LMS!$G$21,IF(AC876&lt;9.5,LMS!$D$22*AC876^3+LMS!$E$22*AC876^2+LMS!$F$22*AC876+LMS!$G$22,IF(AC876&lt;26.75,LMS!$D$23*AC876^3+LMS!$E$23*AC876^2+LMS!$F$23*AC876+LMS!$G$23,IF(AC876&lt;90,LMS!$D$24*AC876^3+LMS!$E$24*AC876^2+LMS!$F$24*AC876+LMS!$G$24,LMS!$D$25*AC876^3+LMS!$E$25*AC876^2+LMS!$F$25*AC876+LMS!$G$25))))),(IF(AC876&lt;2.5,LMS!$D$27*AC876^3+LMS!$E$27*AC876^2+LMS!$F$27*AC876+LMS!$G$27,IF(AC876&lt;9.5,LMS!$D$28*AC876^3+LMS!$E$28*AC876^2+LMS!$F$28*AC876+LMS!$G$28,IF(AC876&lt;26.75,LMS!$D$29*AC876^3+LMS!$E$29*AC876^2+LMS!$F$29*AC876+LMS!$G$29,IF(AC876&lt;90,LMS!$D$30*AC876^3+LMS!$E$30*AC876^2+LMS!$F$30*AC876+LMS!$G$30,IF(AC876&lt;150,LMS!$D$31*AC876^3+LMS!$E$31*AC876^2+LMS!$F$31*AC876+LMS!$G$31,LMS!$D$32*AC876^3+LMS!$E$32*AC876^2+LMS!$F$32*AC876+LMS!$G$32)))))))</f>
        <v>#VALUE!</v>
      </c>
      <c r="AB876" t="e">
        <f>IF(D876="M",(IF(AC876&lt;90,LMS!$D$14*AC876^3+LMS!$E$14*AC876^2+LMS!$F$14*AC876+LMS!$G$14,LMS!$D$15*AC876^3+LMS!$E$15*AC876^2+LMS!$F$15*AC876+LMS!$G$15)),(IF(AC876&lt;90,LMS!$D$17*AC876^3+LMS!$E$17*AC876^2+LMS!$F$17*AC876+LMS!$G$17,LMS!$D$18*AC876^3+LMS!$E$18*AC876^2+LMS!$F$18*AC876+LMS!$G$18)))</f>
        <v>#VALUE!</v>
      </c>
      <c r="AC876" s="7" t="e">
        <f t="shared" si="211"/>
        <v>#VALUE!</v>
      </c>
    </row>
    <row r="877" spans="2:29" s="7" customFormat="1">
      <c r="B877" s="119"/>
      <c r="C877" s="119"/>
      <c r="D877" s="119"/>
      <c r="E877" s="31"/>
      <c r="F877" s="31"/>
      <c r="G877" s="120"/>
      <c r="H877" s="120"/>
      <c r="I877" s="11" t="str">
        <f t="shared" si="198"/>
        <v/>
      </c>
      <c r="J877" s="2" t="str">
        <f t="shared" si="199"/>
        <v/>
      </c>
      <c r="K877" s="2" t="str">
        <f t="shared" si="200"/>
        <v/>
      </c>
      <c r="L877" s="2" t="str">
        <f t="shared" si="201"/>
        <v/>
      </c>
      <c r="M877" s="2" t="str">
        <f t="shared" si="202"/>
        <v/>
      </c>
      <c r="N877" s="2" t="str">
        <f t="shared" si="203"/>
        <v/>
      </c>
      <c r="O877" s="11" t="str">
        <f t="shared" si="204"/>
        <v/>
      </c>
      <c r="P877" s="11" t="str">
        <f t="shared" si="205"/>
        <v/>
      </c>
      <c r="Q877" s="11" t="str">
        <f t="shared" si="206"/>
        <v/>
      </c>
      <c r="R877" s="137"/>
      <c r="S877" s="137"/>
      <c r="T877" s="12" t="e">
        <f t="shared" si="207"/>
        <v>#VALUE!</v>
      </c>
      <c r="U877" s="13" t="e">
        <f t="shared" si="208"/>
        <v>#VALUE!</v>
      </c>
      <c r="V877" s="13"/>
      <c r="W877" s="8">
        <f t="shared" si="209"/>
        <v>9.0359999999999996</v>
      </c>
      <c r="X877" s="8">
        <f t="shared" si="210"/>
        <v>-184.49199999999999</v>
      </c>
      <c r="Y877"/>
      <c r="Z877" t="e">
        <f>IF(D877="M",IF(AC877&lt;78,LMS!$D$5*AC877^3+LMS!$E$5*AC877^2+LMS!$F$5*AC877+LMS!$G$5,IF(AC877&lt;150,LMS!$D$6*AC877^3+LMS!$E$6*AC877^2+LMS!$F$6*AC877+LMS!$G$6,LMS!$D$7*AC877^3+LMS!$E$7*AC877^2+LMS!$F$7*AC877+LMS!$G$7)),IF(AC877&lt;69,LMS!$D$9*AC877^3+LMS!$E$9*AC877^2+LMS!$F$9*AC877+LMS!$G$9,IF(AC877&lt;150,LMS!$D$10*AC877^3+LMS!$E$10*AC877^2+LMS!$F$10*AC877+LMS!$G$10,LMS!$D$11*AC877^3+LMS!$E$11*AC877^2+LMS!$F$11*AC877+LMS!$G$11)))</f>
        <v>#VALUE!</v>
      </c>
      <c r="AA877" t="e">
        <f>IF(D877="M",(IF(AC877&lt;2.5,LMS!$D$21*AC877^3+LMS!$E$21*AC877^2+LMS!$F$21*AC877+LMS!$G$21,IF(AC877&lt;9.5,LMS!$D$22*AC877^3+LMS!$E$22*AC877^2+LMS!$F$22*AC877+LMS!$G$22,IF(AC877&lt;26.75,LMS!$D$23*AC877^3+LMS!$E$23*AC877^2+LMS!$F$23*AC877+LMS!$G$23,IF(AC877&lt;90,LMS!$D$24*AC877^3+LMS!$E$24*AC877^2+LMS!$F$24*AC877+LMS!$G$24,LMS!$D$25*AC877^3+LMS!$E$25*AC877^2+LMS!$F$25*AC877+LMS!$G$25))))),(IF(AC877&lt;2.5,LMS!$D$27*AC877^3+LMS!$E$27*AC877^2+LMS!$F$27*AC877+LMS!$G$27,IF(AC877&lt;9.5,LMS!$D$28*AC877^3+LMS!$E$28*AC877^2+LMS!$F$28*AC877+LMS!$G$28,IF(AC877&lt;26.75,LMS!$D$29*AC877^3+LMS!$E$29*AC877^2+LMS!$F$29*AC877+LMS!$G$29,IF(AC877&lt;90,LMS!$D$30*AC877^3+LMS!$E$30*AC877^2+LMS!$F$30*AC877+LMS!$G$30,IF(AC877&lt;150,LMS!$D$31*AC877^3+LMS!$E$31*AC877^2+LMS!$F$31*AC877+LMS!$G$31,LMS!$D$32*AC877^3+LMS!$E$32*AC877^2+LMS!$F$32*AC877+LMS!$G$32)))))))</f>
        <v>#VALUE!</v>
      </c>
      <c r="AB877" t="e">
        <f>IF(D877="M",(IF(AC877&lt;90,LMS!$D$14*AC877^3+LMS!$E$14*AC877^2+LMS!$F$14*AC877+LMS!$G$14,LMS!$D$15*AC877^3+LMS!$E$15*AC877^2+LMS!$F$15*AC877+LMS!$G$15)),(IF(AC877&lt;90,LMS!$D$17*AC877^3+LMS!$E$17*AC877^2+LMS!$F$17*AC877+LMS!$G$17,LMS!$D$18*AC877^3+LMS!$E$18*AC877^2+LMS!$F$18*AC877+LMS!$G$18)))</f>
        <v>#VALUE!</v>
      </c>
      <c r="AC877" s="7" t="e">
        <f t="shared" si="211"/>
        <v>#VALUE!</v>
      </c>
    </row>
    <row r="878" spans="2:29" s="7" customFormat="1">
      <c r="B878" s="119"/>
      <c r="C878" s="119"/>
      <c r="D878" s="119"/>
      <c r="E878" s="31"/>
      <c r="F878" s="31"/>
      <c r="G878" s="120"/>
      <c r="H878" s="120"/>
      <c r="I878" s="11" t="str">
        <f t="shared" si="198"/>
        <v/>
      </c>
      <c r="J878" s="2" t="str">
        <f t="shared" si="199"/>
        <v/>
      </c>
      <c r="K878" s="2" t="str">
        <f t="shared" si="200"/>
        <v/>
      </c>
      <c r="L878" s="2" t="str">
        <f t="shared" si="201"/>
        <v/>
      </c>
      <c r="M878" s="2" t="str">
        <f t="shared" si="202"/>
        <v/>
      </c>
      <c r="N878" s="2" t="str">
        <f t="shared" si="203"/>
        <v/>
      </c>
      <c r="O878" s="11" t="str">
        <f t="shared" si="204"/>
        <v/>
      </c>
      <c r="P878" s="11" t="str">
        <f t="shared" si="205"/>
        <v/>
      </c>
      <c r="Q878" s="11" t="str">
        <f t="shared" si="206"/>
        <v/>
      </c>
      <c r="R878" s="137"/>
      <c r="S878" s="137"/>
      <c r="T878" s="12" t="e">
        <f t="shared" si="207"/>
        <v>#VALUE!</v>
      </c>
      <c r="U878" s="13" t="e">
        <f t="shared" si="208"/>
        <v>#VALUE!</v>
      </c>
      <c r="V878" s="13"/>
      <c r="W878" s="8">
        <f t="shared" si="209"/>
        <v>9.0359999999999996</v>
      </c>
      <c r="X878" s="8">
        <f t="shared" si="210"/>
        <v>-184.49199999999999</v>
      </c>
      <c r="Y878"/>
      <c r="Z878" t="e">
        <f>IF(D878="M",IF(AC878&lt;78,LMS!$D$5*AC878^3+LMS!$E$5*AC878^2+LMS!$F$5*AC878+LMS!$G$5,IF(AC878&lt;150,LMS!$D$6*AC878^3+LMS!$E$6*AC878^2+LMS!$F$6*AC878+LMS!$G$6,LMS!$D$7*AC878^3+LMS!$E$7*AC878^2+LMS!$F$7*AC878+LMS!$G$7)),IF(AC878&lt;69,LMS!$D$9*AC878^3+LMS!$E$9*AC878^2+LMS!$F$9*AC878+LMS!$G$9,IF(AC878&lt;150,LMS!$D$10*AC878^3+LMS!$E$10*AC878^2+LMS!$F$10*AC878+LMS!$G$10,LMS!$D$11*AC878^3+LMS!$E$11*AC878^2+LMS!$F$11*AC878+LMS!$G$11)))</f>
        <v>#VALUE!</v>
      </c>
      <c r="AA878" t="e">
        <f>IF(D878="M",(IF(AC878&lt;2.5,LMS!$D$21*AC878^3+LMS!$E$21*AC878^2+LMS!$F$21*AC878+LMS!$G$21,IF(AC878&lt;9.5,LMS!$D$22*AC878^3+LMS!$E$22*AC878^2+LMS!$F$22*AC878+LMS!$G$22,IF(AC878&lt;26.75,LMS!$D$23*AC878^3+LMS!$E$23*AC878^2+LMS!$F$23*AC878+LMS!$G$23,IF(AC878&lt;90,LMS!$D$24*AC878^3+LMS!$E$24*AC878^2+LMS!$F$24*AC878+LMS!$G$24,LMS!$D$25*AC878^3+LMS!$E$25*AC878^2+LMS!$F$25*AC878+LMS!$G$25))))),(IF(AC878&lt;2.5,LMS!$D$27*AC878^3+LMS!$E$27*AC878^2+LMS!$F$27*AC878+LMS!$G$27,IF(AC878&lt;9.5,LMS!$D$28*AC878^3+LMS!$E$28*AC878^2+LMS!$F$28*AC878+LMS!$G$28,IF(AC878&lt;26.75,LMS!$D$29*AC878^3+LMS!$E$29*AC878^2+LMS!$F$29*AC878+LMS!$G$29,IF(AC878&lt;90,LMS!$D$30*AC878^3+LMS!$E$30*AC878^2+LMS!$F$30*AC878+LMS!$G$30,IF(AC878&lt;150,LMS!$D$31*AC878^3+LMS!$E$31*AC878^2+LMS!$F$31*AC878+LMS!$G$31,LMS!$D$32*AC878^3+LMS!$E$32*AC878^2+LMS!$F$32*AC878+LMS!$G$32)))))))</f>
        <v>#VALUE!</v>
      </c>
      <c r="AB878" t="e">
        <f>IF(D878="M",(IF(AC878&lt;90,LMS!$D$14*AC878^3+LMS!$E$14*AC878^2+LMS!$F$14*AC878+LMS!$G$14,LMS!$D$15*AC878^3+LMS!$E$15*AC878^2+LMS!$F$15*AC878+LMS!$G$15)),(IF(AC878&lt;90,LMS!$D$17*AC878^3+LMS!$E$17*AC878^2+LMS!$F$17*AC878+LMS!$G$17,LMS!$D$18*AC878^3+LMS!$E$18*AC878^2+LMS!$F$18*AC878+LMS!$G$18)))</f>
        <v>#VALUE!</v>
      </c>
      <c r="AC878" s="7" t="e">
        <f t="shared" si="211"/>
        <v>#VALUE!</v>
      </c>
    </row>
    <row r="879" spans="2:29" s="7" customFormat="1">
      <c r="B879" s="119"/>
      <c r="C879" s="119"/>
      <c r="D879" s="119"/>
      <c r="E879" s="31"/>
      <c r="F879" s="31"/>
      <c r="G879" s="120"/>
      <c r="H879" s="120"/>
      <c r="I879" s="11" t="str">
        <f t="shared" si="198"/>
        <v/>
      </c>
      <c r="J879" s="2" t="str">
        <f t="shared" si="199"/>
        <v/>
      </c>
      <c r="K879" s="2" t="str">
        <f t="shared" si="200"/>
        <v/>
      </c>
      <c r="L879" s="2" t="str">
        <f t="shared" si="201"/>
        <v/>
      </c>
      <c r="M879" s="2" t="str">
        <f t="shared" si="202"/>
        <v/>
      </c>
      <c r="N879" s="2" t="str">
        <f t="shared" si="203"/>
        <v/>
      </c>
      <c r="O879" s="11" t="str">
        <f t="shared" si="204"/>
        <v/>
      </c>
      <c r="P879" s="11" t="str">
        <f t="shared" si="205"/>
        <v/>
      </c>
      <c r="Q879" s="11" t="str">
        <f t="shared" si="206"/>
        <v/>
      </c>
      <c r="R879" s="137"/>
      <c r="S879" s="137"/>
      <c r="T879" s="12" t="e">
        <f t="shared" si="207"/>
        <v>#VALUE!</v>
      </c>
      <c r="U879" s="13" t="e">
        <f t="shared" si="208"/>
        <v>#VALUE!</v>
      </c>
      <c r="V879" s="13"/>
      <c r="W879" s="8">
        <f t="shared" si="209"/>
        <v>9.0359999999999996</v>
      </c>
      <c r="X879" s="8">
        <f t="shared" si="210"/>
        <v>-184.49199999999999</v>
      </c>
      <c r="Y879"/>
      <c r="Z879" t="e">
        <f>IF(D879="M",IF(AC879&lt;78,LMS!$D$5*AC879^3+LMS!$E$5*AC879^2+LMS!$F$5*AC879+LMS!$G$5,IF(AC879&lt;150,LMS!$D$6*AC879^3+LMS!$E$6*AC879^2+LMS!$F$6*AC879+LMS!$G$6,LMS!$D$7*AC879^3+LMS!$E$7*AC879^2+LMS!$F$7*AC879+LMS!$G$7)),IF(AC879&lt;69,LMS!$D$9*AC879^3+LMS!$E$9*AC879^2+LMS!$F$9*AC879+LMS!$G$9,IF(AC879&lt;150,LMS!$D$10*AC879^3+LMS!$E$10*AC879^2+LMS!$F$10*AC879+LMS!$G$10,LMS!$D$11*AC879^3+LMS!$E$11*AC879^2+LMS!$F$11*AC879+LMS!$G$11)))</f>
        <v>#VALUE!</v>
      </c>
      <c r="AA879" t="e">
        <f>IF(D879="M",(IF(AC879&lt;2.5,LMS!$D$21*AC879^3+LMS!$E$21*AC879^2+LMS!$F$21*AC879+LMS!$G$21,IF(AC879&lt;9.5,LMS!$D$22*AC879^3+LMS!$E$22*AC879^2+LMS!$F$22*AC879+LMS!$G$22,IF(AC879&lt;26.75,LMS!$D$23*AC879^3+LMS!$E$23*AC879^2+LMS!$F$23*AC879+LMS!$G$23,IF(AC879&lt;90,LMS!$D$24*AC879^3+LMS!$E$24*AC879^2+LMS!$F$24*AC879+LMS!$G$24,LMS!$D$25*AC879^3+LMS!$E$25*AC879^2+LMS!$F$25*AC879+LMS!$G$25))))),(IF(AC879&lt;2.5,LMS!$D$27*AC879^3+LMS!$E$27*AC879^2+LMS!$F$27*AC879+LMS!$G$27,IF(AC879&lt;9.5,LMS!$D$28*AC879^3+LMS!$E$28*AC879^2+LMS!$F$28*AC879+LMS!$G$28,IF(AC879&lt;26.75,LMS!$D$29*AC879^3+LMS!$E$29*AC879^2+LMS!$F$29*AC879+LMS!$G$29,IF(AC879&lt;90,LMS!$D$30*AC879^3+LMS!$E$30*AC879^2+LMS!$F$30*AC879+LMS!$G$30,IF(AC879&lt;150,LMS!$D$31*AC879^3+LMS!$E$31*AC879^2+LMS!$F$31*AC879+LMS!$G$31,LMS!$D$32*AC879^3+LMS!$E$32*AC879^2+LMS!$F$32*AC879+LMS!$G$32)))))))</f>
        <v>#VALUE!</v>
      </c>
      <c r="AB879" t="e">
        <f>IF(D879="M",(IF(AC879&lt;90,LMS!$D$14*AC879^3+LMS!$E$14*AC879^2+LMS!$F$14*AC879+LMS!$G$14,LMS!$D$15*AC879^3+LMS!$E$15*AC879^2+LMS!$F$15*AC879+LMS!$G$15)),(IF(AC879&lt;90,LMS!$D$17*AC879^3+LMS!$E$17*AC879^2+LMS!$F$17*AC879+LMS!$G$17,LMS!$D$18*AC879^3+LMS!$E$18*AC879^2+LMS!$F$18*AC879+LMS!$G$18)))</f>
        <v>#VALUE!</v>
      </c>
      <c r="AC879" s="7" t="e">
        <f t="shared" si="211"/>
        <v>#VALUE!</v>
      </c>
    </row>
    <row r="880" spans="2:29" s="7" customFormat="1">
      <c r="B880" s="119"/>
      <c r="C880" s="119"/>
      <c r="D880" s="119"/>
      <c r="E880" s="31"/>
      <c r="F880" s="31"/>
      <c r="G880" s="120"/>
      <c r="H880" s="120"/>
      <c r="I880" s="11" t="str">
        <f t="shared" si="198"/>
        <v/>
      </c>
      <c r="J880" s="2" t="str">
        <f t="shared" si="199"/>
        <v/>
      </c>
      <c r="K880" s="2" t="str">
        <f t="shared" si="200"/>
        <v/>
      </c>
      <c r="L880" s="2" t="str">
        <f t="shared" si="201"/>
        <v/>
      </c>
      <c r="M880" s="2" t="str">
        <f t="shared" si="202"/>
        <v/>
      </c>
      <c r="N880" s="2" t="str">
        <f t="shared" si="203"/>
        <v/>
      </c>
      <c r="O880" s="11" t="str">
        <f t="shared" si="204"/>
        <v/>
      </c>
      <c r="P880" s="11" t="str">
        <f t="shared" si="205"/>
        <v/>
      </c>
      <c r="Q880" s="11" t="str">
        <f t="shared" si="206"/>
        <v/>
      </c>
      <c r="R880" s="137"/>
      <c r="S880" s="137"/>
      <c r="T880" s="12" t="e">
        <f t="shared" si="207"/>
        <v>#VALUE!</v>
      </c>
      <c r="U880" s="13" t="e">
        <f t="shared" si="208"/>
        <v>#VALUE!</v>
      </c>
      <c r="V880" s="13"/>
      <c r="W880" s="8">
        <f t="shared" si="209"/>
        <v>9.0359999999999996</v>
      </c>
      <c r="X880" s="8">
        <f t="shared" si="210"/>
        <v>-184.49199999999999</v>
      </c>
      <c r="Y880"/>
      <c r="Z880" t="e">
        <f>IF(D880="M",IF(AC880&lt;78,LMS!$D$5*AC880^3+LMS!$E$5*AC880^2+LMS!$F$5*AC880+LMS!$G$5,IF(AC880&lt;150,LMS!$D$6*AC880^3+LMS!$E$6*AC880^2+LMS!$F$6*AC880+LMS!$G$6,LMS!$D$7*AC880^3+LMS!$E$7*AC880^2+LMS!$F$7*AC880+LMS!$G$7)),IF(AC880&lt;69,LMS!$D$9*AC880^3+LMS!$E$9*AC880^2+LMS!$F$9*AC880+LMS!$G$9,IF(AC880&lt;150,LMS!$D$10*AC880^3+LMS!$E$10*AC880^2+LMS!$F$10*AC880+LMS!$G$10,LMS!$D$11*AC880^3+LMS!$E$11*AC880^2+LMS!$F$11*AC880+LMS!$G$11)))</f>
        <v>#VALUE!</v>
      </c>
      <c r="AA880" t="e">
        <f>IF(D880="M",(IF(AC880&lt;2.5,LMS!$D$21*AC880^3+LMS!$E$21*AC880^2+LMS!$F$21*AC880+LMS!$G$21,IF(AC880&lt;9.5,LMS!$D$22*AC880^3+LMS!$E$22*AC880^2+LMS!$F$22*AC880+LMS!$G$22,IF(AC880&lt;26.75,LMS!$D$23*AC880^3+LMS!$E$23*AC880^2+LMS!$F$23*AC880+LMS!$G$23,IF(AC880&lt;90,LMS!$D$24*AC880^3+LMS!$E$24*AC880^2+LMS!$F$24*AC880+LMS!$G$24,LMS!$D$25*AC880^3+LMS!$E$25*AC880^2+LMS!$F$25*AC880+LMS!$G$25))))),(IF(AC880&lt;2.5,LMS!$D$27*AC880^3+LMS!$E$27*AC880^2+LMS!$F$27*AC880+LMS!$G$27,IF(AC880&lt;9.5,LMS!$D$28*AC880^3+LMS!$E$28*AC880^2+LMS!$F$28*AC880+LMS!$G$28,IF(AC880&lt;26.75,LMS!$D$29*AC880^3+LMS!$E$29*AC880^2+LMS!$F$29*AC880+LMS!$G$29,IF(AC880&lt;90,LMS!$D$30*AC880^3+LMS!$E$30*AC880^2+LMS!$F$30*AC880+LMS!$G$30,IF(AC880&lt;150,LMS!$D$31*AC880^3+LMS!$E$31*AC880^2+LMS!$F$31*AC880+LMS!$G$31,LMS!$D$32*AC880^3+LMS!$E$32*AC880^2+LMS!$F$32*AC880+LMS!$G$32)))))))</f>
        <v>#VALUE!</v>
      </c>
      <c r="AB880" t="e">
        <f>IF(D880="M",(IF(AC880&lt;90,LMS!$D$14*AC880^3+LMS!$E$14*AC880^2+LMS!$F$14*AC880+LMS!$G$14,LMS!$D$15*AC880^3+LMS!$E$15*AC880^2+LMS!$F$15*AC880+LMS!$G$15)),(IF(AC880&lt;90,LMS!$D$17*AC880^3+LMS!$E$17*AC880^2+LMS!$F$17*AC880+LMS!$G$17,LMS!$D$18*AC880^3+LMS!$E$18*AC880^2+LMS!$F$18*AC880+LMS!$G$18)))</f>
        <v>#VALUE!</v>
      </c>
      <c r="AC880" s="7" t="e">
        <f t="shared" si="211"/>
        <v>#VALUE!</v>
      </c>
    </row>
    <row r="881" spans="2:29" s="7" customFormat="1">
      <c r="B881" s="119"/>
      <c r="C881" s="119"/>
      <c r="D881" s="119"/>
      <c r="E881" s="31"/>
      <c r="F881" s="31"/>
      <c r="G881" s="120"/>
      <c r="H881" s="120"/>
      <c r="I881" s="11" t="str">
        <f t="shared" si="198"/>
        <v/>
      </c>
      <c r="J881" s="2" t="str">
        <f t="shared" si="199"/>
        <v/>
      </c>
      <c r="K881" s="2" t="str">
        <f t="shared" si="200"/>
        <v/>
      </c>
      <c r="L881" s="2" t="str">
        <f t="shared" si="201"/>
        <v/>
      </c>
      <c r="M881" s="2" t="str">
        <f t="shared" si="202"/>
        <v/>
      </c>
      <c r="N881" s="2" t="str">
        <f t="shared" si="203"/>
        <v/>
      </c>
      <c r="O881" s="11" t="str">
        <f t="shared" si="204"/>
        <v/>
      </c>
      <c r="P881" s="11" t="str">
        <f t="shared" si="205"/>
        <v/>
      </c>
      <c r="Q881" s="11" t="str">
        <f t="shared" si="206"/>
        <v/>
      </c>
      <c r="R881" s="137"/>
      <c r="S881" s="137"/>
      <c r="T881" s="12" t="e">
        <f t="shared" si="207"/>
        <v>#VALUE!</v>
      </c>
      <c r="U881" s="13" t="e">
        <f t="shared" si="208"/>
        <v>#VALUE!</v>
      </c>
      <c r="V881" s="13"/>
      <c r="W881" s="8">
        <f t="shared" si="209"/>
        <v>9.0359999999999996</v>
      </c>
      <c r="X881" s="8">
        <f t="shared" si="210"/>
        <v>-184.49199999999999</v>
      </c>
      <c r="Y881"/>
      <c r="Z881" t="e">
        <f>IF(D881="M",IF(AC881&lt;78,LMS!$D$5*AC881^3+LMS!$E$5*AC881^2+LMS!$F$5*AC881+LMS!$G$5,IF(AC881&lt;150,LMS!$D$6*AC881^3+LMS!$E$6*AC881^2+LMS!$F$6*AC881+LMS!$G$6,LMS!$D$7*AC881^3+LMS!$E$7*AC881^2+LMS!$F$7*AC881+LMS!$G$7)),IF(AC881&lt;69,LMS!$D$9*AC881^3+LMS!$E$9*AC881^2+LMS!$F$9*AC881+LMS!$G$9,IF(AC881&lt;150,LMS!$D$10*AC881^3+LMS!$E$10*AC881^2+LMS!$F$10*AC881+LMS!$G$10,LMS!$D$11*AC881^3+LMS!$E$11*AC881^2+LMS!$F$11*AC881+LMS!$G$11)))</f>
        <v>#VALUE!</v>
      </c>
      <c r="AA881" t="e">
        <f>IF(D881="M",(IF(AC881&lt;2.5,LMS!$D$21*AC881^3+LMS!$E$21*AC881^2+LMS!$F$21*AC881+LMS!$G$21,IF(AC881&lt;9.5,LMS!$D$22*AC881^3+LMS!$E$22*AC881^2+LMS!$F$22*AC881+LMS!$G$22,IF(AC881&lt;26.75,LMS!$D$23*AC881^3+LMS!$E$23*AC881^2+LMS!$F$23*AC881+LMS!$G$23,IF(AC881&lt;90,LMS!$D$24*AC881^3+LMS!$E$24*AC881^2+LMS!$F$24*AC881+LMS!$G$24,LMS!$D$25*AC881^3+LMS!$E$25*AC881^2+LMS!$F$25*AC881+LMS!$G$25))))),(IF(AC881&lt;2.5,LMS!$D$27*AC881^3+LMS!$E$27*AC881^2+LMS!$F$27*AC881+LMS!$G$27,IF(AC881&lt;9.5,LMS!$D$28*AC881^3+LMS!$E$28*AC881^2+LMS!$F$28*AC881+LMS!$G$28,IF(AC881&lt;26.75,LMS!$D$29*AC881^3+LMS!$E$29*AC881^2+LMS!$F$29*AC881+LMS!$G$29,IF(AC881&lt;90,LMS!$D$30*AC881^3+LMS!$E$30*AC881^2+LMS!$F$30*AC881+LMS!$G$30,IF(AC881&lt;150,LMS!$D$31*AC881^3+LMS!$E$31*AC881^2+LMS!$F$31*AC881+LMS!$G$31,LMS!$D$32*AC881^3+LMS!$E$32*AC881^2+LMS!$F$32*AC881+LMS!$G$32)))))))</f>
        <v>#VALUE!</v>
      </c>
      <c r="AB881" t="e">
        <f>IF(D881="M",(IF(AC881&lt;90,LMS!$D$14*AC881^3+LMS!$E$14*AC881^2+LMS!$F$14*AC881+LMS!$G$14,LMS!$D$15*AC881^3+LMS!$E$15*AC881^2+LMS!$F$15*AC881+LMS!$G$15)),(IF(AC881&lt;90,LMS!$D$17*AC881^3+LMS!$E$17*AC881^2+LMS!$F$17*AC881+LMS!$G$17,LMS!$D$18*AC881^3+LMS!$E$18*AC881^2+LMS!$F$18*AC881+LMS!$G$18)))</f>
        <v>#VALUE!</v>
      </c>
      <c r="AC881" s="7" t="e">
        <f t="shared" si="211"/>
        <v>#VALUE!</v>
      </c>
    </row>
    <row r="882" spans="2:29" s="7" customFormat="1">
      <c r="B882" s="119"/>
      <c r="C882" s="119"/>
      <c r="D882" s="119"/>
      <c r="E882" s="31"/>
      <c r="F882" s="31"/>
      <c r="G882" s="120"/>
      <c r="H882" s="120"/>
      <c r="I882" s="11" t="str">
        <f t="shared" si="198"/>
        <v/>
      </c>
      <c r="J882" s="2" t="str">
        <f t="shared" si="199"/>
        <v/>
      </c>
      <c r="K882" s="2" t="str">
        <f t="shared" si="200"/>
        <v/>
      </c>
      <c r="L882" s="2" t="str">
        <f t="shared" si="201"/>
        <v/>
      </c>
      <c r="M882" s="2" t="str">
        <f t="shared" si="202"/>
        <v/>
      </c>
      <c r="N882" s="2" t="str">
        <f t="shared" si="203"/>
        <v/>
      </c>
      <c r="O882" s="11" t="str">
        <f t="shared" si="204"/>
        <v/>
      </c>
      <c r="P882" s="11" t="str">
        <f t="shared" si="205"/>
        <v/>
      </c>
      <c r="Q882" s="11" t="str">
        <f t="shared" si="206"/>
        <v/>
      </c>
      <c r="R882" s="137"/>
      <c r="S882" s="137"/>
      <c r="T882" s="12" t="e">
        <f t="shared" si="207"/>
        <v>#VALUE!</v>
      </c>
      <c r="U882" s="13" t="e">
        <f t="shared" si="208"/>
        <v>#VALUE!</v>
      </c>
      <c r="V882" s="13"/>
      <c r="W882" s="8">
        <f t="shared" si="209"/>
        <v>9.0359999999999996</v>
      </c>
      <c r="X882" s="8">
        <f t="shared" si="210"/>
        <v>-184.49199999999999</v>
      </c>
      <c r="Y882"/>
      <c r="Z882" t="e">
        <f>IF(D882="M",IF(AC882&lt;78,LMS!$D$5*AC882^3+LMS!$E$5*AC882^2+LMS!$F$5*AC882+LMS!$G$5,IF(AC882&lt;150,LMS!$D$6*AC882^3+LMS!$E$6*AC882^2+LMS!$F$6*AC882+LMS!$G$6,LMS!$D$7*AC882^3+LMS!$E$7*AC882^2+LMS!$F$7*AC882+LMS!$G$7)),IF(AC882&lt;69,LMS!$D$9*AC882^3+LMS!$E$9*AC882^2+LMS!$F$9*AC882+LMS!$G$9,IF(AC882&lt;150,LMS!$D$10*AC882^3+LMS!$E$10*AC882^2+LMS!$F$10*AC882+LMS!$G$10,LMS!$D$11*AC882^3+LMS!$E$11*AC882^2+LMS!$F$11*AC882+LMS!$G$11)))</f>
        <v>#VALUE!</v>
      </c>
      <c r="AA882" t="e">
        <f>IF(D882="M",(IF(AC882&lt;2.5,LMS!$D$21*AC882^3+LMS!$E$21*AC882^2+LMS!$F$21*AC882+LMS!$G$21,IF(AC882&lt;9.5,LMS!$D$22*AC882^3+LMS!$E$22*AC882^2+LMS!$F$22*AC882+LMS!$G$22,IF(AC882&lt;26.75,LMS!$D$23*AC882^3+LMS!$E$23*AC882^2+LMS!$F$23*AC882+LMS!$G$23,IF(AC882&lt;90,LMS!$D$24*AC882^3+LMS!$E$24*AC882^2+LMS!$F$24*AC882+LMS!$G$24,LMS!$D$25*AC882^3+LMS!$E$25*AC882^2+LMS!$F$25*AC882+LMS!$G$25))))),(IF(AC882&lt;2.5,LMS!$D$27*AC882^3+LMS!$E$27*AC882^2+LMS!$F$27*AC882+LMS!$G$27,IF(AC882&lt;9.5,LMS!$D$28*AC882^3+LMS!$E$28*AC882^2+LMS!$F$28*AC882+LMS!$G$28,IF(AC882&lt;26.75,LMS!$D$29*AC882^3+LMS!$E$29*AC882^2+LMS!$F$29*AC882+LMS!$G$29,IF(AC882&lt;90,LMS!$D$30*AC882^3+LMS!$E$30*AC882^2+LMS!$F$30*AC882+LMS!$G$30,IF(AC882&lt;150,LMS!$D$31*AC882^3+LMS!$E$31*AC882^2+LMS!$F$31*AC882+LMS!$G$31,LMS!$D$32*AC882^3+LMS!$E$32*AC882^2+LMS!$F$32*AC882+LMS!$G$32)))))))</f>
        <v>#VALUE!</v>
      </c>
      <c r="AB882" t="e">
        <f>IF(D882="M",(IF(AC882&lt;90,LMS!$D$14*AC882^3+LMS!$E$14*AC882^2+LMS!$F$14*AC882+LMS!$G$14,LMS!$D$15*AC882^3+LMS!$E$15*AC882^2+LMS!$F$15*AC882+LMS!$G$15)),(IF(AC882&lt;90,LMS!$D$17*AC882^3+LMS!$E$17*AC882^2+LMS!$F$17*AC882+LMS!$G$17,LMS!$D$18*AC882^3+LMS!$E$18*AC882^2+LMS!$F$18*AC882+LMS!$G$18)))</f>
        <v>#VALUE!</v>
      </c>
      <c r="AC882" s="7" t="e">
        <f t="shared" si="211"/>
        <v>#VALUE!</v>
      </c>
    </row>
    <row r="883" spans="2:29" s="7" customFormat="1">
      <c r="B883" s="119"/>
      <c r="C883" s="119"/>
      <c r="D883" s="119"/>
      <c r="E883" s="31"/>
      <c r="F883" s="31"/>
      <c r="G883" s="120"/>
      <c r="H883" s="120"/>
      <c r="I883" s="11" t="str">
        <f t="shared" si="198"/>
        <v/>
      </c>
      <c r="J883" s="2" t="str">
        <f t="shared" si="199"/>
        <v/>
      </c>
      <c r="K883" s="2" t="str">
        <f t="shared" si="200"/>
        <v/>
      </c>
      <c r="L883" s="2" t="str">
        <f t="shared" si="201"/>
        <v/>
      </c>
      <c r="M883" s="2" t="str">
        <f t="shared" si="202"/>
        <v/>
      </c>
      <c r="N883" s="2" t="str">
        <f t="shared" si="203"/>
        <v/>
      </c>
      <c r="O883" s="11" t="str">
        <f t="shared" si="204"/>
        <v/>
      </c>
      <c r="P883" s="11" t="str">
        <f t="shared" si="205"/>
        <v/>
      </c>
      <c r="Q883" s="11" t="str">
        <f t="shared" si="206"/>
        <v/>
      </c>
      <c r="R883" s="137"/>
      <c r="S883" s="137"/>
      <c r="T883" s="12" t="e">
        <f t="shared" si="207"/>
        <v>#VALUE!</v>
      </c>
      <c r="U883" s="13" t="e">
        <f t="shared" si="208"/>
        <v>#VALUE!</v>
      </c>
      <c r="V883" s="13"/>
      <c r="W883" s="8">
        <f t="shared" si="209"/>
        <v>9.0359999999999996</v>
      </c>
      <c r="X883" s="8">
        <f t="shared" si="210"/>
        <v>-184.49199999999999</v>
      </c>
      <c r="Y883"/>
      <c r="Z883" t="e">
        <f>IF(D883="M",IF(AC883&lt;78,LMS!$D$5*AC883^3+LMS!$E$5*AC883^2+LMS!$F$5*AC883+LMS!$G$5,IF(AC883&lt;150,LMS!$D$6*AC883^3+LMS!$E$6*AC883^2+LMS!$F$6*AC883+LMS!$G$6,LMS!$D$7*AC883^3+LMS!$E$7*AC883^2+LMS!$F$7*AC883+LMS!$G$7)),IF(AC883&lt;69,LMS!$D$9*AC883^3+LMS!$E$9*AC883^2+LMS!$F$9*AC883+LMS!$G$9,IF(AC883&lt;150,LMS!$D$10*AC883^3+LMS!$E$10*AC883^2+LMS!$F$10*AC883+LMS!$G$10,LMS!$D$11*AC883^3+LMS!$E$11*AC883^2+LMS!$F$11*AC883+LMS!$G$11)))</f>
        <v>#VALUE!</v>
      </c>
      <c r="AA883" t="e">
        <f>IF(D883="M",(IF(AC883&lt;2.5,LMS!$D$21*AC883^3+LMS!$E$21*AC883^2+LMS!$F$21*AC883+LMS!$G$21,IF(AC883&lt;9.5,LMS!$D$22*AC883^3+LMS!$E$22*AC883^2+LMS!$F$22*AC883+LMS!$G$22,IF(AC883&lt;26.75,LMS!$D$23*AC883^3+LMS!$E$23*AC883^2+LMS!$F$23*AC883+LMS!$G$23,IF(AC883&lt;90,LMS!$D$24*AC883^3+LMS!$E$24*AC883^2+LMS!$F$24*AC883+LMS!$G$24,LMS!$D$25*AC883^3+LMS!$E$25*AC883^2+LMS!$F$25*AC883+LMS!$G$25))))),(IF(AC883&lt;2.5,LMS!$D$27*AC883^3+LMS!$E$27*AC883^2+LMS!$F$27*AC883+LMS!$G$27,IF(AC883&lt;9.5,LMS!$D$28*AC883^3+LMS!$E$28*AC883^2+LMS!$F$28*AC883+LMS!$G$28,IF(AC883&lt;26.75,LMS!$D$29*AC883^3+LMS!$E$29*AC883^2+LMS!$F$29*AC883+LMS!$G$29,IF(AC883&lt;90,LMS!$D$30*AC883^3+LMS!$E$30*AC883^2+LMS!$F$30*AC883+LMS!$G$30,IF(AC883&lt;150,LMS!$D$31*AC883^3+LMS!$E$31*AC883^2+LMS!$F$31*AC883+LMS!$G$31,LMS!$D$32*AC883^3+LMS!$E$32*AC883^2+LMS!$F$32*AC883+LMS!$G$32)))))))</f>
        <v>#VALUE!</v>
      </c>
      <c r="AB883" t="e">
        <f>IF(D883="M",(IF(AC883&lt;90,LMS!$D$14*AC883^3+LMS!$E$14*AC883^2+LMS!$F$14*AC883+LMS!$G$14,LMS!$D$15*AC883^3+LMS!$E$15*AC883^2+LMS!$F$15*AC883+LMS!$G$15)),(IF(AC883&lt;90,LMS!$D$17*AC883^3+LMS!$E$17*AC883^2+LMS!$F$17*AC883+LMS!$G$17,LMS!$D$18*AC883^3+LMS!$E$18*AC883^2+LMS!$F$18*AC883+LMS!$G$18)))</f>
        <v>#VALUE!</v>
      </c>
      <c r="AC883" s="7" t="e">
        <f t="shared" si="211"/>
        <v>#VALUE!</v>
      </c>
    </row>
    <row r="884" spans="2:29" s="7" customFormat="1">
      <c r="B884" s="119"/>
      <c r="C884" s="119"/>
      <c r="D884" s="119"/>
      <c r="E884" s="31"/>
      <c r="F884" s="31"/>
      <c r="G884" s="120"/>
      <c r="H884" s="120"/>
      <c r="I884" s="11" t="str">
        <f t="shared" si="198"/>
        <v/>
      </c>
      <c r="J884" s="2" t="str">
        <f t="shared" si="199"/>
        <v/>
      </c>
      <c r="K884" s="2" t="str">
        <f t="shared" si="200"/>
        <v/>
      </c>
      <c r="L884" s="2" t="str">
        <f t="shared" si="201"/>
        <v/>
      </c>
      <c r="M884" s="2" t="str">
        <f t="shared" si="202"/>
        <v/>
      </c>
      <c r="N884" s="2" t="str">
        <f t="shared" si="203"/>
        <v/>
      </c>
      <c r="O884" s="11" t="str">
        <f t="shared" si="204"/>
        <v/>
      </c>
      <c r="P884" s="11" t="str">
        <f t="shared" si="205"/>
        <v/>
      </c>
      <c r="Q884" s="11" t="str">
        <f t="shared" si="206"/>
        <v/>
      </c>
      <c r="R884" s="137"/>
      <c r="S884" s="137"/>
      <c r="T884" s="12" t="e">
        <f t="shared" si="207"/>
        <v>#VALUE!</v>
      </c>
      <c r="U884" s="13" t="e">
        <f t="shared" si="208"/>
        <v>#VALUE!</v>
      </c>
      <c r="V884" s="13"/>
      <c r="W884" s="8">
        <f t="shared" si="209"/>
        <v>9.0359999999999996</v>
      </c>
      <c r="X884" s="8">
        <f t="shared" si="210"/>
        <v>-184.49199999999999</v>
      </c>
      <c r="Y884"/>
      <c r="Z884" t="e">
        <f>IF(D884="M",IF(AC884&lt;78,LMS!$D$5*AC884^3+LMS!$E$5*AC884^2+LMS!$F$5*AC884+LMS!$G$5,IF(AC884&lt;150,LMS!$D$6*AC884^3+LMS!$E$6*AC884^2+LMS!$F$6*AC884+LMS!$G$6,LMS!$D$7*AC884^3+LMS!$E$7*AC884^2+LMS!$F$7*AC884+LMS!$G$7)),IF(AC884&lt;69,LMS!$D$9*AC884^3+LMS!$E$9*AC884^2+LMS!$F$9*AC884+LMS!$G$9,IF(AC884&lt;150,LMS!$D$10*AC884^3+LMS!$E$10*AC884^2+LMS!$F$10*AC884+LMS!$G$10,LMS!$D$11*AC884^3+LMS!$E$11*AC884^2+LMS!$F$11*AC884+LMS!$G$11)))</f>
        <v>#VALUE!</v>
      </c>
      <c r="AA884" t="e">
        <f>IF(D884="M",(IF(AC884&lt;2.5,LMS!$D$21*AC884^3+LMS!$E$21*AC884^2+LMS!$F$21*AC884+LMS!$G$21,IF(AC884&lt;9.5,LMS!$D$22*AC884^3+LMS!$E$22*AC884^2+LMS!$F$22*AC884+LMS!$G$22,IF(AC884&lt;26.75,LMS!$D$23*AC884^3+LMS!$E$23*AC884^2+LMS!$F$23*AC884+LMS!$G$23,IF(AC884&lt;90,LMS!$D$24*AC884^3+LMS!$E$24*AC884^2+LMS!$F$24*AC884+LMS!$G$24,LMS!$D$25*AC884^3+LMS!$E$25*AC884^2+LMS!$F$25*AC884+LMS!$G$25))))),(IF(AC884&lt;2.5,LMS!$D$27*AC884^3+LMS!$E$27*AC884^2+LMS!$F$27*AC884+LMS!$G$27,IF(AC884&lt;9.5,LMS!$D$28*AC884^3+LMS!$E$28*AC884^2+LMS!$F$28*AC884+LMS!$G$28,IF(AC884&lt;26.75,LMS!$D$29*AC884^3+LMS!$E$29*AC884^2+LMS!$F$29*AC884+LMS!$G$29,IF(AC884&lt;90,LMS!$D$30*AC884^3+LMS!$E$30*AC884^2+LMS!$F$30*AC884+LMS!$G$30,IF(AC884&lt;150,LMS!$D$31*AC884^3+LMS!$E$31*AC884^2+LMS!$F$31*AC884+LMS!$G$31,LMS!$D$32*AC884^3+LMS!$E$32*AC884^2+LMS!$F$32*AC884+LMS!$G$32)))))))</f>
        <v>#VALUE!</v>
      </c>
      <c r="AB884" t="e">
        <f>IF(D884="M",(IF(AC884&lt;90,LMS!$D$14*AC884^3+LMS!$E$14*AC884^2+LMS!$F$14*AC884+LMS!$G$14,LMS!$D$15*AC884^3+LMS!$E$15*AC884^2+LMS!$F$15*AC884+LMS!$G$15)),(IF(AC884&lt;90,LMS!$D$17*AC884^3+LMS!$E$17*AC884^2+LMS!$F$17*AC884+LMS!$G$17,LMS!$D$18*AC884^3+LMS!$E$18*AC884^2+LMS!$F$18*AC884+LMS!$G$18)))</f>
        <v>#VALUE!</v>
      </c>
      <c r="AC884" s="7" t="e">
        <f t="shared" si="211"/>
        <v>#VALUE!</v>
      </c>
    </row>
    <row r="885" spans="2:29" s="7" customFormat="1">
      <c r="B885" s="119"/>
      <c r="C885" s="119"/>
      <c r="D885" s="119"/>
      <c r="E885" s="31"/>
      <c r="F885" s="31"/>
      <c r="G885" s="120"/>
      <c r="H885" s="120"/>
      <c r="I885" s="11" t="str">
        <f t="shared" si="198"/>
        <v/>
      </c>
      <c r="J885" s="2" t="str">
        <f t="shared" si="199"/>
        <v/>
      </c>
      <c r="K885" s="2" t="str">
        <f t="shared" si="200"/>
        <v/>
      </c>
      <c r="L885" s="2" t="str">
        <f t="shared" si="201"/>
        <v/>
      </c>
      <c r="M885" s="2" t="str">
        <f t="shared" si="202"/>
        <v/>
      </c>
      <c r="N885" s="2" t="str">
        <f t="shared" si="203"/>
        <v/>
      </c>
      <c r="O885" s="11" t="str">
        <f t="shared" si="204"/>
        <v/>
      </c>
      <c r="P885" s="11" t="str">
        <f t="shared" si="205"/>
        <v/>
      </c>
      <c r="Q885" s="11" t="str">
        <f t="shared" si="206"/>
        <v/>
      </c>
      <c r="R885" s="137"/>
      <c r="S885" s="137"/>
      <c r="T885" s="12" t="e">
        <f t="shared" si="207"/>
        <v>#VALUE!</v>
      </c>
      <c r="U885" s="13" t="e">
        <f t="shared" si="208"/>
        <v>#VALUE!</v>
      </c>
      <c r="V885" s="13"/>
      <c r="W885" s="8">
        <f t="shared" si="209"/>
        <v>9.0359999999999996</v>
      </c>
      <c r="X885" s="8">
        <f t="shared" si="210"/>
        <v>-184.49199999999999</v>
      </c>
      <c r="Y885"/>
      <c r="Z885" t="e">
        <f>IF(D885="M",IF(AC885&lt;78,LMS!$D$5*AC885^3+LMS!$E$5*AC885^2+LMS!$F$5*AC885+LMS!$G$5,IF(AC885&lt;150,LMS!$D$6*AC885^3+LMS!$E$6*AC885^2+LMS!$F$6*AC885+LMS!$G$6,LMS!$D$7*AC885^3+LMS!$E$7*AC885^2+LMS!$F$7*AC885+LMS!$G$7)),IF(AC885&lt;69,LMS!$D$9*AC885^3+LMS!$E$9*AC885^2+LMS!$F$9*AC885+LMS!$G$9,IF(AC885&lt;150,LMS!$D$10*AC885^3+LMS!$E$10*AC885^2+LMS!$F$10*AC885+LMS!$G$10,LMS!$D$11*AC885^3+LMS!$E$11*AC885^2+LMS!$F$11*AC885+LMS!$G$11)))</f>
        <v>#VALUE!</v>
      </c>
      <c r="AA885" t="e">
        <f>IF(D885="M",(IF(AC885&lt;2.5,LMS!$D$21*AC885^3+LMS!$E$21*AC885^2+LMS!$F$21*AC885+LMS!$G$21,IF(AC885&lt;9.5,LMS!$D$22*AC885^3+LMS!$E$22*AC885^2+LMS!$F$22*AC885+LMS!$G$22,IF(AC885&lt;26.75,LMS!$D$23*AC885^3+LMS!$E$23*AC885^2+LMS!$F$23*AC885+LMS!$G$23,IF(AC885&lt;90,LMS!$D$24*AC885^3+LMS!$E$24*AC885^2+LMS!$F$24*AC885+LMS!$G$24,LMS!$D$25*AC885^3+LMS!$E$25*AC885^2+LMS!$F$25*AC885+LMS!$G$25))))),(IF(AC885&lt;2.5,LMS!$D$27*AC885^3+LMS!$E$27*AC885^2+LMS!$F$27*AC885+LMS!$G$27,IF(AC885&lt;9.5,LMS!$D$28*AC885^3+LMS!$E$28*AC885^2+LMS!$F$28*AC885+LMS!$G$28,IF(AC885&lt;26.75,LMS!$D$29*AC885^3+LMS!$E$29*AC885^2+LMS!$F$29*AC885+LMS!$G$29,IF(AC885&lt;90,LMS!$D$30*AC885^3+LMS!$E$30*AC885^2+LMS!$F$30*AC885+LMS!$G$30,IF(AC885&lt;150,LMS!$D$31*AC885^3+LMS!$E$31*AC885^2+LMS!$F$31*AC885+LMS!$G$31,LMS!$D$32*AC885^3+LMS!$E$32*AC885^2+LMS!$F$32*AC885+LMS!$G$32)))))))</f>
        <v>#VALUE!</v>
      </c>
      <c r="AB885" t="e">
        <f>IF(D885="M",(IF(AC885&lt;90,LMS!$D$14*AC885^3+LMS!$E$14*AC885^2+LMS!$F$14*AC885+LMS!$G$14,LMS!$D$15*AC885^3+LMS!$E$15*AC885^2+LMS!$F$15*AC885+LMS!$G$15)),(IF(AC885&lt;90,LMS!$D$17*AC885^3+LMS!$E$17*AC885^2+LMS!$F$17*AC885+LMS!$G$17,LMS!$D$18*AC885^3+LMS!$E$18*AC885^2+LMS!$F$18*AC885+LMS!$G$18)))</f>
        <v>#VALUE!</v>
      </c>
      <c r="AC885" s="7" t="e">
        <f t="shared" si="211"/>
        <v>#VALUE!</v>
      </c>
    </row>
    <row r="886" spans="2:29" s="7" customFormat="1">
      <c r="B886" s="119"/>
      <c r="C886" s="119"/>
      <c r="D886" s="119"/>
      <c r="E886" s="31"/>
      <c r="F886" s="31"/>
      <c r="G886" s="120"/>
      <c r="H886" s="120"/>
      <c r="I886" s="11" t="str">
        <f t="shared" si="198"/>
        <v/>
      </c>
      <c r="J886" s="2" t="str">
        <f t="shared" si="199"/>
        <v/>
      </c>
      <c r="K886" s="2" t="str">
        <f t="shared" si="200"/>
        <v/>
      </c>
      <c r="L886" s="2" t="str">
        <f t="shared" si="201"/>
        <v/>
      </c>
      <c r="M886" s="2" t="str">
        <f t="shared" si="202"/>
        <v/>
      </c>
      <c r="N886" s="2" t="str">
        <f t="shared" si="203"/>
        <v/>
      </c>
      <c r="O886" s="11" t="str">
        <f t="shared" si="204"/>
        <v/>
      </c>
      <c r="P886" s="11" t="str">
        <f t="shared" si="205"/>
        <v/>
      </c>
      <c r="Q886" s="11" t="str">
        <f t="shared" si="206"/>
        <v/>
      </c>
      <c r="R886" s="137"/>
      <c r="S886" s="137"/>
      <c r="T886" s="12" t="e">
        <f t="shared" si="207"/>
        <v>#VALUE!</v>
      </c>
      <c r="U886" s="13" t="e">
        <f t="shared" si="208"/>
        <v>#VALUE!</v>
      </c>
      <c r="V886" s="13"/>
      <c r="W886" s="8">
        <f t="shared" si="209"/>
        <v>9.0359999999999996</v>
      </c>
      <c r="X886" s="8">
        <f t="shared" si="210"/>
        <v>-184.49199999999999</v>
      </c>
      <c r="Y886"/>
      <c r="Z886" t="e">
        <f>IF(D886="M",IF(AC886&lt;78,LMS!$D$5*AC886^3+LMS!$E$5*AC886^2+LMS!$F$5*AC886+LMS!$G$5,IF(AC886&lt;150,LMS!$D$6*AC886^3+LMS!$E$6*AC886^2+LMS!$F$6*AC886+LMS!$G$6,LMS!$D$7*AC886^3+LMS!$E$7*AC886^2+LMS!$F$7*AC886+LMS!$G$7)),IF(AC886&lt;69,LMS!$D$9*AC886^3+LMS!$E$9*AC886^2+LMS!$F$9*AC886+LMS!$G$9,IF(AC886&lt;150,LMS!$D$10*AC886^3+LMS!$E$10*AC886^2+LMS!$F$10*AC886+LMS!$G$10,LMS!$D$11*AC886^3+LMS!$E$11*AC886^2+LMS!$F$11*AC886+LMS!$G$11)))</f>
        <v>#VALUE!</v>
      </c>
      <c r="AA886" t="e">
        <f>IF(D886="M",(IF(AC886&lt;2.5,LMS!$D$21*AC886^3+LMS!$E$21*AC886^2+LMS!$F$21*AC886+LMS!$G$21,IF(AC886&lt;9.5,LMS!$D$22*AC886^3+LMS!$E$22*AC886^2+LMS!$F$22*AC886+LMS!$G$22,IF(AC886&lt;26.75,LMS!$D$23*AC886^3+LMS!$E$23*AC886^2+LMS!$F$23*AC886+LMS!$G$23,IF(AC886&lt;90,LMS!$D$24*AC886^3+LMS!$E$24*AC886^2+LMS!$F$24*AC886+LMS!$G$24,LMS!$D$25*AC886^3+LMS!$E$25*AC886^2+LMS!$F$25*AC886+LMS!$G$25))))),(IF(AC886&lt;2.5,LMS!$D$27*AC886^3+LMS!$E$27*AC886^2+LMS!$F$27*AC886+LMS!$G$27,IF(AC886&lt;9.5,LMS!$D$28*AC886^3+LMS!$E$28*AC886^2+LMS!$F$28*AC886+LMS!$G$28,IF(AC886&lt;26.75,LMS!$D$29*AC886^3+LMS!$E$29*AC886^2+LMS!$F$29*AC886+LMS!$G$29,IF(AC886&lt;90,LMS!$D$30*AC886^3+LMS!$E$30*AC886^2+LMS!$F$30*AC886+LMS!$G$30,IF(AC886&lt;150,LMS!$D$31*AC886^3+LMS!$E$31*AC886^2+LMS!$F$31*AC886+LMS!$G$31,LMS!$D$32*AC886^3+LMS!$E$32*AC886^2+LMS!$F$32*AC886+LMS!$G$32)))))))</f>
        <v>#VALUE!</v>
      </c>
      <c r="AB886" t="e">
        <f>IF(D886="M",(IF(AC886&lt;90,LMS!$D$14*AC886^3+LMS!$E$14*AC886^2+LMS!$F$14*AC886+LMS!$G$14,LMS!$D$15*AC886^3+LMS!$E$15*AC886^2+LMS!$F$15*AC886+LMS!$G$15)),(IF(AC886&lt;90,LMS!$D$17*AC886^3+LMS!$E$17*AC886^2+LMS!$F$17*AC886+LMS!$G$17,LMS!$D$18*AC886^3+LMS!$E$18*AC886^2+LMS!$F$18*AC886+LMS!$G$18)))</f>
        <v>#VALUE!</v>
      </c>
      <c r="AC886" s="7" t="e">
        <f t="shared" si="211"/>
        <v>#VALUE!</v>
      </c>
    </row>
    <row r="887" spans="2:29" s="7" customFormat="1">
      <c r="B887" s="119"/>
      <c r="C887" s="119"/>
      <c r="D887" s="119"/>
      <c r="E887" s="31"/>
      <c r="F887" s="31"/>
      <c r="G887" s="120"/>
      <c r="H887" s="120"/>
      <c r="I887" s="11" t="str">
        <f t="shared" si="198"/>
        <v/>
      </c>
      <c r="J887" s="2" t="str">
        <f t="shared" si="199"/>
        <v/>
      </c>
      <c r="K887" s="2" t="str">
        <f t="shared" si="200"/>
        <v/>
      </c>
      <c r="L887" s="2" t="str">
        <f t="shared" si="201"/>
        <v/>
      </c>
      <c r="M887" s="2" t="str">
        <f t="shared" si="202"/>
        <v/>
      </c>
      <c r="N887" s="2" t="str">
        <f t="shared" si="203"/>
        <v/>
      </c>
      <c r="O887" s="11" t="str">
        <f t="shared" si="204"/>
        <v/>
      </c>
      <c r="P887" s="11" t="str">
        <f t="shared" si="205"/>
        <v/>
      </c>
      <c r="Q887" s="11" t="str">
        <f t="shared" si="206"/>
        <v/>
      </c>
      <c r="R887" s="137"/>
      <c r="S887" s="137"/>
      <c r="T887" s="12" t="e">
        <f t="shared" si="207"/>
        <v>#VALUE!</v>
      </c>
      <c r="U887" s="13" t="e">
        <f t="shared" si="208"/>
        <v>#VALUE!</v>
      </c>
      <c r="V887" s="13"/>
      <c r="W887" s="8">
        <f t="shared" si="209"/>
        <v>9.0359999999999996</v>
      </c>
      <c r="X887" s="8">
        <f t="shared" si="210"/>
        <v>-184.49199999999999</v>
      </c>
      <c r="Y887"/>
      <c r="Z887" t="e">
        <f>IF(D887="M",IF(AC887&lt;78,LMS!$D$5*AC887^3+LMS!$E$5*AC887^2+LMS!$F$5*AC887+LMS!$G$5,IF(AC887&lt;150,LMS!$D$6*AC887^3+LMS!$E$6*AC887^2+LMS!$F$6*AC887+LMS!$G$6,LMS!$D$7*AC887^3+LMS!$E$7*AC887^2+LMS!$F$7*AC887+LMS!$G$7)),IF(AC887&lt;69,LMS!$D$9*AC887^3+LMS!$E$9*AC887^2+LMS!$F$9*AC887+LMS!$G$9,IF(AC887&lt;150,LMS!$D$10*AC887^3+LMS!$E$10*AC887^2+LMS!$F$10*AC887+LMS!$G$10,LMS!$D$11*AC887^3+LMS!$E$11*AC887^2+LMS!$F$11*AC887+LMS!$G$11)))</f>
        <v>#VALUE!</v>
      </c>
      <c r="AA887" t="e">
        <f>IF(D887="M",(IF(AC887&lt;2.5,LMS!$D$21*AC887^3+LMS!$E$21*AC887^2+LMS!$F$21*AC887+LMS!$G$21,IF(AC887&lt;9.5,LMS!$D$22*AC887^3+LMS!$E$22*AC887^2+LMS!$F$22*AC887+LMS!$G$22,IF(AC887&lt;26.75,LMS!$D$23*AC887^3+LMS!$E$23*AC887^2+LMS!$F$23*AC887+LMS!$G$23,IF(AC887&lt;90,LMS!$D$24*AC887^3+LMS!$E$24*AC887^2+LMS!$F$24*AC887+LMS!$G$24,LMS!$D$25*AC887^3+LMS!$E$25*AC887^2+LMS!$F$25*AC887+LMS!$G$25))))),(IF(AC887&lt;2.5,LMS!$D$27*AC887^3+LMS!$E$27*AC887^2+LMS!$F$27*AC887+LMS!$G$27,IF(AC887&lt;9.5,LMS!$D$28*AC887^3+LMS!$E$28*AC887^2+LMS!$F$28*AC887+LMS!$G$28,IF(AC887&lt;26.75,LMS!$D$29*AC887^3+LMS!$E$29*AC887^2+LMS!$F$29*AC887+LMS!$G$29,IF(AC887&lt;90,LMS!$D$30*AC887^3+LMS!$E$30*AC887^2+LMS!$F$30*AC887+LMS!$G$30,IF(AC887&lt;150,LMS!$D$31*AC887^3+LMS!$E$31*AC887^2+LMS!$F$31*AC887+LMS!$G$31,LMS!$D$32*AC887^3+LMS!$E$32*AC887^2+LMS!$F$32*AC887+LMS!$G$32)))))))</f>
        <v>#VALUE!</v>
      </c>
      <c r="AB887" t="e">
        <f>IF(D887="M",(IF(AC887&lt;90,LMS!$D$14*AC887^3+LMS!$E$14*AC887^2+LMS!$F$14*AC887+LMS!$G$14,LMS!$D$15*AC887^3+LMS!$E$15*AC887^2+LMS!$F$15*AC887+LMS!$G$15)),(IF(AC887&lt;90,LMS!$D$17*AC887^3+LMS!$E$17*AC887^2+LMS!$F$17*AC887+LMS!$G$17,LMS!$D$18*AC887^3+LMS!$E$18*AC887^2+LMS!$F$18*AC887+LMS!$G$18)))</f>
        <v>#VALUE!</v>
      </c>
      <c r="AC887" s="7" t="e">
        <f t="shared" si="211"/>
        <v>#VALUE!</v>
      </c>
    </row>
    <row r="888" spans="2:29" s="7" customFormat="1">
      <c r="B888" s="119"/>
      <c r="C888" s="119"/>
      <c r="D888" s="119"/>
      <c r="E888" s="31"/>
      <c r="F888" s="31"/>
      <c r="G888" s="120"/>
      <c r="H888" s="120"/>
      <c r="I888" s="11" t="str">
        <f t="shared" si="198"/>
        <v/>
      </c>
      <c r="J888" s="2" t="str">
        <f t="shared" si="199"/>
        <v/>
      </c>
      <c r="K888" s="2" t="str">
        <f t="shared" si="200"/>
        <v/>
      </c>
      <c r="L888" s="2" t="str">
        <f t="shared" si="201"/>
        <v/>
      </c>
      <c r="M888" s="2" t="str">
        <f t="shared" si="202"/>
        <v/>
      </c>
      <c r="N888" s="2" t="str">
        <f t="shared" si="203"/>
        <v/>
      </c>
      <c r="O888" s="11" t="str">
        <f t="shared" si="204"/>
        <v/>
      </c>
      <c r="P888" s="11" t="str">
        <f t="shared" si="205"/>
        <v/>
      </c>
      <c r="Q888" s="11" t="str">
        <f t="shared" si="206"/>
        <v/>
      </c>
      <c r="R888" s="137"/>
      <c r="S888" s="137"/>
      <c r="T888" s="12" t="e">
        <f t="shared" si="207"/>
        <v>#VALUE!</v>
      </c>
      <c r="U888" s="13" t="e">
        <f t="shared" si="208"/>
        <v>#VALUE!</v>
      </c>
      <c r="V888" s="13"/>
      <c r="W888" s="8">
        <f t="shared" si="209"/>
        <v>9.0359999999999996</v>
      </c>
      <c r="X888" s="8">
        <f t="shared" si="210"/>
        <v>-184.49199999999999</v>
      </c>
      <c r="Y888"/>
      <c r="Z888" t="e">
        <f>IF(D888="M",IF(AC888&lt;78,LMS!$D$5*AC888^3+LMS!$E$5*AC888^2+LMS!$F$5*AC888+LMS!$G$5,IF(AC888&lt;150,LMS!$D$6*AC888^3+LMS!$E$6*AC888^2+LMS!$F$6*AC888+LMS!$G$6,LMS!$D$7*AC888^3+LMS!$E$7*AC888^2+LMS!$F$7*AC888+LMS!$G$7)),IF(AC888&lt;69,LMS!$D$9*AC888^3+LMS!$E$9*AC888^2+LMS!$F$9*AC888+LMS!$G$9,IF(AC888&lt;150,LMS!$D$10*AC888^3+LMS!$E$10*AC888^2+LMS!$F$10*AC888+LMS!$G$10,LMS!$D$11*AC888^3+LMS!$E$11*AC888^2+LMS!$F$11*AC888+LMS!$G$11)))</f>
        <v>#VALUE!</v>
      </c>
      <c r="AA888" t="e">
        <f>IF(D888="M",(IF(AC888&lt;2.5,LMS!$D$21*AC888^3+LMS!$E$21*AC888^2+LMS!$F$21*AC888+LMS!$G$21,IF(AC888&lt;9.5,LMS!$D$22*AC888^3+LMS!$E$22*AC888^2+LMS!$F$22*AC888+LMS!$G$22,IF(AC888&lt;26.75,LMS!$D$23*AC888^3+LMS!$E$23*AC888^2+LMS!$F$23*AC888+LMS!$G$23,IF(AC888&lt;90,LMS!$D$24*AC888^3+LMS!$E$24*AC888^2+LMS!$F$24*AC888+LMS!$G$24,LMS!$D$25*AC888^3+LMS!$E$25*AC888^2+LMS!$F$25*AC888+LMS!$G$25))))),(IF(AC888&lt;2.5,LMS!$D$27*AC888^3+LMS!$E$27*AC888^2+LMS!$F$27*AC888+LMS!$G$27,IF(AC888&lt;9.5,LMS!$D$28*AC888^3+LMS!$E$28*AC888^2+LMS!$F$28*AC888+LMS!$G$28,IF(AC888&lt;26.75,LMS!$D$29*AC888^3+LMS!$E$29*AC888^2+LMS!$F$29*AC888+LMS!$G$29,IF(AC888&lt;90,LMS!$D$30*AC888^3+LMS!$E$30*AC888^2+LMS!$F$30*AC888+LMS!$G$30,IF(AC888&lt;150,LMS!$D$31*AC888^3+LMS!$E$31*AC888^2+LMS!$F$31*AC888+LMS!$G$31,LMS!$D$32*AC888^3+LMS!$E$32*AC888^2+LMS!$F$32*AC888+LMS!$G$32)))))))</f>
        <v>#VALUE!</v>
      </c>
      <c r="AB888" t="e">
        <f>IF(D888="M",(IF(AC888&lt;90,LMS!$D$14*AC888^3+LMS!$E$14*AC888^2+LMS!$F$14*AC888+LMS!$G$14,LMS!$D$15*AC888^3+LMS!$E$15*AC888^2+LMS!$F$15*AC888+LMS!$G$15)),(IF(AC888&lt;90,LMS!$D$17*AC888^3+LMS!$E$17*AC888^2+LMS!$F$17*AC888+LMS!$G$17,LMS!$D$18*AC888^3+LMS!$E$18*AC888^2+LMS!$F$18*AC888+LMS!$G$18)))</f>
        <v>#VALUE!</v>
      </c>
      <c r="AC888" s="7" t="e">
        <f t="shared" si="211"/>
        <v>#VALUE!</v>
      </c>
    </row>
    <row r="889" spans="2:29" s="7" customFormat="1">
      <c r="B889" s="119"/>
      <c r="C889" s="119"/>
      <c r="D889" s="119"/>
      <c r="E889" s="31"/>
      <c r="F889" s="31"/>
      <c r="G889" s="120"/>
      <c r="H889" s="120"/>
      <c r="I889" s="11" t="str">
        <f t="shared" si="198"/>
        <v/>
      </c>
      <c r="J889" s="2" t="str">
        <f t="shared" si="199"/>
        <v/>
      </c>
      <c r="K889" s="2" t="str">
        <f t="shared" si="200"/>
        <v/>
      </c>
      <c r="L889" s="2" t="str">
        <f t="shared" si="201"/>
        <v/>
      </c>
      <c r="M889" s="2" t="str">
        <f t="shared" si="202"/>
        <v/>
      </c>
      <c r="N889" s="2" t="str">
        <f t="shared" si="203"/>
        <v/>
      </c>
      <c r="O889" s="11" t="str">
        <f t="shared" si="204"/>
        <v/>
      </c>
      <c r="P889" s="11" t="str">
        <f t="shared" si="205"/>
        <v/>
      </c>
      <c r="Q889" s="11" t="str">
        <f t="shared" si="206"/>
        <v/>
      </c>
      <c r="R889" s="137"/>
      <c r="S889" s="137"/>
      <c r="T889" s="12" t="e">
        <f t="shared" si="207"/>
        <v>#VALUE!</v>
      </c>
      <c r="U889" s="13" t="e">
        <f t="shared" si="208"/>
        <v>#VALUE!</v>
      </c>
      <c r="V889" s="13"/>
      <c r="W889" s="8">
        <f t="shared" si="209"/>
        <v>9.0359999999999996</v>
      </c>
      <c r="X889" s="8">
        <f t="shared" si="210"/>
        <v>-184.49199999999999</v>
      </c>
      <c r="Y889"/>
      <c r="Z889" t="e">
        <f>IF(D889="M",IF(AC889&lt;78,LMS!$D$5*AC889^3+LMS!$E$5*AC889^2+LMS!$F$5*AC889+LMS!$G$5,IF(AC889&lt;150,LMS!$D$6*AC889^3+LMS!$E$6*AC889^2+LMS!$F$6*AC889+LMS!$G$6,LMS!$D$7*AC889^3+LMS!$E$7*AC889^2+LMS!$F$7*AC889+LMS!$G$7)),IF(AC889&lt;69,LMS!$D$9*AC889^3+LMS!$E$9*AC889^2+LMS!$F$9*AC889+LMS!$G$9,IF(AC889&lt;150,LMS!$D$10*AC889^3+LMS!$E$10*AC889^2+LMS!$F$10*AC889+LMS!$G$10,LMS!$D$11*AC889^3+LMS!$E$11*AC889^2+LMS!$F$11*AC889+LMS!$G$11)))</f>
        <v>#VALUE!</v>
      </c>
      <c r="AA889" t="e">
        <f>IF(D889="M",(IF(AC889&lt;2.5,LMS!$D$21*AC889^3+LMS!$E$21*AC889^2+LMS!$F$21*AC889+LMS!$G$21,IF(AC889&lt;9.5,LMS!$D$22*AC889^3+LMS!$E$22*AC889^2+LMS!$F$22*AC889+LMS!$G$22,IF(AC889&lt;26.75,LMS!$D$23*AC889^3+LMS!$E$23*AC889^2+LMS!$F$23*AC889+LMS!$G$23,IF(AC889&lt;90,LMS!$D$24*AC889^3+LMS!$E$24*AC889^2+LMS!$F$24*AC889+LMS!$G$24,LMS!$D$25*AC889^3+LMS!$E$25*AC889^2+LMS!$F$25*AC889+LMS!$G$25))))),(IF(AC889&lt;2.5,LMS!$D$27*AC889^3+LMS!$E$27*AC889^2+LMS!$F$27*AC889+LMS!$G$27,IF(AC889&lt;9.5,LMS!$D$28*AC889^3+LMS!$E$28*AC889^2+LMS!$F$28*AC889+LMS!$G$28,IF(AC889&lt;26.75,LMS!$D$29*AC889^3+LMS!$E$29*AC889^2+LMS!$F$29*AC889+LMS!$G$29,IF(AC889&lt;90,LMS!$D$30*AC889^3+LMS!$E$30*AC889^2+LMS!$F$30*AC889+LMS!$G$30,IF(AC889&lt;150,LMS!$D$31*AC889^3+LMS!$E$31*AC889^2+LMS!$F$31*AC889+LMS!$G$31,LMS!$D$32*AC889^3+LMS!$E$32*AC889^2+LMS!$F$32*AC889+LMS!$G$32)))))))</f>
        <v>#VALUE!</v>
      </c>
      <c r="AB889" t="e">
        <f>IF(D889="M",(IF(AC889&lt;90,LMS!$D$14*AC889^3+LMS!$E$14*AC889^2+LMS!$F$14*AC889+LMS!$G$14,LMS!$D$15*AC889^3+LMS!$E$15*AC889^2+LMS!$F$15*AC889+LMS!$G$15)),(IF(AC889&lt;90,LMS!$D$17*AC889^3+LMS!$E$17*AC889^2+LMS!$F$17*AC889+LMS!$G$17,LMS!$D$18*AC889^3+LMS!$E$18*AC889^2+LMS!$F$18*AC889+LMS!$G$18)))</f>
        <v>#VALUE!</v>
      </c>
      <c r="AC889" s="7" t="e">
        <f t="shared" si="211"/>
        <v>#VALUE!</v>
      </c>
    </row>
    <row r="890" spans="2:29" s="7" customFormat="1">
      <c r="B890" s="119"/>
      <c r="C890" s="119"/>
      <c r="D890" s="119"/>
      <c r="E890" s="31"/>
      <c r="F890" s="31"/>
      <c r="G890" s="120"/>
      <c r="H890" s="120"/>
      <c r="I890" s="11" t="str">
        <f t="shared" si="198"/>
        <v/>
      </c>
      <c r="J890" s="2" t="str">
        <f t="shared" si="199"/>
        <v/>
      </c>
      <c r="K890" s="2" t="str">
        <f t="shared" si="200"/>
        <v/>
      </c>
      <c r="L890" s="2" t="str">
        <f t="shared" si="201"/>
        <v/>
      </c>
      <c r="M890" s="2" t="str">
        <f t="shared" si="202"/>
        <v/>
      </c>
      <c r="N890" s="2" t="str">
        <f t="shared" si="203"/>
        <v/>
      </c>
      <c r="O890" s="11" t="str">
        <f t="shared" si="204"/>
        <v/>
      </c>
      <c r="P890" s="11" t="str">
        <f t="shared" si="205"/>
        <v/>
      </c>
      <c r="Q890" s="11" t="str">
        <f t="shared" si="206"/>
        <v/>
      </c>
      <c r="R890" s="137"/>
      <c r="S890" s="137"/>
      <c r="T890" s="12" t="e">
        <f t="shared" si="207"/>
        <v>#VALUE!</v>
      </c>
      <c r="U890" s="13" t="e">
        <f t="shared" si="208"/>
        <v>#VALUE!</v>
      </c>
      <c r="V890" s="13"/>
      <c r="W890" s="8">
        <f t="shared" si="209"/>
        <v>9.0359999999999996</v>
      </c>
      <c r="X890" s="8">
        <f t="shared" si="210"/>
        <v>-184.49199999999999</v>
      </c>
      <c r="Y890"/>
      <c r="Z890" t="e">
        <f>IF(D890="M",IF(AC890&lt;78,LMS!$D$5*AC890^3+LMS!$E$5*AC890^2+LMS!$F$5*AC890+LMS!$G$5,IF(AC890&lt;150,LMS!$D$6*AC890^3+LMS!$E$6*AC890^2+LMS!$F$6*AC890+LMS!$G$6,LMS!$D$7*AC890^3+LMS!$E$7*AC890^2+LMS!$F$7*AC890+LMS!$G$7)),IF(AC890&lt;69,LMS!$D$9*AC890^3+LMS!$E$9*AC890^2+LMS!$F$9*AC890+LMS!$G$9,IF(AC890&lt;150,LMS!$D$10*AC890^3+LMS!$E$10*AC890^2+LMS!$F$10*AC890+LMS!$G$10,LMS!$D$11*AC890^3+LMS!$E$11*AC890^2+LMS!$F$11*AC890+LMS!$G$11)))</f>
        <v>#VALUE!</v>
      </c>
      <c r="AA890" t="e">
        <f>IF(D890="M",(IF(AC890&lt;2.5,LMS!$D$21*AC890^3+LMS!$E$21*AC890^2+LMS!$F$21*AC890+LMS!$G$21,IF(AC890&lt;9.5,LMS!$D$22*AC890^3+LMS!$E$22*AC890^2+LMS!$F$22*AC890+LMS!$G$22,IF(AC890&lt;26.75,LMS!$D$23*AC890^3+LMS!$E$23*AC890^2+LMS!$F$23*AC890+LMS!$G$23,IF(AC890&lt;90,LMS!$D$24*AC890^3+LMS!$E$24*AC890^2+LMS!$F$24*AC890+LMS!$G$24,LMS!$D$25*AC890^3+LMS!$E$25*AC890^2+LMS!$F$25*AC890+LMS!$G$25))))),(IF(AC890&lt;2.5,LMS!$D$27*AC890^3+LMS!$E$27*AC890^2+LMS!$F$27*AC890+LMS!$G$27,IF(AC890&lt;9.5,LMS!$D$28*AC890^3+LMS!$E$28*AC890^2+LMS!$F$28*AC890+LMS!$G$28,IF(AC890&lt;26.75,LMS!$D$29*AC890^3+LMS!$E$29*AC890^2+LMS!$F$29*AC890+LMS!$G$29,IF(AC890&lt;90,LMS!$D$30*AC890^3+LMS!$E$30*AC890^2+LMS!$F$30*AC890+LMS!$G$30,IF(AC890&lt;150,LMS!$D$31*AC890^3+LMS!$E$31*AC890^2+LMS!$F$31*AC890+LMS!$G$31,LMS!$D$32*AC890^3+LMS!$E$32*AC890^2+LMS!$F$32*AC890+LMS!$G$32)))))))</f>
        <v>#VALUE!</v>
      </c>
      <c r="AB890" t="e">
        <f>IF(D890="M",(IF(AC890&lt;90,LMS!$D$14*AC890^3+LMS!$E$14*AC890^2+LMS!$F$14*AC890+LMS!$G$14,LMS!$D$15*AC890^3+LMS!$E$15*AC890^2+LMS!$F$15*AC890+LMS!$G$15)),(IF(AC890&lt;90,LMS!$D$17*AC890^3+LMS!$E$17*AC890^2+LMS!$F$17*AC890+LMS!$G$17,LMS!$D$18*AC890^3+LMS!$E$18*AC890^2+LMS!$F$18*AC890+LMS!$G$18)))</f>
        <v>#VALUE!</v>
      </c>
      <c r="AC890" s="7" t="e">
        <f t="shared" si="211"/>
        <v>#VALUE!</v>
      </c>
    </row>
    <row r="891" spans="2:29" s="7" customFormat="1">
      <c r="B891" s="119"/>
      <c r="C891" s="119"/>
      <c r="D891" s="119"/>
      <c r="E891" s="31"/>
      <c r="F891" s="31"/>
      <c r="G891" s="120"/>
      <c r="H891" s="120"/>
      <c r="I891" s="11" t="str">
        <f t="shared" si="198"/>
        <v/>
      </c>
      <c r="J891" s="2" t="str">
        <f t="shared" si="199"/>
        <v/>
      </c>
      <c r="K891" s="2" t="str">
        <f t="shared" si="200"/>
        <v/>
      </c>
      <c r="L891" s="2" t="str">
        <f t="shared" si="201"/>
        <v/>
      </c>
      <c r="M891" s="2" t="str">
        <f t="shared" si="202"/>
        <v/>
      </c>
      <c r="N891" s="2" t="str">
        <f t="shared" si="203"/>
        <v/>
      </c>
      <c r="O891" s="11" t="str">
        <f t="shared" si="204"/>
        <v/>
      </c>
      <c r="P891" s="11" t="str">
        <f t="shared" si="205"/>
        <v/>
      </c>
      <c r="Q891" s="11" t="str">
        <f t="shared" si="206"/>
        <v/>
      </c>
      <c r="R891" s="137"/>
      <c r="S891" s="137"/>
      <c r="T891" s="12" t="e">
        <f t="shared" si="207"/>
        <v>#VALUE!</v>
      </c>
      <c r="U891" s="13" t="e">
        <f t="shared" si="208"/>
        <v>#VALUE!</v>
      </c>
      <c r="V891" s="13"/>
      <c r="W891" s="8">
        <f t="shared" si="209"/>
        <v>9.0359999999999996</v>
      </c>
      <c r="X891" s="8">
        <f t="shared" si="210"/>
        <v>-184.49199999999999</v>
      </c>
      <c r="Y891"/>
      <c r="Z891" t="e">
        <f>IF(D891="M",IF(AC891&lt;78,LMS!$D$5*AC891^3+LMS!$E$5*AC891^2+LMS!$F$5*AC891+LMS!$G$5,IF(AC891&lt;150,LMS!$D$6*AC891^3+LMS!$E$6*AC891^2+LMS!$F$6*AC891+LMS!$G$6,LMS!$D$7*AC891^3+LMS!$E$7*AC891^2+LMS!$F$7*AC891+LMS!$G$7)),IF(AC891&lt;69,LMS!$D$9*AC891^3+LMS!$E$9*AC891^2+LMS!$F$9*AC891+LMS!$G$9,IF(AC891&lt;150,LMS!$D$10*AC891^3+LMS!$E$10*AC891^2+LMS!$F$10*AC891+LMS!$G$10,LMS!$D$11*AC891^3+LMS!$E$11*AC891^2+LMS!$F$11*AC891+LMS!$G$11)))</f>
        <v>#VALUE!</v>
      </c>
      <c r="AA891" t="e">
        <f>IF(D891="M",(IF(AC891&lt;2.5,LMS!$D$21*AC891^3+LMS!$E$21*AC891^2+LMS!$F$21*AC891+LMS!$G$21,IF(AC891&lt;9.5,LMS!$D$22*AC891^3+LMS!$E$22*AC891^2+LMS!$F$22*AC891+LMS!$G$22,IF(AC891&lt;26.75,LMS!$D$23*AC891^3+LMS!$E$23*AC891^2+LMS!$F$23*AC891+LMS!$G$23,IF(AC891&lt;90,LMS!$D$24*AC891^3+LMS!$E$24*AC891^2+LMS!$F$24*AC891+LMS!$G$24,LMS!$D$25*AC891^3+LMS!$E$25*AC891^2+LMS!$F$25*AC891+LMS!$G$25))))),(IF(AC891&lt;2.5,LMS!$D$27*AC891^3+LMS!$E$27*AC891^2+LMS!$F$27*AC891+LMS!$G$27,IF(AC891&lt;9.5,LMS!$D$28*AC891^3+LMS!$E$28*AC891^2+LMS!$F$28*AC891+LMS!$G$28,IF(AC891&lt;26.75,LMS!$D$29*AC891^3+LMS!$E$29*AC891^2+LMS!$F$29*AC891+LMS!$G$29,IF(AC891&lt;90,LMS!$D$30*AC891^3+LMS!$E$30*AC891^2+LMS!$F$30*AC891+LMS!$G$30,IF(AC891&lt;150,LMS!$D$31*AC891^3+LMS!$E$31*AC891^2+LMS!$F$31*AC891+LMS!$G$31,LMS!$D$32*AC891^3+LMS!$E$32*AC891^2+LMS!$F$32*AC891+LMS!$G$32)))))))</f>
        <v>#VALUE!</v>
      </c>
      <c r="AB891" t="e">
        <f>IF(D891="M",(IF(AC891&lt;90,LMS!$D$14*AC891^3+LMS!$E$14*AC891^2+LMS!$F$14*AC891+LMS!$G$14,LMS!$D$15*AC891^3+LMS!$E$15*AC891^2+LMS!$F$15*AC891+LMS!$G$15)),(IF(AC891&lt;90,LMS!$D$17*AC891^3+LMS!$E$17*AC891^2+LMS!$F$17*AC891+LMS!$G$17,LMS!$D$18*AC891^3+LMS!$E$18*AC891^2+LMS!$F$18*AC891+LMS!$G$18)))</f>
        <v>#VALUE!</v>
      </c>
      <c r="AC891" s="7" t="e">
        <f t="shared" si="211"/>
        <v>#VALUE!</v>
      </c>
    </row>
    <row r="892" spans="2:29" s="7" customFormat="1">
      <c r="B892" s="119"/>
      <c r="C892" s="119"/>
      <c r="D892" s="119"/>
      <c r="E892" s="31"/>
      <c r="F892" s="31"/>
      <c r="G892" s="120"/>
      <c r="H892" s="120"/>
      <c r="I892" s="11" t="str">
        <f t="shared" si="198"/>
        <v/>
      </c>
      <c r="J892" s="2" t="str">
        <f t="shared" si="199"/>
        <v/>
      </c>
      <c r="K892" s="2" t="str">
        <f t="shared" si="200"/>
        <v/>
      </c>
      <c r="L892" s="2" t="str">
        <f t="shared" si="201"/>
        <v/>
      </c>
      <c r="M892" s="2" t="str">
        <f t="shared" si="202"/>
        <v/>
      </c>
      <c r="N892" s="2" t="str">
        <f t="shared" si="203"/>
        <v/>
      </c>
      <c r="O892" s="11" t="str">
        <f t="shared" si="204"/>
        <v/>
      </c>
      <c r="P892" s="11" t="str">
        <f t="shared" si="205"/>
        <v/>
      </c>
      <c r="Q892" s="11" t="str">
        <f t="shared" si="206"/>
        <v/>
      </c>
      <c r="R892" s="137"/>
      <c r="S892" s="137"/>
      <c r="T892" s="12" t="e">
        <f t="shared" si="207"/>
        <v>#VALUE!</v>
      </c>
      <c r="U892" s="13" t="e">
        <f t="shared" si="208"/>
        <v>#VALUE!</v>
      </c>
      <c r="V892" s="13"/>
      <c r="W892" s="8">
        <f t="shared" si="209"/>
        <v>9.0359999999999996</v>
      </c>
      <c r="X892" s="8">
        <f t="shared" si="210"/>
        <v>-184.49199999999999</v>
      </c>
      <c r="Y892"/>
      <c r="Z892" t="e">
        <f>IF(D892="M",IF(AC892&lt;78,LMS!$D$5*AC892^3+LMS!$E$5*AC892^2+LMS!$F$5*AC892+LMS!$G$5,IF(AC892&lt;150,LMS!$D$6*AC892^3+LMS!$E$6*AC892^2+LMS!$F$6*AC892+LMS!$G$6,LMS!$D$7*AC892^3+LMS!$E$7*AC892^2+LMS!$F$7*AC892+LMS!$G$7)),IF(AC892&lt;69,LMS!$D$9*AC892^3+LMS!$E$9*AC892^2+LMS!$F$9*AC892+LMS!$G$9,IF(AC892&lt;150,LMS!$D$10*AC892^3+LMS!$E$10*AC892^2+LMS!$F$10*AC892+LMS!$G$10,LMS!$D$11*AC892^3+LMS!$E$11*AC892^2+LMS!$F$11*AC892+LMS!$G$11)))</f>
        <v>#VALUE!</v>
      </c>
      <c r="AA892" t="e">
        <f>IF(D892="M",(IF(AC892&lt;2.5,LMS!$D$21*AC892^3+LMS!$E$21*AC892^2+LMS!$F$21*AC892+LMS!$G$21,IF(AC892&lt;9.5,LMS!$D$22*AC892^3+LMS!$E$22*AC892^2+LMS!$F$22*AC892+LMS!$G$22,IF(AC892&lt;26.75,LMS!$D$23*AC892^3+LMS!$E$23*AC892^2+LMS!$F$23*AC892+LMS!$G$23,IF(AC892&lt;90,LMS!$D$24*AC892^3+LMS!$E$24*AC892^2+LMS!$F$24*AC892+LMS!$G$24,LMS!$D$25*AC892^3+LMS!$E$25*AC892^2+LMS!$F$25*AC892+LMS!$G$25))))),(IF(AC892&lt;2.5,LMS!$D$27*AC892^3+LMS!$E$27*AC892^2+LMS!$F$27*AC892+LMS!$G$27,IF(AC892&lt;9.5,LMS!$D$28*AC892^3+LMS!$E$28*AC892^2+LMS!$F$28*AC892+LMS!$G$28,IF(AC892&lt;26.75,LMS!$D$29*AC892^3+LMS!$E$29*AC892^2+LMS!$F$29*AC892+LMS!$G$29,IF(AC892&lt;90,LMS!$D$30*AC892^3+LMS!$E$30*AC892^2+LMS!$F$30*AC892+LMS!$G$30,IF(AC892&lt;150,LMS!$D$31*AC892^3+LMS!$E$31*AC892^2+LMS!$F$31*AC892+LMS!$G$31,LMS!$D$32*AC892^3+LMS!$E$32*AC892^2+LMS!$F$32*AC892+LMS!$G$32)))))))</f>
        <v>#VALUE!</v>
      </c>
      <c r="AB892" t="e">
        <f>IF(D892="M",(IF(AC892&lt;90,LMS!$D$14*AC892^3+LMS!$E$14*AC892^2+LMS!$F$14*AC892+LMS!$G$14,LMS!$D$15*AC892^3+LMS!$E$15*AC892^2+LMS!$F$15*AC892+LMS!$G$15)),(IF(AC892&lt;90,LMS!$D$17*AC892^3+LMS!$E$17*AC892^2+LMS!$F$17*AC892+LMS!$G$17,LMS!$D$18*AC892^3+LMS!$E$18*AC892^2+LMS!$F$18*AC892+LMS!$G$18)))</f>
        <v>#VALUE!</v>
      </c>
      <c r="AC892" s="7" t="e">
        <f t="shared" si="211"/>
        <v>#VALUE!</v>
      </c>
    </row>
    <row r="893" spans="2:29" s="7" customFormat="1">
      <c r="B893" s="119"/>
      <c r="C893" s="119"/>
      <c r="D893" s="119"/>
      <c r="E893" s="31"/>
      <c r="F893" s="31"/>
      <c r="G893" s="120"/>
      <c r="H893" s="120"/>
      <c r="I893" s="11" t="str">
        <f t="shared" ref="I893:I956" si="212">IF(COUNTA(D893,E893,F893,G893,H893)=5,IF(P893&gt;17.583,"*",(G893-(INDEX(IF(D893="F",Hfemalemean,Hmalemean),U893+1,INT(P893)+1))))/(INDEX(IF(D893="F",Hfemalesd,Hmalesd),U893+1,INT(P893)+1)),"")</f>
        <v/>
      </c>
      <c r="J893" s="2" t="str">
        <f t="shared" ref="J893:J956" si="213">IF(COUNTA(D893,E893,F893,G893,H893)=5,IF(P893&lt;1,"*",IF(P893&gt;=6,"*",IF(G893&gt;=120,"*",IF(G893&lt;70,"*",(H893-W893)/W893*100)))),"")</f>
        <v/>
      </c>
      <c r="K893" s="2" t="str">
        <f t="shared" ref="K893:K956" si="214">IF(COUNTA(D893,E893,F893,G893,H893)&lt;5,"",IF(P893&lt;6,"*",IF(P893&gt;=17.583,"*",(H893-G893*INDEX(IF(D893="F",muratafemale,muratamale),INT(P893)-4,1)-INDEX(IF(D893="F",muratafemale,muratamale),INT(P893)-4,2))/(G893*INDEX(IF(D893="F",muratafemale,muratamale),INT(P893)-4,1)+INDEX(IF(D893="F",muratafemale,muratamale),INT(P893)-4,2))*100)))</f>
        <v/>
      </c>
      <c r="L893" s="2" t="str">
        <f t="shared" ref="L893:L956" si="215">IF(COUNTA(D893,E893,F893,G893,H893)=5,IF(G893&gt;=IF(D893="M",181,174),"*",IF(G893&lt;101,"*",IF(P893&lt;6,"*",IF(P893&gt;=17.583,"*",(H893-X893)/X893*100)))),"")</f>
        <v/>
      </c>
      <c r="M893" s="2" t="str">
        <f t="shared" ref="M893:M956" si="216">IF(COUNTA(D893,E893,F893,G893,H893)=5,H893/G893^2*10000,"")</f>
        <v/>
      </c>
      <c r="N893" s="2" t="str">
        <f t="shared" ref="N893:N956" si="217">IF(COUNTA(D893,E893,F893,G893,H893)=5,IF(P893&gt;17.583,"*",NORMSDIST(((M893/AA893)^(Z893)-1)/Z893/AB893)*100),"")</f>
        <v/>
      </c>
      <c r="O893" s="11" t="str">
        <f t="shared" ref="O893:O956" si="218">IF(COUNTA(D893,E893,F893,G893,H893)=5,IF(P893&gt;17.583,"*",((M893/AA893)^(Z893)-1)/Z893/AB893),"")</f>
        <v/>
      </c>
      <c r="P893" s="11" t="str">
        <f t="shared" ref="P893:P956" si="219">IF(COUNTA(D893,E893,F893,G893,H893)=5,(F893-E893)/365.25,"")</f>
        <v/>
      </c>
      <c r="Q893" s="11" t="str">
        <f t="shared" ref="Q893:Q956" si="220">IF(I893="","",IF(T893&lt;10,"0","")&amp;T893&amp;"歳"&amp;IF(U893&lt;10,"0","")&amp;U893&amp;"か月")</f>
        <v/>
      </c>
      <c r="R893" s="137"/>
      <c r="S893" s="137"/>
      <c r="T893" s="12" t="e">
        <f t="shared" ref="T893:T956" si="221">INT(P893)</f>
        <v>#VALUE!</v>
      </c>
      <c r="U893" s="13" t="e">
        <f t="shared" ref="U893:U956" si="222">INT((P893-INT(P893))*12)</f>
        <v>#VALUE!</v>
      </c>
      <c r="V893" s="13"/>
      <c r="W893" s="8">
        <f t="shared" ref="W893:W956" si="223">IF(D893="M",2.06*10^-3*G893^2-0.1166*G893+6.5273,2.49*10^-3*G893^2-0.1858*G893+9.036)</f>
        <v>9.0359999999999996</v>
      </c>
      <c r="X893" s="8">
        <f t="shared" ref="X893:X956" si="224">((G893/100)^3*INDEX(itoOI,IF(D893="M",0,3)+IF(G893&lt;140,1,IF(G893&lt;=149,2,3)),1)+(G893/100)^2*INDEX(itoOI,IF(D893="M",0,3)+IF(G893&lt;140,1,IF(G893&lt;=149,2,3)),2)+(G893/100)*INDEX(itoOI,IF(D893="M",0,3)+IF(G893&lt;140,1,IF(G893&lt;=149,2,3)),3)+INDEX(itoOI,IF(D893="M",0,3)+IF(G893&lt;140,1,IF(G893&lt;=149,2,3)),4))</f>
        <v>-184.49199999999999</v>
      </c>
      <c r="Y893"/>
      <c r="Z893" t="e">
        <f>IF(D893="M",IF(AC893&lt;78,LMS!$D$5*AC893^3+LMS!$E$5*AC893^2+LMS!$F$5*AC893+LMS!$G$5,IF(AC893&lt;150,LMS!$D$6*AC893^3+LMS!$E$6*AC893^2+LMS!$F$6*AC893+LMS!$G$6,LMS!$D$7*AC893^3+LMS!$E$7*AC893^2+LMS!$F$7*AC893+LMS!$G$7)),IF(AC893&lt;69,LMS!$D$9*AC893^3+LMS!$E$9*AC893^2+LMS!$F$9*AC893+LMS!$G$9,IF(AC893&lt;150,LMS!$D$10*AC893^3+LMS!$E$10*AC893^2+LMS!$F$10*AC893+LMS!$G$10,LMS!$D$11*AC893^3+LMS!$E$11*AC893^2+LMS!$F$11*AC893+LMS!$G$11)))</f>
        <v>#VALUE!</v>
      </c>
      <c r="AA893" t="e">
        <f>IF(D893="M",(IF(AC893&lt;2.5,LMS!$D$21*AC893^3+LMS!$E$21*AC893^2+LMS!$F$21*AC893+LMS!$G$21,IF(AC893&lt;9.5,LMS!$D$22*AC893^3+LMS!$E$22*AC893^2+LMS!$F$22*AC893+LMS!$G$22,IF(AC893&lt;26.75,LMS!$D$23*AC893^3+LMS!$E$23*AC893^2+LMS!$F$23*AC893+LMS!$G$23,IF(AC893&lt;90,LMS!$D$24*AC893^3+LMS!$E$24*AC893^2+LMS!$F$24*AC893+LMS!$G$24,LMS!$D$25*AC893^3+LMS!$E$25*AC893^2+LMS!$F$25*AC893+LMS!$G$25))))),(IF(AC893&lt;2.5,LMS!$D$27*AC893^3+LMS!$E$27*AC893^2+LMS!$F$27*AC893+LMS!$G$27,IF(AC893&lt;9.5,LMS!$D$28*AC893^3+LMS!$E$28*AC893^2+LMS!$F$28*AC893+LMS!$G$28,IF(AC893&lt;26.75,LMS!$D$29*AC893^3+LMS!$E$29*AC893^2+LMS!$F$29*AC893+LMS!$G$29,IF(AC893&lt;90,LMS!$D$30*AC893^3+LMS!$E$30*AC893^2+LMS!$F$30*AC893+LMS!$G$30,IF(AC893&lt;150,LMS!$D$31*AC893^3+LMS!$E$31*AC893^2+LMS!$F$31*AC893+LMS!$G$31,LMS!$D$32*AC893^3+LMS!$E$32*AC893^2+LMS!$F$32*AC893+LMS!$G$32)))))))</f>
        <v>#VALUE!</v>
      </c>
      <c r="AB893" t="e">
        <f>IF(D893="M",(IF(AC893&lt;90,LMS!$D$14*AC893^3+LMS!$E$14*AC893^2+LMS!$F$14*AC893+LMS!$G$14,LMS!$D$15*AC893^3+LMS!$E$15*AC893^2+LMS!$F$15*AC893+LMS!$G$15)),(IF(AC893&lt;90,LMS!$D$17*AC893^3+LMS!$E$17*AC893^2+LMS!$F$17*AC893+LMS!$G$17,LMS!$D$18*AC893^3+LMS!$E$18*AC893^2+LMS!$F$18*AC893+LMS!$G$18)))</f>
        <v>#VALUE!</v>
      </c>
      <c r="AC893" s="7" t="e">
        <f t="shared" ref="AC893:AC956" si="225">P893*365.25/30.4375</f>
        <v>#VALUE!</v>
      </c>
    </row>
    <row r="894" spans="2:29" s="7" customFormat="1">
      <c r="B894" s="119"/>
      <c r="C894" s="119"/>
      <c r="D894" s="119"/>
      <c r="E894" s="31"/>
      <c r="F894" s="31"/>
      <c r="G894" s="120"/>
      <c r="H894" s="120"/>
      <c r="I894" s="11" t="str">
        <f t="shared" si="212"/>
        <v/>
      </c>
      <c r="J894" s="2" t="str">
        <f t="shared" si="213"/>
        <v/>
      </c>
      <c r="K894" s="2" t="str">
        <f t="shared" si="214"/>
        <v/>
      </c>
      <c r="L894" s="2" t="str">
        <f t="shared" si="215"/>
        <v/>
      </c>
      <c r="M894" s="2" t="str">
        <f t="shared" si="216"/>
        <v/>
      </c>
      <c r="N894" s="2" t="str">
        <f t="shared" si="217"/>
        <v/>
      </c>
      <c r="O894" s="11" t="str">
        <f t="shared" si="218"/>
        <v/>
      </c>
      <c r="P894" s="11" t="str">
        <f t="shared" si="219"/>
        <v/>
      </c>
      <c r="Q894" s="11" t="str">
        <f t="shared" si="220"/>
        <v/>
      </c>
      <c r="R894" s="137"/>
      <c r="S894" s="137"/>
      <c r="T894" s="12" t="e">
        <f t="shared" si="221"/>
        <v>#VALUE!</v>
      </c>
      <c r="U894" s="13" t="e">
        <f t="shared" si="222"/>
        <v>#VALUE!</v>
      </c>
      <c r="V894" s="13"/>
      <c r="W894" s="8">
        <f t="shared" si="223"/>
        <v>9.0359999999999996</v>
      </c>
      <c r="X894" s="8">
        <f t="shared" si="224"/>
        <v>-184.49199999999999</v>
      </c>
      <c r="Y894"/>
      <c r="Z894" t="e">
        <f>IF(D894="M",IF(AC894&lt;78,LMS!$D$5*AC894^3+LMS!$E$5*AC894^2+LMS!$F$5*AC894+LMS!$G$5,IF(AC894&lt;150,LMS!$D$6*AC894^3+LMS!$E$6*AC894^2+LMS!$F$6*AC894+LMS!$G$6,LMS!$D$7*AC894^3+LMS!$E$7*AC894^2+LMS!$F$7*AC894+LMS!$G$7)),IF(AC894&lt;69,LMS!$D$9*AC894^3+LMS!$E$9*AC894^2+LMS!$F$9*AC894+LMS!$G$9,IF(AC894&lt;150,LMS!$D$10*AC894^3+LMS!$E$10*AC894^2+LMS!$F$10*AC894+LMS!$G$10,LMS!$D$11*AC894^3+LMS!$E$11*AC894^2+LMS!$F$11*AC894+LMS!$G$11)))</f>
        <v>#VALUE!</v>
      </c>
      <c r="AA894" t="e">
        <f>IF(D894="M",(IF(AC894&lt;2.5,LMS!$D$21*AC894^3+LMS!$E$21*AC894^2+LMS!$F$21*AC894+LMS!$G$21,IF(AC894&lt;9.5,LMS!$D$22*AC894^3+LMS!$E$22*AC894^2+LMS!$F$22*AC894+LMS!$G$22,IF(AC894&lt;26.75,LMS!$D$23*AC894^3+LMS!$E$23*AC894^2+LMS!$F$23*AC894+LMS!$G$23,IF(AC894&lt;90,LMS!$D$24*AC894^3+LMS!$E$24*AC894^2+LMS!$F$24*AC894+LMS!$G$24,LMS!$D$25*AC894^3+LMS!$E$25*AC894^2+LMS!$F$25*AC894+LMS!$G$25))))),(IF(AC894&lt;2.5,LMS!$D$27*AC894^3+LMS!$E$27*AC894^2+LMS!$F$27*AC894+LMS!$G$27,IF(AC894&lt;9.5,LMS!$D$28*AC894^3+LMS!$E$28*AC894^2+LMS!$F$28*AC894+LMS!$G$28,IF(AC894&lt;26.75,LMS!$D$29*AC894^3+LMS!$E$29*AC894^2+LMS!$F$29*AC894+LMS!$G$29,IF(AC894&lt;90,LMS!$D$30*AC894^3+LMS!$E$30*AC894^2+LMS!$F$30*AC894+LMS!$G$30,IF(AC894&lt;150,LMS!$D$31*AC894^3+LMS!$E$31*AC894^2+LMS!$F$31*AC894+LMS!$G$31,LMS!$D$32*AC894^3+LMS!$E$32*AC894^2+LMS!$F$32*AC894+LMS!$G$32)))))))</f>
        <v>#VALUE!</v>
      </c>
      <c r="AB894" t="e">
        <f>IF(D894="M",(IF(AC894&lt;90,LMS!$D$14*AC894^3+LMS!$E$14*AC894^2+LMS!$F$14*AC894+LMS!$G$14,LMS!$D$15*AC894^3+LMS!$E$15*AC894^2+LMS!$F$15*AC894+LMS!$G$15)),(IF(AC894&lt;90,LMS!$D$17*AC894^3+LMS!$E$17*AC894^2+LMS!$F$17*AC894+LMS!$G$17,LMS!$D$18*AC894^3+LMS!$E$18*AC894^2+LMS!$F$18*AC894+LMS!$G$18)))</f>
        <v>#VALUE!</v>
      </c>
      <c r="AC894" s="7" t="e">
        <f t="shared" si="225"/>
        <v>#VALUE!</v>
      </c>
    </row>
    <row r="895" spans="2:29" s="7" customFormat="1">
      <c r="B895" s="119"/>
      <c r="C895" s="119"/>
      <c r="D895" s="119"/>
      <c r="E895" s="31"/>
      <c r="F895" s="31"/>
      <c r="G895" s="120"/>
      <c r="H895" s="120"/>
      <c r="I895" s="11" t="str">
        <f t="shared" si="212"/>
        <v/>
      </c>
      <c r="J895" s="2" t="str">
        <f t="shared" si="213"/>
        <v/>
      </c>
      <c r="K895" s="2" t="str">
        <f t="shared" si="214"/>
        <v/>
      </c>
      <c r="L895" s="2" t="str">
        <f t="shared" si="215"/>
        <v/>
      </c>
      <c r="M895" s="2" t="str">
        <f t="shared" si="216"/>
        <v/>
      </c>
      <c r="N895" s="2" t="str">
        <f t="shared" si="217"/>
        <v/>
      </c>
      <c r="O895" s="11" t="str">
        <f t="shared" si="218"/>
        <v/>
      </c>
      <c r="P895" s="11" t="str">
        <f t="shared" si="219"/>
        <v/>
      </c>
      <c r="Q895" s="11" t="str">
        <f t="shared" si="220"/>
        <v/>
      </c>
      <c r="R895" s="137"/>
      <c r="S895" s="137"/>
      <c r="T895" s="12" t="e">
        <f t="shared" si="221"/>
        <v>#VALUE!</v>
      </c>
      <c r="U895" s="13" t="e">
        <f t="shared" si="222"/>
        <v>#VALUE!</v>
      </c>
      <c r="V895" s="13"/>
      <c r="W895" s="8">
        <f t="shared" si="223"/>
        <v>9.0359999999999996</v>
      </c>
      <c r="X895" s="8">
        <f t="shared" si="224"/>
        <v>-184.49199999999999</v>
      </c>
      <c r="Y895"/>
      <c r="Z895" t="e">
        <f>IF(D895="M",IF(AC895&lt;78,LMS!$D$5*AC895^3+LMS!$E$5*AC895^2+LMS!$F$5*AC895+LMS!$G$5,IF(AC895&lt;150,LMS!$D$6*AC895^3+LMS!$E$6*AC895^2+LMS!$F$6*AC895+LMS!$G$6,LMS!$D$7*AC895^3+LMS!$E$7*AC895^2+LMS!$F$7*AC895+LMS!$G$7)),IF(AC895&lt;69,LMS!$D$9*AC895^3+LMS!$E$9*AC895^2+LMS!$F$9*AC895+LMS!$G$9,IF(AC895&lt;150,LMS!$D$10*AC895^3+LMS!$E$10*AC895^2+LMS!$F$10*AC895+LMS!$G$10,LMS!$D$11*AC895^3+LMS!$E$11*AC895^2+LMS!$F$11*AC895+LMS!$G$11)))</f>
        <v>#VALUE!</v>
      </c>
      <c r="AA895" t="e">
        <f>IF(D895="M",(IF(AC895&lt;2.5,LMS!$D$21*AC895^3+LMS!$E$21*AC895^2+LMS!$F$21*AC895+LMS!$G$21,IF(AC895&lt;9.5,LMS!$D$22*AC895^3+LMS!$E$22*AC895^2+LMS!$F$22*AC895+LMS!$G$22,IF(AC895&lt;26.75,LMS!$D$23*AC895^3+LMS!$E$23*AC895^2+LMS!$F$23*AC895+LMS!$G$23,IF(AC895&lt;90,LMS!$D$24*AC895^3+LMS!$E$24*AC895^2+LMS!$F$24*AC895+LMS!$G$24,LMS!$D$25*AC895^3+LMS!$E$25*AC895^2+LMS!$F$25*AC895+LMS!$G$25))))),(IF(AC895&lt;2.5,LMS!$D$27*AC895^3+LMS!$E$27*AC895^2+LMS!$F$27*AC895+LMS!$G$27,IF(AC895&lt;9.5,LMS!$D$28*AC895^3+LMS!$E$28*AC895^2+LMS!$F$28*AC895+LMS!$G$28,IF(AC895&lt;26.75,LMS!$D$29*AC895^3+LMS!$E$29*AC895^2+LMS!$F$29*AC895+LMS!$G$29,IF(AC895&lt;90,LMS!$D$30*AC895^3+LMS!$E$30*AC895^2+LMS!$F$30*AC895+LMS!$G$30,IF(AC895&lt;150,LMS!$D$31*AC895^3+LMS!$E$31*AC895^2+LMS!$F$31*AC895+LMS!$G$31,LMS!$D$32*AC895^3+LMS!$E$32*AC895^2+LMS!$F$32*AC895+LMS!$G$32)))))))</f>
        <v>#VALUE!</v>
      </c>
      <c r="AB895" t="e">
        <f>IF(D895="M",(IF(AC895&lt;90,LMS!$D$14*AC895^3+LMS!$E$14*AC895^2+LMS!$F$14*AC895+LMS!$G$14,LMS!$D$15*AC895^3+LMS!$E$15*AC895^2+LMS!$F$15*AC895+LMS!$G$15)),(IF(AC895&lt;90,LMS!$D$17*AC895^3+LMS!$E$17*AC895^2+LMS!$F$17*AC895+LMS!$G$17,LMS!$D$18*AC895^3+LMS!$E$18*AC895^2+LMS!$F$18*AC895+LMS!$G$18)))</f>
        <v>#VALUE!</v>
      </c>
      <c r="AC895" s="7" t="e">
        <f t="shared" si="225"/>
        <v>#VALUE!</v>
      </c>
    </row>
    <row r="896" spans="2:29" s="7" customFormat="1">
      <c r="B896" s="119"/>
      <c r="C896" s="119"/>
      <c r="D896" s="119"/>
      <c r="E896" s="31"/>
      <c r="F896" s="31"/>
      <c r="G896" s="120"/>
      <c r="H896" s="120"/>
      <c r="I896" s="11" t="str">
        <f t="shared" si="212"/>
        <v/>
      </c>
      <c r="J896" s="2" t="str">
        <f t="shared" si="213"/>
        <v/>
      </c>
      <c r="K896" s="2" t="str">
        <f t="shared" si="214"/>
        <v/>
      </c>
      <c r="L896" s="2" t="str">
        <f t="shared" si="215"/>
        <v/>
      </c>
      <c r="M896" s="2" t="str">
        <f t="shared" si="216"/>
        <v/>
      </c>
      <c r="N896" s="2" t="str">
        <f t="shared" si="217"/>
        <v/>
      </c>
      <c r="O896" s="11" t="str">
        <f t="shared" si="218"/>
        <v/>
      </c>
      <c r="P896" s="11" t="str">
        <f t="shared" si="219"/>
        <v/>
      </c>
      <c r="Q896" s="11" t="str">
        <f t="shared" si="220"/>
        <v/>
      </c>
      <c r="R896" s="137"/>
      <c r="S896" s="137"/>
      <c r="T896" s="12" t="e">
        <f t="shared" si="221"/>
        <v>#VALUE!</v>
      </c>
      <c r="U896" s="13" t="e">
        <f t="shared" si="222"/>
        <v>#VALUE!</v>
      </c>
      <c r="V896" s="13"/>
      <c r="W896" s="8">
        <f t="shared" si="223"/>
        <v>9.0359999999999996</v>
      </c>
      <c r="X896" s="8">
        <f t="shared" si="224"/>
        <v>-184.49199999999999</v>
      </c>
      <c r="Y896"/>
      <c r="Z896" t="e">
        <f>IF(D896="M",IF(AC896&lt;78,LMS!$D$5*AC896^3+LMS!$E$5*AC896^2+LMS!$F$5*AC896+LMS!$G$5,IF(AC896&lt;150,LMS!$D$6*AC896^3+LMS!$E$6*AC896^2+LMS!$F$6*AC896+LMS!$G$6,LMS!$D$7*AC896^3+LMS!$E$7*AC896^2+LMS!$F$7*AC896+LMS!$G$7)),IF(AC896&lt;69,LMS!$D$9*AC896^3+LMS!$E$9*AC896^2+LMS!$F$9*AC896+LMS!$G$9,IF(AC896&lt;150,LMS!$D$10*AC896^3+LMS!$E$10*AC896^2+LMS!$F$10*AC896+LMS!$G$10,LMS!$D$11*AC896^3+LMS!$E$11*AC896^2+LMS!$F$11*AC896+LMS!$G$11)))</f>
        <v>#VALUE!</v>
      </c>
      <c r="AA896" t="e">
        <f>IF(D896="M",(IF(AC896&lt;2.5,LMS!$D$21*AC896^3+LMS!$E$21*AC896^2+LMS!$F$21*AC896+LMS!$G$21,IF(AC896&lt;9.5,LMS!$D$22*AC896^3+LMS!$E$22*AC896^2+LMS!$F$22*AC896+LMS!$G$22,IF(AC896&lt;26.75,LMS!$D$23*AC896^3+LMS!$E$23*AC896^2+LMS!$F$23*AC896+LMS!$G$23,IF(AC896&lt;90,LMS!$D$24*AC896^3+LMS!$E$24*AC896^2+LMS!$F$24*AC896+LMS!$G$24,LMS!$D$25*AC896^3+LMS!$E$25*AC896^2+LMS!$F$25*AC896+LMS!$G$25))))),(IF(AC896&lt;2.5,LMS!$D$27*AC896^3+LMS!$E$27*AC896^2+LMS!$F$27*AC896+LMS!$G$27,IF(AC896&lt;9.5,LMS!$D$28*AC896^3+LMS!$E$28*AC896^2+LMS!$F$28*AC896+LMS!$G$28,IF(AC896&lt;26.75,LMS!$D$29*AC896^3+LMS!$E$29*AC896^2+LMS!$F$29*AC896+LMS!$G$29,IF(AC896&lt;90,LMS!$D$30*AC896^3+LMS!$E$30*AC896^2+LMS!$F$30*AC896+LMS!$G$30,IF(AC896&lt;150,LMS!$D$31*AC896^3+LMS!$E$31*AC896^2+LMS!$F$31*AC896+LMS!$G$31,LMS!$D$32*AC896^3+LMS!$E$32*AC896^2+LMS!$F$32*AC896+LMS!$G$32)))))))</f>
        <v>#VALUE!</v>
      </c>
      <c r="AB896" t="e">
        <f>IF(D896="M",(IF(AC896&lt;90,LMS!$D$14*AC896^3+LMS!$E$14*AC896^2+LMS!$F$14*AC896+LMS!$G$14,LMS!$D$15*AC896^3+LMS!$E$15*AC896^2+LMS!$F$15*AC896+LMS!$G$15)),(IF(AC896&lt;90,LMS!$D$17*AC896^3+LMS!$E$17*AC896^2+LMS!$F$17*AC896+LMS!$G$17,LMS!$D$18*AC896^3+LMS!$E$18*AC896^2+LMS!$F$18*AC896+LMS!$G$18)))</f>
        <v>#VALUE!</v>
      </c>
      <c r="AC896" s="7" t="e">
        <f t="shared" si="225"/>
        <v>#VALUE!</v>
      </c>
    </row>
    <row r="897" spans="2:29" s="7" customFormat="1">
      <c r="B897" s="119"/>
      <c r="C897" s="119"/>
      <c r="D897" s="119"/>
      <c r="E897" s="31"/>
      <c r="F897" s="31"/>
      <c r="G897" s="120"/>
      <c r="H897" s="120"/>
      <c r="I897" s="11" t="str">
        <f t="shared" si="212"/>
        <v/>
      </c>
      <c r="J897" s="2" t="str">
        <f t="shared" si="213"/>
        <v/>
      </c>
      <c r="K897" s="2" t="str">
        <f t="shared" si="214"/>
        <v/>
      </c>
      <c r="L897" s="2" t="str">
        <f t="shared" si="215"/>
        <v/>
      </c>
      <c r="M897" s="2" t="str">
        <f t="shared" si="216"/>
        <v/>
      </c>
      <c r="N897" s="2" t="str">
        <f t="shared" si="217"/>
        <v/>
      </c>
      <c r="O897" s="11" t="str">
        <f t="shared" si="218"/>
        <v/>
      </c>
      <c r="P897" s="11" t="str">
        <f t="shared" si="219"/>
        <v/>
      </c>
      <c r="Q897" s="11" t="str">
        <f t="shared" si="220"/>
        <v/>
      </c>
      <c r="R897" s="137"/>
      <c r="S897" s="137"/>
      <c r="T897" s="12" t="e">
        <f t="shared" si="221"/>
        <v>#VALUE!</v>
      </c>
      <c r="U897" s="13" t="e">
        <f t="shared" si="222"/>
        <v>#VALUE!</v>
      </c>
      <c r="V897" s="13"/>
      <c r="W897" s="8">
        <f t="shared" si="223"/>
        <v>9.0359999999999996</v>
      </c>
      <c r="X897" s="8">
        <f t="shared" si="224"/>
        <v>-184.49199999999999</v>
      </c>
      <c r="Y897"/>
      <c r="Z897" t="e">
        <f>IF(D897="M",IF(AC897&lt;78,LMS!$D$5*AC897^3+LMS!$E$5*AC897^2+LMS!$F$5*AC897+LMS!$G$5,IF(AC897&lt;150,LMS!$D$6*AC897^3+LMS!$E$6*AC897^2+LMS!$F$6*AC897+LMS!$G$6,LMS!$D$7*AC897^3+LMS!$E$7*AC897^2+LMS!$F$7*AC897+LMS!$G$7)),IF(AC897&lt;69,LMS!$D$9*AC897^3+LMS!$E$9*AC897^2+LMS!$F$9*AC897+LMS!$G$9,IF(AC897&lt;150,LMS!$D$10*AC897^3+LMS!$E$10*AC897^2+LMS!$F$10*AC897+LMS!$G$10,LMS!$D$11*AC897^3+LMS!$E$11*AC897^2+LMS!$F$11*AC897+LMS!$G$11)))</f>
        <v>#VALUE!</v>
      </c>
      <c r="AA897" t="e">
        <f>IF(D897="M",(IF(AC897&lt;2.5,LMS!$D$21*AC897^3+LMS!$E$21*AC897^2+LMS!$F$21*AC897+LMS!$G$21,IF(AC897&lt;9.5,LMS!$D$22*AC897^3+LMS!$E$22*AC897^2+LMS!$F$22*AC897+LMS!$G$22,IF(AC897&lt;26.75,LMS!$D$23*AC897^3+LMS!$E$23*AC897^2+LMS!$F$23*AC897+LMS!$G$23,IF(AC897&lt;90,LMS!$D$24*AC897^3+LMS!$E$24*AC897^2+LMS!$F$24*AC897+LMS!$G$24,LMS!$D$25*AC897^3+LMS!$E$25*AC897^2+LMS!$F$25*AC897+LMS!$G$25))))),(IF(AC897&lt;2.5,LMS!$D$27*AC897^3+LMS!$E$27*AC897^2+LMS!$F$27*AC897+LMS!$G$27,IF(AC897&lt;9.5,LMS!$D$28*AC897^3+LMS!$E$28*AC897^2+LMS!$F$28*AC897+LMS!$G$28,IF(AC897&lt;26.75,LMS!$D$29*AC897^3+LMS!$E$29*AC897^2+LMS!$F$29*AC897+LMS!$G$29,IF(AC897&lt;90,LMS!$D$30*AC897^3+LMS!$E$30*AC897^2+LMS!$F$30*AC897+LMS!$G$30,IF(AC897&lt;150,LMS!$D$31*AC897^3+LMS!$E$31*AC897^2+LMS!$F$31*AC897+LMS!$G$31,LMS!$D$32*AC897^3+LMS!$E$32*AC897^2+LMS!$F$32*AC897+LMS!$G$32)))))))</f>
        <v>#VALUE!</v>
      </c>
      <c r="AB897" t="e">
        <f>IF(D897="M",(IF(AC897&lt;90,LMS!$D$14*AC897^3+LMS!$E$14*AC897^2+LMS!$F$14*AC897+LMS!$G$14,LMS!$D$15*AC897^3+LMS!$E$15*AC897^2+LMS!$F$15*AC897+LMS!$G$15)),(IF(AC897&lt;90,LMS!$D$17*AC897^3+LMS!$E$17*AC897^2+LMS!$F$17*AC897+LMS!$G$17,LMS!$D$18*AC897^3+LMS!$E$18*AC897^2+LMS!$F$18*AC897+LMS!$G$18)))</f>
        <v>#VALUE!</v>
      </c>
      <c r="AC897" s="7" t="e">
        <f t="shared" si="225"/>
        <v>#VALUE!</v>
      </c>
    </row>
    <row r="898" spans="2:29" s="7" customFormat="1">
      <c r="B898" s="119"/>
      <c r="C898" s="119"/>
      <c r="D898" s="119"/>
      <c r="E898" s="31"/>
      <c r="F898" s="31"/>
      <c r="G898" s="120"/>
      <c r="H898" s="120"/>
      <c r="I898" s="11" t="str">
        <f t="shared" si="212"/>
        <v/>
      </c>
      <c r="J898" s="2" t="str">
        <f t="shared" si="213"/>
        <v/>
      </c>
      <c r="K898" s="2" t="str">
        <f t="shared" si="214"/>
        <v/>
      </c>
      <c r="L898" s="2" t="str">
        <f t="shared" si="215"/>
        <v/>
      </c>
      <c r="M898" s="2" t="str">
        <f t="shared" si="216"/>
        <v/>
      </c>
      <c r="N898" s="2" t="str">
        <f t="shared" si="217"/>
        <v/>
      </c>
      <c r="O898" s="11" t="str">
        <f t="shared" si="218"/>
        <v/>
      </c>
      <c r="P898" s="11" t="str">
        <f t="shared" si="219"/>
        <v/>
      </c>
      <c r="Q898" s="11" t="str">
        <f t="shared" si="220"/>
        <v/>
      </c>
      <c r="R898" s="137"/>
      <c r="S898" s="137"/>
      <c r="T898" s="12" t="e">
        <f t="shared" si="221"/>
        <v>#VALUE!</v>
      </c>
      <c r="U898" s="13" t="e">
        <f t="shared" si="222"/>
        <v>#VALUE!</v>
      </c>
      <c r="V898" s="13"/>
      <c r="W898" s="8">
        <f t="shared" si="223"/>
        <v>9.0359999999999996</v>
      </c>
      <c r="X898" s="8">
        <f t="shared" si="224"/>
        <v>-184.49199999999999</v>
      </c>
      <c r="Y898"/>
      <c r="Z898" t="e">
        <f>IF(D898="M",IF(AC898&lt;78,LMS!$D$5*AC898^3+LMS!$E$5*AC898^2+LMS!$F$5*AC898+LMS!$G$5,IF(AC898&lt;150,LMS!$D$6*AC898^3+LMS!$E$6*AC898^2+LMS!$F$6*AC898+LMS!$G$6,LMS!$D$7*AC898^3+LMS!$E$7*AC898^2+LMS!$F$7*AC898+LMS!$G$7)),IF(AC898&lt;69,LMS!$D$9*AC898^3+LMS!$E$9*AC898^2+LMS!$F$9*AC898+LMS!$G$9,IF(AC898&lt;150,LMS!$D$10*AC898^3+LMS!$E$10*AC898^2+LMS!$F$10*AC898+LMS!$G$10,LMS!$D$11*AC898^3+LMS!$E$11*AC898^2+LMS!$F$11*AC898+LMS!$G$11)))</f>
        <v>#VALUE!</v>
      </c>
      <c r="AA898" t="e">
        <f>IF(D898="M",(IF(AC898&lt;2.5,LMS!$D$21*AC898^3+LMS!$E$21*AC898^2+LMS!$F$21*AC898+LMS!$G$21,IF(AC898&lt;9.5,LMS!$D$22*AC898^3+LMS!$E$22*AC898^2+LMS!$F$22*AC898+LMS!$G$22,IF(AC898&lt;26.75,LMS!$D$23*AC898^3+LMS!$E$23*AC898^2+LMS!$F$23*AC898+LMS!$G$23,IF(AC898&lt;90,LMS!$D$24*AC898^3+LMS!$E$24*AC898^2+LMS!$F$24*AC898+LMS!$G$24,LMS!$D$25*AC898^3+LMS!$E$25*AC898^2+LMS!$F$25*AC898+LMS!$G$25))))),(IF(AC898&lt;2.5,LMS!$D$27*AC898^3+LMS!$E$27*AC898^2+LMS!$F$27*AC898+LMS!$G$27,IF(AC898&lt;9.5,LMS!$D$28*AC898^3+LMS!$E$28*AC898^2+LMS!$F$28*AC898+LMS!$G$28,IF(AC898&lt;26.75,LMS!$D$29*AC898^3+LMS!$E$29*AC898^2+LMS!$F$29*AC898+LMS!$G$29,IF(AC898&lt;90,LMS!$D$30*AC898^3+LMS!$E$30*AC898^2+LMS!$F$30*AC898+LMS!$G$30,IF(AC898&lt;150,LMS!$D$31*AC898^3+LMS!$E$31*AC898^2+LMS!$F$31*AC898+LMS!$G$31,LMS!$D$32*AC898^3+LMS!$E$32*AC898^2+LMS!$F$32*AC898+LMS!$G$32)))))))</f>
        <v>#VALUE!</v>
      </c>
      <c r="AB898" t="e">
        <f>IF(D898="M",(IF(AC898&lt;90,LMS!$D$14*AC898^3+LMS!$E$14*AC898^2+LMS!$F$14*AC898+LMS!$G$14,LMS!$D$15*AC898^3+LMS!$E$15*AC898^2+LMS!$F$15*AC898+LMS!$G$15)),(IF(AC898&lt;90,LMS!$D$17*AC898^3+LMS!$E$17*AC898^2+LMS!$F$17*AC898+LMS!$G$17,LMS!$D$18*AC898^3+LMS!$E$18*AC898^2+LMS!$F$18*AC898+LMS!$G$18)))</f>
        <v>#VALUE!</v>
      </c>
      <c r="AC898" s="7" t="e">
        <f t="shared" si="225"/>
        <v>#VALUE!</v>
      </c>
    </row>
    <row r="899" spans="2:29" s="7" customFormat="1">
      <c r="B899" s="119"/>
      <c r="C899" s="119"/>
      <c r="D899" s="119"/>
      <c r="E899" s="31"/>
      <c r="F899" s="31"/>
      <c r="G899" s="120"/>
      <c r="H899" s="120"/>
      <c r="I899" s="11" t="str">
        <f t="shared" si="212"/>
        <v/>
      </c>
      <c r="J899" s="2" t="str">
        <f t="shared" si="213"/>
        <v/>
      </c>
      <c r="K899" s="2" t="str">
        <f t="shared" si="214"/>
        <v/>
      </c>
      <c r="L899" s="2" t="str">
        <f t="shared" si="215"/>
        <v/>
      </c>
      <c r="M899" s="2" t="str">
        <f t="shared" si="216"/>
        <v/>
      </c>
      <c r="N899" s="2" t="str">
        <f t="shared" si="217"/>
        <v/>
      </c>
      <c r="O899" s="11" t="str">
        <f t="shared" si="218"/>
        <v/>
      </c>
      <c r="P899" s="11" t="str">
        <f t="shared" si="219"/>
        <v/>
      </c>
      <c r="Q899" s="11" t="str">
        <f t="shared" si="220"/>
        <v/>
      </c>
      <c r="R899" s="137"/>
      <c r="S899" s="137"/>
      <c r="T899" s="12" t="e">
        <f t="shared" si="221"/>
        <v>#VALUE!</v>
      </c>
      <c r="U899" s="13" t="e">
        <f t="shared" si="222"/>
        <v>#VALUE!</v>
      </c>
      <c r="V899" s="13"/>
      <c r="W899" s="8">
        <f t="shared" si="223"/>
        <v>9.0359999999999996</v>
      </c>
      <c r="X899" s="8">
        <f t="shared" si="224"/>
        <v>-184.49199999999999</v>
      </c>
      <c r="Y899"/>
      <c r="Z899" t="e">
        <f>IF(D899="M",IF(AC899&lt;78,LMS!$D$5*AC899^3+LMS!$E$5*AC899^2+LMS!$F$5*AC899+LMS!$G$5,IF(AC899&lt;150,LMS!$D$6*AC899^3+LMS!$E$6*AC899^2+LMS!$F$6*AC899+LMS!$G$6,LMS!$D$7*AC899^3+LMS!$E$7*AC899^2+LMS!$F$7*AC899+LMS!$G$7)),IF(AC899&lt;69,LMS!$D$9*AC899^3+LMS!$E$9*AC899^2+LMS!$F$9*AC899+LMS!$G$9,IF(AC899&lt;150,LMS!$D$10*AC899^3+LMS!$E$10*AC899^2+LMS!$F$10*AC899+LMS!$G$10,LMS!$D$11*AC899^3+LMS!$E$11*AC899^2+LMS!$F$11*AC899+LMS!$G$11)))</f>
        <v>#VALUE!</v>
      </c>
      <c r="AA899" t="e">
        <f>IF(D899="M",(IF(AC899&lt;2.5,LMS!$D$21*AC899^3+LMS!$E$21*AC899^2+LMS!$F$21*AC899+LMS!$G$21,IF(AC899&lt;9.5,LMS!$D$22*AC899^3+LMS!$E$22*AC899^2+LMS!$F$22*AC899+LMS!$G$22,IF(AC899&lt;26.75,LMS!$D$23*AC899^3+LMS!$E$23*AC899^2+LMS!$F$23*AC899+LMS!$G$23,IF(AC899&lt;90,LMS!$D$24*AC899^3+LMS!$E$24*AC899^2+LMS!$F$24*AC899+LMS!$G$24,LMS!$D$25*AC899^3+LMS!$E$25*AC899^2+LMS!$F$25*AC899+LMS!$G$25))))),(IF(AC899&lt;2.5,LMS!$D$27*AC899^3+LMS!$E$27*AC899^2+LMS!$F$27*AC899+LMS!$G$27,IF(AC899&lt;9.5,LMS!$D$28*AC899^3+LMS!$E$28*AC899^2+LMS!$F$28*AC899+LMS!$G$28,IF(AC899&lt;26.75,LMS!$D$29*AC899^3+LMS!$E$29*AC899^2+LMS!$F$29*AC899+LMS!$G$29,IF(AC899&lt;90,LMS!$D$30*AC899^3+LMS!$E$30*AC899^2+LMS!$F$30*AC899+LMS!$G$30,IF(AC899&lt;150,LMS!$D$31*AC899^3+LMS!$E$31*AC899^2+LMS!$F$31*AC899+LMS!$G$31,LMS!$D$32*AC899^3+LMS!$E$32*AC899^2+LMS!$F$32*AC899+LMS!$G$32)))))))</f>
        <v>#VALUE!</v>
      </c>
      <c r="AB899" t="e">
        <f>IF(D899="M",(IF(AC899&lt;90,LMS!$D$14*AC899^3+LMS!$E$14*AC899^2+LMS!$F$14*AC899+LMS!$G$14,LMS!$D$15*AC899^3+LMS!$E$15*AC899^2+LMS!$F$15*AC899+LMS!$G$15)),(IF(AC899&lt;90,LMS!$D$17*AC899^3+LMS!$E$17*AC899^2+LMS!$F$17*AC899+LMS!$G$17,LMS!$D$18*AC899^3+LMS!$E$18*AC899^2+LMS!$F$18*AC899+LMS!$G$18)))</f>
        <v>#VALUE!</v>
      </c>
      <c r="AC899" s="7" t="e">
        <f t="shared" si="225"/>
        <v>#VALUE!</v>
      </c>
    </row>
    <row r="900" spans="2:29" s="7" customFormat="1">
      <c r="B900" s="119"/>
      <c r="C900" s="119"/>
      <c r="D900" s="119"/>
      <c r="E900" s="31"/>
      <c r="F900" s="31"/>
      <c r="G900" s="120"/>
      <c r="H900" s="120"/>
      <c r="I900" s="11" t="str">
        <f t="shared" si="212"/>
        <v/>
      </c>
      <c r="J900" s="2" t="str">
        <f t="shared" si="213"/>
        <v/>
      </c>
      <c r="K900" s="2" t="str">
        <f t="shared" si="214"/>
        <v/>
      </c>
      <c r="L900" s="2" t="str">
        <f t="shared" si="215"/>
        <v/>
      </c>
      <c r="M900" s="2" t="str">
        <f t="shared" si="216"/>
        <v/>
      </c>
      <c r="N900" s="2" t="str">
        <f t="shared" si="217"/>
        <v/>
      </c>
      <c r="O900" s="11" t="str">
        <f t="shared" si="218"/>
        <v/>
      </c>
      <c r="P900" s="11" t="str">
        <f t="shared" si="219"/>
        <v/>
      </c>
      <c r="Q900" s="11" t="str">
        <f t="shared" si="220"/>
        <v/>
      </c>
      <c r="R900" s="137"/>
      <c r="S900" s="137"/>
      <c r="T900" s="12" t="e">
        <f t="shared" si="221"/>
        <v>#VALUE!</v>
      </c>
      <c r="U900" s="13" t="e">
        <f t="shared" si="222"/>
        <v>#VALUE!</v>
      </c>
      <c r="V900" s="13"/>
      <c r="W900" s="8">
        <f t="shared" si="223"/>
        <v>9.0359999999999996</v>
      </c>
      <c r="X900" s="8">
        <f t="shared" si="224"/>
        <v>-184.49199999999999</v>
      </c>
      <c r="Y900"/>
      <c r="Z900" t="e">
        <f>IF(D900="M",IF(AC900&lt;78,LMS!$D$5*AC900^3+LMS!$E$5*AC900^2+LMS!$F$5*AC900+LMS!$G$5,IF(AC900&lt;150,LMS!$D$6*AC900^3+LMS!$E$6*AC900^2+LMS!$F$6*AC900+LMS!$G$6,LMS!$D$7*AC900^3+LMS!$E$7*AC900^2+LMS!$F$7*AC900+LMS!$G$7)),IF(AC900&lt;69,LMS!$D$9*AC900^3+LMS!$E$9*AC900^2+LMS!$F$9*AC900+LMS!$G$9,IF(AC900&lt;150,LMS!$D$10*AC900^3+LMS!$E$10*AC900^2+LMS!$F$10*AC900+LMS!$G$10,LMS!$D$11*AC900^3+LMS!$E$11*AC900^2+LMS!$F$11*AC900+LMS!$G$11)))</f>
        <v>#VALUE!</v>
      </c>
      <c r="AA900" t="e">
        <f>IF(D900="M",(IF(AC900&lt;2.5,LMS!$D$21*AC900^3+LMS!$E$21*AC900^2+LMS!$F$21*AC900+LMS!$G$21,IF(AC900&lt;9.5,LMS!$D$22*AC900^3+LMS!$E$22*AC900^2+LMS!$F$22*AC900+LMS!$G$22,IF(AC900&lt;26.75,LMS!$D$23*AC900^3+LMS!$E$23*AC900^2+LMS!$F$23*AC900+LMS!$G$23,IF(AC900&lt;90,LMS!$D$24*AC900^3+LMS!$E$24*AC900^2+LMS!$F$24*AC900+LMS!$G$24,LMS!$D$25*AC900^3+LMS!$E$25*AC900^2+LMS!$F$25*AC900+LMS!$G$25))))),(IF(AC900&lt;2.5,LMS!$D$27*AC900^3+LMS!$E$27*AC900^2+LMS!$F$27*AC900+LMS!$G$27,IF(AC900&lt;9.5,LMS!$D$28*AC900^3+LMS!$E$28*AC900^2+LMS!$F$28*AC900+LMS!$G$28,IF(AC900&lt;26.75,LMS!$D$29*AC900^3+LMS!$E$29*AC900^2+LMS!$F$29*AC900+LMS!$G$29,IF(AC900&lt;90,LMS!$D$30*AC900^3+LMS!$E$30*AC900^2+LMS!$F$30*AC900+LMS!$G$30,IF(AC900&lt;150,LMS!$D$31*AC900^3+LMS!$E$31*AC900^2+LMS!$F$31*AC900+LMS!$G$31,LMS!$D$32*AC900^3+LMS!$E$32*AC900^2+LMS!$F$32*AC900+LMS!$G$32)))))))</f>
        <v>#VALUE!</v>
      </c>
      <c r="AB900" t="e">
        <f>IF(D900="M",(IF(AC900&lt;90,LMS!$D$14*AC900^3+LMS!$E$14*AC900^2+LMS!$F$14*AC900+LMS!$G$14,LMS!$D$15*AC900^3+LMS!$E$15*AC900^2+LMS!$F$15*AC900+LMS!$G$15)),(IF(AC900&lt;90,LMS!$D$17*AC900^3+LMS!$E$17*AC900^2+LMS!$F$17*AC900+LMS!$G$17,LMS!$D$18*AC900^3+LMS!$E$18*AC900^2+LMS!$F$18*AC900+LMS!$G$18)))</f>
        <v>#VALUE!</v>
      </c>
      <c r="AC900" s="7" t="e">
        <f t="shared" si="225"/>
        <v>#VALUE!</v>
      </c>
    </row>
    <row r="901" spans="2:29" s="7" customFormat="1">
      <c r="B901" s="119"/>
      <c r="C901" s="119"/>
      <c r="D901" s="119"/>
      <c r="E901" s="31"/>
      <c r="F901" s="31"/>
      <c r="G901" s="120"/>
      <c r="H901" s="120"/>
      <c r="I901" s="11" t="str">
        <f t="shared" si="212"/>
        <v/>
      </c>
      <c r="J901" s="2" t="str">
        <f t="shared" si="213"/>
        <v/>
      </c>
      <c r="K901" s="2" t="str">
        <f t="shared" si="214"/>
        <v/>
      </c>
      <c r="L901" s="2" t="str">
        <f t="shared" si="215"/>
        <v/>
      </c>
      <c r="M901" s="2" t="str">
        <f t="shared" si="216"/>
        <v/>
      </c>
      <c r="N901" s="2" t="str">
        <f t="shared" si="217"/>
        <v/>
      </c>
      <c r="O901" s="11" t="str">
        <f t="shared" si="218"/>
        <v/>
      </c>
      <c r="P901" s="11" t="str">
        <f t="shared" si="219"/>
        <v/>
      </c>
      <c r="Q901" s="11" t="str">
        <f t="shared" si="220"/>
        <v/>
      </c>
      <c r="R901" s="137"/>
      <c r="S901" s="137"/>
      <c r="T901" s="12" t="e">
        <f t="shared" si="221"/>
        <v>#VALUE!</v>
      </c>
      <c r="U901" s="13" t="e">
        <f t="shared" si="222"/>
        <v>#VALUE!</v>
      </c>
      <c r="V901" s="13"/>
      <c r="W901" s="8">
        <f t="shared" si="223"/>
        <v>9.0359999999999996</v>
      </c>
      <c r="X901" s="8">
        <f t="shared" si="224"/>
        <v>-184.49199999999999</v>
      </c>
      <c r="Y901"/>
      <c r="Z901" t="e">
        <f>IF(D901="M",IF(AC901&lt;78,LMS!$D$5*AC901^3+LMS!$E$5*AC901^2+LMS!$F$5*AC901+LMS!$G$5,IF(AC901&lt;150,LMS!$D$6*AC901^3+LMS!$E$6*AC901^2+LMS!$F$6*AC901+LMS!$G$6,LMS!$D$7*AC901^3+LMS!$E$7*AC901^2+LMS!$F$7*AC901+LMS!$G$7)),IF(AC901&lt;69,LMS!$D$9*AC901^3+LMS!$E$9*AC901^2+LMS!$F$9*AC901+LMS!$G$9,IF(AC901&lt;150,LMS!$D$10*AC901^3+LMS!$E$10*AC901^2+LMS!$F$10*AC901+LMS!$G$10,LMS!$D$11*AC901^3+LMS!$E$11*AC901^2+LMS!$F$11*AC901+LMS!$G$11)))</f>
        <v>#VALUE!</v>
      </c>
      <c r="AA901" t="e">
        <f>IF(D901="M",(IF(AC901&lt;2.5,LMS!$D$21*AC901^3+LMS!$E$21*AC901^2+LMS!$F$21*AC901+LMS!$G$21,IF(AC901&lt;9.5,LMS!$D$22*AC901^3+LMS!$E$22*AC901^2+LMS!$F$22*AC901+LMS!$G$22,IF(AC901&lt;26.75,LMS!$D$23*AC901^3+LMS!$E$23*AC901^2+LMS!$F$23*AC901+LMS!$G$23,IF(AC901&lt;90,LMS!$D$24*AC901^3+LMS!$E$24*AC901^2+LMS!$F$24*AC901+LMS!$G$24,LMS!$D$25*AC901^3+LMS!$E$25*AC901^2+LMS!$F$25*AC901+LMS!$G$25))))),(IF(AC901&lt;2.5,LMS!$D$27*AC901^3+LMS!$E$27*AC901^2+LMS!$F$27*AC901+LMS!$G$27,IF(AC901&lt;9.5,LMS!$D$28*AC901^3+LMS!$E$28*AC901^2+LMS!$F$28*AC901+LMS!$G$28,IF(AC901&lt;26.75,LMS!$D$29*AC901^3+LMS!$E$29*AC901^2+LMS!$F$29*AC901+LMS!$G$29,IF(AC901&lt;90,LMS!$D$30*AC901^3+LMS!$E$30*AC901^2+LMS!$F$30*AC901+LMS!$G$30,IF(AC901&lt;150,LMS!$D$31*AC901^3+LMS!$E$31*AC901^2+LMS!$F$31*AC901+LMS!$G$31,LMS!$D$32*AC901^3+LMS!$E$32*AC901^2+LMS!$F$32*AC901+LMS!$G$32)))))))</f>
        <v>#VALUE!</v>
      </c>
      <c r="AB901" t="e">
        <f>IF(D901="M",(IF(AC901&lt;90,LMS!$D$14*AC901^3+LMS!$E$14*AC901^2+LMS!$F$14*AC901+LMS!$G$14,LMS!$D$15*AC901^3+LMS!$E$15*AC901^2+LMS!$F$15*AC901+LMS!$G$15)),(IF(AC901&lt;90,LMS!$D$17*AC901^3+LMS!$E$17*AC901^2+LMS!$F$17*AC901+LMS!$G$17,LMS!$D$18*AC901^3+LMS!$E$18*AC901^2+LMS!$F$18*AC901+LMS!$G$18)))</f>
        <v>#VALUE!</v>
      </c>
      <c r="AC901" s="7" t="e">
        <f t="shared" si="225"/>
        <v>#VALUE!</v>
      </c>
    </row>
    <row r="902" spans="2:29" s="7" customFormat="1">
      <c r="B902" s="119"/>
      <c r="C902" s="119"/>
      <c r="D902" s="119"/>
      <c r="E902" s="31"/>
      <c r="F902" s="31"/>
      <c r="G902" s="120"/>
      <c r="H902" s="120"/>
      <c r="I902" s="11" t="str">
        <f t="shared" si="212"/>
        <v/>
      </c>
      <c r="J902" s="2" t="str">
        <f t="shared" si="213"/>
        <v/>
      </c>
      <c r="K902" s="2" t="str">
        <f t="shared" si="214"/>
        <v/>
      </c>
      <c r="L902" s="2" t="str">
        <f t="shared" si="215"/>
        <v/>
      </c>
      <c r="M902" s="2" t="str">
        <f t="shared" si="216"/>
        <v/>
      </c>
      <c r="N902" s="2" t="str">
        <f t="shared" si="217"/>
        <v/>
      </c>
      <c r="O902" s="11" t="str">
        <f t="shared" si="218"/>
        <v/>
      </c>
      <c r="P902" s="11" t="str">
        <f t="shared" si="219"/>
        <v/>
      </c>
      <c r="Q902" s="11" t="str">
        <f t="shared" si="220"/>
        <v/>
      </c>
      <c r="R902" s="137"/>
      <c r="S902" s="137"/>
      <c r="T902" s="12" t="e">
        <f t="shared" si="221"/>
        <v>#VALUE!</v>
      </c>
      <c r="U902" s="13" t="e">
        <f t="shared" si="222"/>
        <v>#VALUE!</v>
      </c>
      <c r="V902" s="13"/>
      <c r="W902" s="8">
        <f t="shared" si="223"/>
        <v>9.0359999999999996</v>
      </c>
      <c r="X902" s="8">
        <f t="shared" si="224"/>
        <v>-184.49199999999999</v>
      </c>
      <c r="Y902"/>
      <c r="Z902" t="e">
        <f>IF(D902="M",IF(AC902&lt;78,LMS!$D$5*AC902^3+LMS!$E$5*AC902^2+LMS!$F$5*AC902+LMS!$G$5,IF(AC902&lt;150,LMS!$D$6*AC902^3+LMS!$E$6*AC902^2+LMS!$F$6*AC902+LMS!$G$6,LMS!$D$7*AC902^3+LMS!$E$7*AC902^2+LMS!$F$7*AC902+LMS!$G$7)),IF(AC902&lt;69,LMS!$D$9*AC902^3+LMS!$E$9*AC902^2+LMS!$F$9*AC902+LMS!$G$9,IF(AC902&lt;150,LMS!$D$10*AC902^3+LMS!$E$10*AC902^2+LMS!$F$10*AC902+LMS!$G$10,LMS!$D$11*AC902^3+LMS!$E$11*AC902^2+LMS!$F$11*AC902+LMS!$G$11)))</f>
        <v>#VALUE!</v>
      </c>
      <c r="AA902" t="e">
        <f>IF(D902="M",(IF(AC902&lt;2.5,LMS!$D$21*AC902^3+LMS!$E$21*AC902^2+LMS!$F$21*AC902+LMS!$G$21,IF(AC902&lt;9.5,LMS!$D$22*AC902^3+LMS!$E$22*AC902^2+LMS!$F$22*AC902+LMS!$G$22,IF(AC902&lt;26.75,LMS!$D$23*AC902^3+LMS!$E$23*AC902^2+LMS!$F$23*AC902+LMS!$G$23,IF(AC902&lt;90,LMS!$D$24*AC902^3+LMS!$E$24*AC902^2+LMS!$F$24*AC902+LMS!$G$24,LMS!$D$25*AC902^3+LMS!$E$25*AC902^2+LMS!$F$25*AC902+LMS!$G$25))))),(IF(AC902&lt;2.5,LMS!$D$27*AC902^3+LMS!$E$27*AC902^2+LMS!$F$27*AC902+LMS!$G$27,IF(AC902&lt;9.5,LMS!$D$28*AC902^3+LMS!$E$28*AC902^2+LMS!$F$28*AC902+LMS!$G$28,IF(AC902&lt;26.75,LMS!$D$29*AC902^3+LMS!$E$29*AC902^2+LMS!$F$29*AC902+LMS!$G$29,IF(AC902&lt;90,LMS!$D$30*AC902^3+LMS!$E$30*AC902^2+LMS!$F$30*AC902+LMS!$G$30,IF(AC902&lt;150,LMS!$D$31*AC902^3+LMS!$E$31*AC902^2+LMS!$F$31*AC902+LMS!$G$31,LMS!$D$32*AC902^3+LMS!$E$32*AC902^2+LMS!$F$32*AC902+LMS!$G$32)))))))</f>
        <v>#VALUE!</v>
      </c>
      <c r="AB902" t="e">
        <f>IF(D902="M",(IF(AC902&lt;90,LMS!$D$14*AC902^3+LMS!$E$14*AC902^2+LMS!$F$14*AC902+LMS!$G$14,LMS!$D$15*AC902^3+LMS!$E$15*AC902^2+LMS!$F$15*AC902+LMS!$G$15)),(IF(AC902&lt;90,LMS!$D$17*AC902^3+LMS!$E$17*AC902^2+LMS!$F$17*AC902+LMS!$G$17,LMS!$D$18*AC902^3+LMS!$E$18*AC902^2+LMS!$F$18*AC902+LMS!$G$18)))</f>
        <v>#VALUE!</v>
      </c>
      <c r="AC902" s="7" t="e">
        <f t="shared" si="225"/>
        <v>#VALUE!</v>
      </c>
    </row>
    <row r="903" spans="2:29" s="7" customFormat="1">
      <c r="B903" s="119"/>
      <c r="C903" s="119"/>
      <c r="D903" s="119"/>
      <c r="E903" s="31"/>
      <c r="F903" s="31"/>
      <c r="G903" s="120"/>
      <c r="H903" s="120"/>
      <c r="I903" s="11" t="str">
        <f t="shared" si="212"/>
        <v/>
      </c>
      <c r="J903" s="2" t="str">
        <f t="shared" si="213"/>
        <v/>
      </c>
      <c r="K903" s="2" t="str">
        <f t="shared" si="214"/>
        <v/>
      </c>
      <c r="L903" s="2" t="str">
        <f t="shared" si="215"/>
        <v/>
      </c>
      <c r="M903" s="2" t="str">
        <f t="shared" si="216"/>
        <v/>
      </c>
      <c r="N903" s="2" t="str">
        <f t="shared" si="217"/>
        <v/>
      </c>
      <c r="O903" s="11" t="str">
        <f t="shared" si="218"/>
        <v/>
      </c>
      <c r="P903" s="11" t="str">
        <f t="shared" si="219"/>
        <v/>
      </c>
      <c r="Q903" s="11" t="str">
        <f t="shared" si="220"/>
        <v/>
      </c>
      <c r="R903" s="137"/>
      <c r="S903" s="137"/>
      <c r="T903" s="12" t="e">
        <f t="shared" si="221"/>
        <v>#VALUE!</v>
      </c>
      <c r="U903" s="13" t="e">
        <f t="shared" si="222"/>
        <v>#VALUE!</v>
      </c>
      <c r="V903" s="13"/>
      <c r="W903" s="8">
        <f t="shared" si="223"/>
        <v>9.0359999999999996</v>
      </c>
      <c r="X903" s="8">
        <f t="shared" si="224"/>
        <v>-184.49199999999999</v>
      </c>
      <c r="Y903"/>
      <c r="Z903" t="e">
        <f>IF(D903="M",IF(AC903&lt;78,LMS!$D$5*AC903^3+LMS!$E$5*AC903^2+LMS!$F$5*AC903+LMS!$G$5,IF(AC903&lt;150,LMS!$D$6*AC903^3+LMS!$E$6*AC903^2+LMS!$F$6*AC903+LMS!$G$6,LMS!$D$7*AC903^3+LMS!$E$7*AC903^2+LMS!$F$7*AC903+LMS!$G$7)),IF(AC903&lt;69,LMS!$D$9*AC903^3+LMS!$E$9*AC903^2+LMS!$F$9*AC903+LMS!$G$9,IF(AC903&lt;150,LMS!$D$10*AC903^3+LMS!$E$10*AC903^2+LMS!$F$10*AC903+LMS!$G$10,LMS!$D$11*AC903^3+LMS!$E$11*AC903^2+LMS!$F$11*AC903+LMS!$G$11)))</f>
        <v>#VALUE!</v>
      </c>
      <c r="AA903" t="e">
        <f>IF(D903="M",(IF(AC903&lt;2.5,LMS!$D$21*AC903^3+LMS!$E$21*AC903^2+LMS!$F$21*AC903+LMS!$G$21,IF(AC903&lt;9.5,LMS!$D$22*AC903^3+LMS!$E$22*AC903^2+LMS!$F$22*AC903+LMS!$G$22,IF(AC903&lt;26.75,LMS!$D$23*AC903^3+LMS!$E$23*AC903^2+LMS!$F$23*AC903+LMS!$G$23,IF(AC903&lt;90,LMS!$D$24*AC903^3+LMS!$E$24*AC903^2+LMS!$F$24*AC903+LMS!$G$24,LMS!$D$25*AC903^3+LMS!$E$25*AC903^2+LMS!$F$25*AC903+LMS!$G$25))))),(IF(AC903&lt;2.5,LMS!$D$27*AC903^3+LMS!$E$27*AC903^2+LMS!$F$27*AC903+LMS!$G$27,IF(AC903&lt;9.5,LMS!$D$28*AC903^3+LMS!$E$28*AC903^2+LMS!$F$28*AC903+LMS!$G$28,IF(AC903&lt;26.75,LMS!$D$29*AC903^3+LMS!$E$29*AC903^2+LMS!$F$29*AC903+LMS!$G$29,IF(AC903&lt;90,LMS!$D$30*AC903^3+LMS!$E$30*AC903^2+LMS!$F$30*AC903+LMS!$G$30,IF(AC903&lt;150,LMS!$D$31*AC903^3+LMS!$E$31*AC903^2+LMS!$F$31*AC903+LMS!$G$31,LMS!$D$32*AC903^3+LMS!$E$32*AC903^2+LMS!$F$32*AC903+LMS!$G$32)))))))</f>
        <v>#VALUE!</v>
      </c>
      <c r="AB903" t="e">
        <f>IF(D903="M",(IF(AC903&lt;90,LMS!$D$14*AC903^3+LMS!$E$14*AC903^2+LMS!$F$14*AC903+LMS!$G$14,LMS!$D$15*AC903^3+LMS!$E$15*AC903^2+LMS!$F$15*AC903+LMS!$G$15)),(IF(AC903&lt;90,LMS!$D$17*AC903^3+LMS!$E$17*AC903^2+LMS!$F$17*AC903+LMS!$G$17,LMS!$D$18*AC903^3+LMS!$E$18*AC903^2+LMS!$F$18*AC903+LMS!$G$18)))</f>
        <v>#VALUE!</v>
      </c>
      <c r="AC903" s="7" t="e">
        <f t="shared" si="225"/>
        <v>#VALUE!</v>
      </c>
    </row>
    <row r="904" spans="2:29" s="7" customFormat="1">
      <c r="B904" s="119"/>
      <c r="C904" s="119"/>
      <c r="D904" s="119"/>
      <c r="E904" s="31"/>
      <c r="F904" s="31"/>
      <c r="G904" s="120"/>
      <c r="H904" s="120"/>
      <c r="I904" s="11" t="str">
        <f t="shared" si="212"/>
        <v/>
      </c>
      <c r="J904" s="2" t="str">
        <f t="shared" si="213"/>
        <v/>
      </c>
      <c r="K904" s="2" t="str">
        <f t="shared" si="214"/>
        <v/>
      </c>
      <c r="L904" s="2" t="str">
        <f t="shared" si="215"/>
        <v/>
      </c>
      <c r="M904" s="2" t="str">
        <f t="shared" si="216"/>
        <v/>
      </c>
      <c r="N904" s="2" t="str">
        <f t="shared" si="217"/>
        <v/>
      </c>
      <c r="O904" s="11" t="str">
        <f t="shared" si="218"/>
        <v/>
      </c>
      <c r="P904" s="11" t="str">
        <f t="shared" si="219"/>
        <v/>
      </c>
      <c r="Q904" s="11" t="str">
        <f t="shared" si="220"/>
        <v/>
      </c>
      <c r="R904" s="137"/>
      <c r="S904" s="137"/>
      <c r="T904" s="12" t="e">
        <f t="shared" si="221"/>
        <v>#VALUE!</v>
      </c>
      <c r="U904" s="13" t="e">
        <f t="shared" si="222"/>
        <v>#VALUE!</v>
      </c>
      <c r="V904" s="13"/>
      <c r="W904" s="8">
        <f t="shared" si="223"/>
        <v>9.0359999999999996</v>
      </c>
      <c r="X904" s="8">
        <f t="shared" si="224"/>
        <v>-184.49199999999999</v>
      </c>
      <c r="Y904"/>
      <c r="Z904" t="e">
        <f>IF(D904="M",IF(AC904&lt;78,LMS!$D$5*AC904^3+LMS!$E$5*AC904^2+LMS!$F$5*AC904+LMS!$G$5,IF(AC904&lt;150,LMS!$D$6*AC904^3+LMS!$E$6*AC904^2+LMS!$F$6*AC904+LMS!$G$6,LMS!$D$7*AC904^3+LMS!$E$7*AC904^2+LMS!$F$7*AC904+LMS!$G$7)),IF(AC904&lt;69,LMS!$D$9*AC904^3+LMS!$E$9*AC904^2+LMS!$F$9*AC904+LMS!$G$9,IF(AC904&lt;150,LMS!$D$10*AC904^3+LMS!$E$10*AC904^2+LMS!$F$10*AC904+LMS!$G$10,LMS!$D$11*AC904^3+LMS!$E$11*AC904^2+LMS!$F$11*AC904+LMS!$G$11)))</f>
        <v>#VALUE!</v>
      </c>
      <c r="AA904" t="e">
        <f>IF(D904="M",(IF(AC904&lt;2.5,LMS!$D$21*AC904^3+LMS!$E$21*AC904^2+LMS!$F$21*AC904+LMS!$G$21,IF(AC904&lt;9.5,LMS!$D$22*AC904^3+LMS!$E$22*AC904^2+LMS!$F$22*AC904+LMS!$G$22,IF(AC904&lt;26.75,LMS!$D$23*AC904^3+LMS!$E$23*AC904^2+LMS!$F$23*AC904+LMS!$G$23,IF(AC904&lt;90,LMS!$D$24*AC904^3+LMS!$E$24*AC904^2+LMS!$F$24*AC904+LMS!$G$24,LMS!$D$25*AC904^3+LMS!$E$25*AC904^2+LMS!$F$25*AC904+LMS!$G$25))))),(IF(AC904&lt;2.5,LMS!$D$27*AC904^3+LMS!$E$27*AC904^2+LMS!$F$27*AC904+LMS!$G$27,IF(AC904&lt;9.5,LMS!$D$28*AC904^3+LMS!$E$28*AC904^2+LMS!$F$28*AC904+LMS!$G$28,IF(AC904&lt;26.75,LMS!$D$29*AC904^3+LMS!$E$29*AC904^2+LMS!$F$29*AC904+LMS!$G$29,IF(AC904&lt;90,LMS!$D$30*AC904^3+LMS!$E$30*AC904^2+LMS!$F$30*AC904+LMS!$G$30,IF(AC904&lt;150,LMS!$D$31*AC904^3+LMS!$E$31*AC904^2+LMS!$F$31*AC904+LMS!$G$31,LMS!$D$32*AC904^3+LMS!$E$32*AC904^2+LMS!$F$32*AC904+LMS!$G$32)))))))</f>
        <v>#VALUE!</v>
      </c>
      <c r="AB904" t="e">
        <f>IF(D904="M",(IF(AC904&lt;90,LMS!$D$14*AC904^3+LMS!$E$14*AC904^2+LMS!$F$14*AC904+LMS!$G$14,LMS!$D$15*AC904^3+LMS!$E$15*AC904^2+LMS!$F$15*AC904+LMS!$G$15)),(IF(AC904&lt;90,LMS!$D$17*AC904^3+LMS!$E$17*AC904^2+LMS!$F$17*AC904+LMS!$G$17,LMS!$D$18*AC904^3+LMS!$E$18*AC904^2+LMS!$F$18*AC904+LMS!$G$18)))</f>
        <v>#VALUE!</v>
      </c>
      <c r="AC904" s="7" t="e">
        <f t="shared" si="225"/>
        <v>#VALUE!</v>
      </c>
    </row>
    <row r="905" spans="2:29" s="7" customFormat="1">
      <c r="B905" s="119"/>
      <c r="C905" s="119"/>
      <c r="D905" s="119"/>
      <c r="E905" s="31"/>
      <c r="F905" s="31"/>
      <c r="G905" s="120"/>
      <c r="H905" s="120"/>
      <c r="I905" s="11" t="str">
        <f t="shared" si="212"/>
        <v/>
      </c>
      <c r="J905" s="2" t="str">
        <f t="shared" si="213"/>
        <v/>
      </c>
      <c r="K905" s="2" t="str">
        <f t="shared" si="214"/>
        <v/>
      </c>
      <c r="L905" s="2" t="str">
        <f t="shared" si="215"/>
        <v/>
      </c>
      <c r="M905" s="2" t="str">
        <f t="shared" si="216"/>
        <v/>
      </c>
      <c r="N905" s="2" t="str">
        <f t="shared" si="217"/>
        <v/>
      </c>
      <c r="O905" s="11" t="str">
        <f t="shared" si="218"/>
        <v/>
      </c>
      <c r="P905" s="11" t="str">
        <f t="shared" si="219"/>
        <v/>
      </c>
      <c r="Q905" s="11" t="str">
        <f t="shared" si="220"/>
        <v/>
      </c>
      <c r="R905" s="137"/>
      <c r="S905" s="137"/>
      <c r="T905" s="12" t="e">
        <f t="shared" si="221"/>
        <v>#VALUE!</v>
      </c>
      <c r="U905" s="13" t="e">
        <f t="shared" si="222"/>
        <v>#VALUE!</v>
      </c>
      <c r="V905" s="13"/>
      <c r="W905" s="8">
        <f t="shared" si="223"/>
        <v>9.0359999999999996</v>
      </c>
      <c r="X905" s="8">
        <f t="shared" si="224"/>
        <v>-184.49199999999999</v>
      </c>
      <c r="Y905"/>
      <c r="Z905" t="e">
        <f>IF(D905="M",IF(AC905&lt;78,LMS!$D$5*AC905^3+LMS!$E$5*AC905^2+LMS!$F$5*AC905+LMS!$G$5,IF(AC905&lt;150,LMS!$D$6*AC905^3+LMS!$E$6*AC905^2+LMS!$F$6*AC905+LMS!$G$6,LMS!$D$7*AC905^3+LMS!$E$7*AC905^2+LMS!$F$7*AC905+LMS!$G$7)),IF(AC905&lt;69,LMS!$D$9*AC905^3+LMS!$E$9*AC905^2+LMS!$F$9*AC905+LMS!$G$9,IF(AC905&lt;150,LMS!$D$10*AC905^3+LMS!$E$10*AC905^2+LMS!$F$10*AC905+LMS!$G$10,LMS!$D$11*AC905^3+LMS!$E$11*AC905^2+LMS!$F$11*AC905+LMS!$G$11)))</f>
        <v>#VALUE!</v>
      </c>
      <c r="AA905" t="e">
        <f>IF(D905="M",(IF(AC905&lt;2.5,LMS!$D$21*AC905^3+LMS!$E$21*AC905^2+LMS!$F$21*AC905+LMS!$G$21,IF(AC905&lt;9.5,LMS!$D$22*AC905^3+LMS!$E$22*AC905^2+LMS!$F$22*AC905+LMS!$G$22,IF(AC905&lt;26.75,LMS!$D$23*AC905^3+LMS!$E$23*AC905^2+LMS!$F$23*AC905+LMS!$G$23,IF(AC905&lt;90,LMS!$D$24*AC905^3+LMS!$E$24*AC905^2+LMS!$F$24*AC905+LMS!$G$24,LMS!$D$25*AC905^3+LMS!$E$25*AC905^2+LMS!$F$25*AC905+LMS!$G$25))))),(IF(AC905&lt;2.5,LMS!$D$27*AC905^3+LMS!$E$27*AC905^2+LMS!$F$27*AC905+LMS!$G$27,IF(AC905&lt;9.5,LMS!$D$28*AC905^3+LMS!$E$28*AC905^2+LMS!$F$28*AC905+LMS!$G$28,IF(AC905&lt;26.75,LMS!$D$29*AC905^3+LMS!$E$29*AC905^2+LMS!$F$29*AC905+LMS!$G$29,IF(AC905&lt;90,LMS!$D$30*AC905^3+LMS!$E$30*AC905^2+LMS!$F$30*AC905+LMS!$G$30,IF(AC905&lt;150,LMS!$D$31*AC905^3+LMS!$E$31*AC905^2+LMS!$F$31*AC905+LMS!$G$31,LMS!$D$32*AC905^3+LMS!$E$32*AC905^2+LMS!$F$32*AC905+LMS!$G$32)))))))</f>
        <v>#VALUE!</v>
      </c>
      <c r="AB905" t="e">
        <f>IF(D905="M",(IF(AC905&lt;90,LMS!$D$14*AC905^3+LMS!$E$14*AC905^2+LMS!$F$14*AC905+LMS!$G$14,LMS!$D$15*AC905^3+LMS!$E$15*AC905^2+LMS!$F$15*AC905+LMS!$G$15)),(IF(AC905&lt;90,LMS!$D$17*AC905^3+LMS!$E$17*AC905^2+LMS!$F$17*AC905+LMS!$G$17,LMS!$D$18*AC905^3+LMS!$E$18*AC905^2+LMS!$F$18*AC905+LMS!$G$18)))</f>
        <v>#VALUE!</v>
      </c>
      <c r="AC905" s="7" t="e">
        <f t="shared" si="225"/>
        <v>#VALUE!</v>
      </c>
    </row>
    <row r="906" spans="2:29" s="7" customFormat="1">
      <c r="B906" s="119"/>
      <c r="C906" s="119"/>
      <c r="D906" s="119"/>
      <c r="E906" s="31"/>
      <c r="F906" s="31"/>
      <c r="G906" s="120"/>
      <c r="H906" s="120"/>
      <c r="I906" s="11" t="str">
        <f t="shared" si="212"/>
        <v/>
      </c>
      <c r="J906" s="2" t="str">
        <f t="shared" si="213"/>
        <v/>
      </c>
      <c r="K906" s="2" t="str">
        <f t="shared" si="214"/>
        <v/>
      </c>
      <c r="L906" s="2" t="str">
        <f t="shared" si="215"/>
        <v/>
      </c>
      <c r="M906" s="2" t="str">
        <f t="shared" si="216"/>
        <v/>
      </c>
      <c r="N906" s="2" t="str">
        <f t="shared" si="217"/>
        <v/>
      </c>
      <c r="O906" s="11" t="str">
        <f t="shared" si="218"/>
        <v/>
      </c>
      <c r="P906" s="11" t="str">
        <f t="shared" si="219"/>
        <v/>
      </c>
      <c r="Q906" s="11" t="str">
        <f t="shared" si="220"/>
        <v/>
      </c>
      <c r="R906" s="137"/>
      <c r="S906" s="137"/>
      <c r="T906" s="12" t="e">
        <f t="shared" si="221"/>
        <v>#VALUE!</v>
      </c>
      <c r="U906" s="13" t="e">
        <f t="shared" si="222"/>
        <v>#VALUE!</v>
      </c>
      <c r="V906" s="13"/>
      <c r="W906" s="8">
        <f t="shared" si="223"/>
        <v>9.0359999999999996</v>
      </c>
      <c r="X906" s="8">
        <f t="shared" si="224"/>
        <v>-184.49199999999999</v>
      </c>
      <c r="Y906"/>
      <c r="Z906" t="e">
        <f>IF(D906="M",IF(AC906&lt;78,LMS!$D$5*AC906^3+LMS!$E$5*AC906^2+LMS!$F$5*AC906+LMS!$G$5,IF(AC906&lt;150,LMS!$D$6*AC906^3+LMS!$E$6*AC906^2+LMS!$F$6*AC906+LMS!$G$6,LMS!$D$7*AC906^3+LMS!$E$7*AC906^2+LMS!$F$7*AC906+LMS!$G$7)),IF(AC906&lt;69,LMS!$D$9*AC906^3+LMS!$E$9*AC906^2+LMS!$F$9*AC906+LMS!$G$9,IF(AC906&lt;150,LMS!$D$10*AC906^3+LMS!$E$10*AC906^2+LMS!$F$10*AC906+LMS!$G$10,LMS!$D$11*AC906^3+LMS!$E$11*AC906^2+LMS!$F$11*AC906+LMS!$G$11)))</f>
        <v>#VALUE!</v>
      </c>
      <c r="AA906" t="e">
        <f>IF(D906="M",(IF(AC906&lt;2.5,LMS!$D$21*AC906^3+LMS!$E$21*AC906^2+LMS!$F$21*AC906+LMS!$G$21,IF(AC906&lt;9.5,LMS!$D$22*AC906^3+LMS!$E$22*AC906^2+LMS!$F$22*AC906+LMS!$G$22,IF(AC906&lt;26.75,LMS!$D$23*AC906^3+LMS!$E$23*AC906^2+LMS!$F$23*AC906+LMS!$G$23,IF(AC906&lt;90,LMS!$D$24*AC906^3+LMS!$E$24*AC906^2+LMS!$F$24*AC906+LMS!$G$24,LMS!$D$25*AC906^3+LMS!$E$25*AC906^2+LMS!$F$25*AC906+LMS!$G$25))))),(IF(AC906&lt;2.5,LMS!$D$27*AC906^3+LMS!$E$27*AC906^2+LMS!$F$27*AC906+LMS!$G$27,IF(AC906&lt;9.5,LMS!$D$28*AC906^3+LMS!$E$28*AC906^2+LMS!$F$28*AC906+LMS!$G$28,IF(AC906&lt;26.75,LMS!$D$29*AC906^3+LMS!$E$29*AC906^2+LMS!$F$29*AC906+LMS!$G$29,IF(AC906&lt;90,LMS!$D$30*AC906^3+LMS!$E$30*AC906^2+LMS!$F$30*AC906+LMS!$G$30,IF(AC906&lt;150,LMS!$D$31*AC906^3+LMS!$E$31*AC906^2+LMS!$F$31*AC906+LMS!$G$31,LMS!$D$32*AC906^3+LMS!$E$32*AC906^2+LMS!$F$32*AC906+LMS!$G$32)))))))</f>
        <v>#VALUE!</v>
      </c>
      <c r="AB906" t="e">
        <f>IF(D906="M",(IF(AC906&lt;90,LMS!$D$14*AC906^3+LMS!$E$14*AC906^2+LMS!$F$14*AC906+LMS!$G$14,LMS!$D$15*AC906^3+LMS!$E$15*AC906^2+LMS!$F$15*AC906+LMS!$G$15)),(IF(AC906&lt;90,LMS!$D$17*AC906^3+LMS!$E$17*AC906^2+LMS!$F$17*AC906+LMS!$G$17,LMS!$D$18*AC906^3+LMS!$E$18*AC906^2+LMS!$F$18*AC906+LMS!$G$18)))</f>
        <v>#VALUE!</v>
      </c>
      <c r="AC906" s="7" t="e">
        <f t="shared" si="225"/>
        <v>#VALUE!</v>
      </c>
    </row>
    <row r="907" spans="2:29" s="7" customFormat="1">
      <c r="B907" s="119"/>
      <c r="C907" s="119"/>
      <c r="D907" s="119"/>
      <c r="E907" s="31"/>
      <c r="F907" s="31"/>
      <c r="G907" s="120"/>
      <c r="H907" s="120"/>
      <c r="I907" s="11" t="str">
        <f t="shared" si="212"/>
        <v/>
      </c>
      <c r="J907" s="2" t="str">
        <f t="shared" si="213"/>
        <v/>
      </c>
      <c r="K907" s="2" t="str">
        <f t="shared" si="214"/>
        <v/>
      </c>
      <c r="L907" s="2" t="str">
        <f t="shared" si="215"/>
        <v/>
      </c>
      <c r="M907" s="2" t="str">
        <f t="shared" si="216"/>
        <v/>
      </c>
      <c r="N907" s="2" t="str">
        <f t="shared" si="217"/>
        <v/>
      </c>
      <c r="O907" s="11" t="str">
        <f t="shared" si="218"/>
        <v/>
      </c>
      <c r="P907" s="11" t="str">
        <f t="shared" si="219"/>
        <v/>
      </c>
      <c r="Q907" s="11" t="str">
        <f t="shared" si="220"/>
        <v/>
      </c>
      <c r="R907" s="137"/>
      <c r="S907" s="137"/>
      <c r="T907" s="12" t="e">
        <f t="shared" si="221"/>
        <v>#VALUE!</v>
      </c>
      <c r="U907" s="13" t="e">
        <f t="shared" si="222"/>
        <v>#VALUE!</v>
      </c>
      <c r="V907" s="13"/>
      <c r="W907" s="8">
        <f t="shared" si="223"/>
        <v>9.0359999999999996</v>
      </c>
      <c r="X907" s="8">
        <f t="shared" si="224"/>
        <v>-184.49199999999999</v>
      </c>
      <c r="Y907"/>
      <c r="Z907" t="e">
        <f>IF(D907="M",IF(AC907&lt;78,LMS!$D$5*AC907^3+LMS!$E$5*AC907^2+LMS!$F$5*AC907+LMS!$G$5,IF(AC907&lt;150,LMS!$D$6*AC907^3+LMS!$E$6*AC907^2+LMS!$F$6*AC907+LMS!$G$6,LMS!$D$7*AC907^3+LMS!$E$7*AC907^2+LMS!$F$7*AC907+LMS!$G$7)),IF(AC907&lt;69,LMS!$D$9*AC907^3+LMS!$E$9*AC907^2+LMS!$F$9*AC907+LMS!$G$9,IF(AC907&lt;150,LMS!$D$10*AC907^3+LMS!$E$10*AC907^2+LMS!$F$10*AC907+LMS!$G$10,LMS!$D$11*AC907^3+LMS!$E$11*AC907^2+LMS!$F$11*AC907+LMS!$G$11)))</f>
        <v>#VALUE!</v>
      </c>
      <c r="AA907" t="e">
        <f>IF(D907="M",(IF(AC907&lt;2.5,LMS!$D$21*AC907^3+LMS!$E$21*AC907^2+LMS!$F$21*AC907+LMS!$G$21,IF(AC907&lt;9.5,LMS!$D$22*AC907^3+LMS!$E$22*AC907^2+LMS!$F$22*AC907+LMS!$G$22,IF(AC907&lt;26.75,LMS!$D$23*AC907^3+LMS!$E$23*AC907^2+LMS!$F$23*AC907+LMS!$G$23,IF(AC907&lt;90,LMS!$D$24*AC907^3+LMS!$E$24*AC907^2+LMS!$F$24*AC907+LMS!$G$24,LMS!$D$25*AC907^3+LMS!$E$25*AC907^2+LMS!$F$25*AC907+LMS!$G$25))))),(IF(AC907&lt;2.5,LMS!$D$27*AC907^3+LMS!$E$27*AC907^2+LMS!$F$27*AC907+LMS!$G$27,IF(AC907&lt;9.5,LMS!$D$28*AC907^3+LMS!$E$28*AC907^2+LMS!$F$28*AC907+LMS!$G$28,IF(AC907&lt;26.75,LMS!$D$29*AC907^3+LMS!$E$29*AC907^2+LMS!$F$29*AC907+LMS!$G$29,IF(AC907&lt;90,LMS!$D$30*AC907^3+LMS!$E$30*AC907^2+LMS!$F$30*AC907+LMS!$G$30,IF(AC907&lt;150,LMS!$D$31*AC907^3+LMS!$E$31*AC907^2+LMS!$F$31*AC907+LMS!$G$31,LMS!$D$32*AC907^3+LMS!$E$32*AC907^2+LMS!$F$32*AC907+LMS!$G$32)))))))</f>
        <v>#VALUE!</v>
      </c>
      <c r="AB907" t="e">
        <f>IF(D907="M",(IF(AC907&lt;90,LMS!$D$14*AC907^3+LMS!$E$14*AC907^2+LMS!$F$14*AC907+LMS!$G$14,LMS!$D$15*AC907^3+LMS!$E$15*AC907^2+LMS!$F$15*AC907+LMS!$G$15)),(IF(AC907&lt;90,LMS!$D$17*AC907^3+LMS!$E$17*AC907^2+LMS!$F$17*AC907+LMS!$G$17,LMS!$D$18*AC907^3+LMS!$E$18*AC907^2+LMS!$F$18*AC907+LMS!$G$18)))</f>
        <v>#VALUE!</v>
      </c>
      <c r="AC907" s="7" t="e">
        <f t="shared" si="225"/>
        <v>#VALUE!</v>
      </c>
    </row>
    <row r="908" spans="2:29" s="7" customFormat="1">
      <c r="B908" s="119"/>
      <c r="C908" s="119"/>
      <c r="D908" s="119"/>
      <c r="E908" s="31"/>
      <c r="F908" s="31"/>
      <c r="G908" s="120"/>
      <c r="H908" s="120"/>
      <c r="I908" s="11" t="str">
        <f t="shared" si="212"/>
        <v/>
      </c>
      <c r="J908" s="2" t="str">
        <f t="shared" si="213"/>
        <v/>
      </c>
      <c r="K908" s="2" t="str">
        <f t="shared" si="214"/>
        <v/>
      </c>
      <c r="L908" s="2" t="str">
        <f t="shared" si="215"/>
        <v/>
      </c>
      <c r="M908" s="2" t="str">
        <f t="shared" si="216"/>
        <v/>
      </c>
      <c r="N908" s="2" t="str">
        <f t="shared" si="217"/>
        <v/>
      </c>
      <c r="O908" s="11" t="str">
        <f t="shared" si="218"/>
        <v/>
      </c>
      <c r="P908" s="11" t="str">
        <f t="shared" si="219"/>
        <v/>
      </c>
      <c r="Q908" s="11" t="str">
        <f t="shared" si="220"/>
        <v/>
      </c>
      <c r="R908" s="137"/>
      <c r="S908" s="137"/>
      <c r="T908" s="12" t="e">
        <f t="shared" si="221"/>
        <v>#VALUE!</v>
      </c>
      <c r="U908" s="13" t="e">
        <f t="shared" si="222"/>
        <v>#VALUE!</v>
      </c>
      <c r="V908" s="13"/>
      <c r="W908" s="8">
        <f t="shared" si="223"/>
        <v>9.0359999999999996</v>
      </c>
      <c r="X908" s="8">
        <f t="shared" si="224"/>
        <v>-184.49199999999999</v>
      </c>
      <c r="Y908"/>
      <c r="Z908" t="e">
        <f>IF(D908="M",IF(AC908&lt;78,LMS!$D$5*AC908^3+LMS!$E$5*AC908^2+LMS!$F$5*AC908+LMS!$G$5,IF(AC908&lt;150,LMS!$D$6*AC908^3+LMS!$E$6*AC908^2+LMS!$F$6*AC908+LMS!$G$6,LMS!$D$7*AC908^3+LMS!$E$7*AC908^2+LMS!$F$7*AC908+LMS!$G$7)),IF(AC908&lt;69,LMS!$D$9*AC908^3+LMS!$E$9*AC908^2+LMS!$F$9*AC908+LMS!$G$9,IF(AC908&lt;150,LMS!$D$10*AC908^3+LMS!$E$10*AC908^2+LMS!$F$10*AC908+LMS!$G$10,LMS!$D$11*AC908^3+LMS!$E$11*AC908^2+LMS!$F$11*AC908+LMS!$G$11)))</f>
        <v>#VALUE!</v>
      </c>
      <c r="AA908" t="e">
        <f>IF(D908="M",(IF(AC908&lt;2.5,LMS!$D$21*AC908^3+LMS!$E$21*AC908^2+LMS!$F$21*AC908+LMS!$G$21,IF(AC908&lt;9.5,LMS!$D$22*AC908^3+LMS!$E$22*AC908^2+LMS!$F$22*AC908+LMS!$G$22,IF(AC908&lt;26.75,LMS!$D$23*AC908^3+LMS!$E$23*AC908^2+LMS!$F$23*AC908+LMS!$G$23,IF(AC908&lt;90,LMS!$D$24*AC908^3+LMS!$E$24*AC908^2+LMS!$F$24*AC908+LMS!$G$24,LMS!$D$25*AC908^3+LMS!$E$25*AC908^2+LMS!$F$25*AC908+LMS!$G$25))))),(IF(AC908&lt;2.5,LMS!$D$27*AC908^3+LMS!$E$27*AC908^2+LMS!$F$27*AC908+LMS!$G$27,IF(AC908&lt;9.5,LMS!$D$28*AC908^3+LMS!$E$28*AC908^2+LMS!$F$28*AC908+LMS!$G$28,IF(AC908&lt;26.75,LMS!$D$29*AC908^3+LMS!$E$29*AC908^2+LMS!$F$29*AC908+LMS!$G$29,IF(AC908&lt;90,LMS!$D$30*AC908^3+LMS!$E$30*AC908^2+LMS!$F$30*AC908+LMS!$G$30,IF(AC908&lt;150,LMS!$D$31*AC908^3+LMS!$E$31*AC908^2+LMS!$F$31*AC908+LMS!$G$31,LMS!$D$32*AC908^3+LMS!$E$32*AC908^2+LMS!$F$32*AC908+LMS!$G$32)))))))</f>
        <v>#VALUE!</v>
      </c>
      <c r="AB908" t="e">
        <f>IF(D908="M",(IF(AC908&lt;90,LMS!$D$14*AC908^3+LMS!$E$14*AC908^2+LMS!$F$14*AC908+LMS!$G$14,LMS!$D$15*AC908^3+LMS!$E$15*AC908^2+LMS!$F$15*AC908+LMS!$G$15)),(IF(AC908&lt;90,LMS!$D$17*AC908^3+LMS!$E$17*AC908^2+LMS!$F$17*AC908+LMS!$G$17,LMS!$D$18*AC908^3+LMS!$E$18*AC908^2+LMS!$F$18*AC908+LMS!$G$18)))</f>
        <v>#VALUE!</v>
      </c>
      <c r="AC908" s="7" t="e">
        <f t="shared" si="225"/>
        <v>#VALUE!</v>
      </c>
    </row>
    <row r="909" spans="2:29" s="7" customFormat="1">
      <c r="B909" s="119"/>
      <c r="C909" s="119"/>
      <c r="D909" s="119"/>
      <c r="E909" s="31"/>
      <c r="F909" s="31"/>
      <c r="G909" s="120"/>
      <c r="H909" s="120"/>
      <c r="I909" s="11" t="str">
        <f t="shared" si="212"/>
        <v/>
      </c>
      <c r="J909" s="2" t="str">
        <f t="shared" si="213"/>
        <v/>
      </c>
      <c r="K909" s="2" t="str">
        <f t="shared" si="214"/>
        <v/>
      </c>
      <c r="L909" s="2" t="str">
        <f t="shared" si="215"/>
        <v/>
      </c>
      <c r="M909" s="2" t="str">
        <f t="shared" si="216"/>
        <v/>
      </c>
      <c r="N909" s="2" t="str">
        <f t="shared" si="217"/>
        <v/>
      </c>
      <c r="O909" s="11" t="str">
        <f t="shared" si="218"/>
        <v/>
      </c>
      <c r="P909" s="11" t="str">
        <f t="shared" si="219"/>
        <v/>
      </c>
      <c r="Q909" s="11" t="str">
        <f t="shared" si="220"/>
        <v/>
      </c>
      <c r="R909" s="137"/>
      <c r="S909" s="137"/>
      <c r="T909" s="12" t="e">
        <f t="shared" si="221"/>
        <v>#VALUE!</v>
      </c>
      <c r="U909" s="13" t="e">
        <f t="shared" si="222"/>
        <v>#VALUE!</v>
      </c>
      <c r="V909" s="13"/>
      <c r="W909" s="8">
        <f t="shared" si="223"/>
        <v>9.0359999999999996</v>
      </c>
      <c r="X909" s="8">
        <f t="shared" si="224"/>
        <v>-184.49199999999999</v>
      </c>
      <c r="Y909"/>
      <c r="Z909" t="e">
        <f>IF(D909="M",IF(AC909&lt;78,LMS!$D$5*AC909^3+LMS!$E$5*AC909^2+LMS!$F$5*AC909+LMS!$G$5,IF(AC909&lt;150,LMS!$D$6*AC909^3+LMS!$E$6*AC909^2+LMS!$F$6*AC909+LMS!$G$6,LMS!$D$7*AC909^3+LMS!$E$7*AC909^2+LMS!$F$7*AC909+LMS!$G$7)),IF(AC909&lt;69,LMS!$D$9*AC909^3+LMS!$E$9*AC909^2+LMS!$F$9*AC909+LMS!$G$9,IF(AC909&lt;150,LMS!$D$10*AC909^3+LMS!$E$10*AC909^2+LMS!$F$10*AC909+LMS!$G$10,LMS!$D$11*AC909^3+LMS!$E$11*AC909^2+LMS!$F$11*AC909+LMS!$G$11)))</f>
        <v>#VALUE!</v>
      </c>
      <c r="AA909" t="e">
        <f>IF(D909="M",(IF(AC909&lt;2.5,LMS!$D$21*AC909^3+LMS!$E$21*AC909^2+LMS!$F$21*AC909+LMS!$G$21,IF(AC909&lt;9.5,LMS!$D$22*AC909^3+LMS!$E$22*AC909^2+LMS!$F$22*AC909+LMS!$G$22,IF(AC909&lt;26.75,LMS!$D$23*AC909^3+LMS!$E$23*AC909^2+LMS!$F$23*AC909+LMS!$G$23,IF(AC909&lt;90,LMS!$D$24*AC909^3+LMS!$E$24*AC909^2+LMS!$F$24*AC909+LMS!$G$24,LMS!$D$25*AC909^3+LMS!$E$25*AC909^2+LMS!$F$25*AC909+LMS!$G$25))))),(IF(AC909&lt;2.5,LMS!$D$27*AC909^3+LMS!$E$27*AC909^2+LMS!$F$27*AC909+LMS!$G$27,IF(AC909&lt;9.5,LMS!$D$28*AC909^3+LMS!$E$28*AC909^2+LMS!$F$28*AC909+LMS!$G$28,IF(AC909&lt;26.75,LMS!$D$29*AC909^3+LMS!$E$29*AC909^2+LMS!$F$29*AC909+LMS!$G$29,IF(AC909&lt;90,LMS!$D$30*AC909^3+LMS!$E$30*AC909^2+LMS!$F$30*AC909+LMS!$G$30,IF(AC909&lt;150,LMS!$D$31*AC909^3+LMS!$E$31*AC909^2+LMS!$F$31*AC909+LMS!$G$31,LMS!$D$32*AC909^3+LMS!$E$32*AC909^2+LMS!$F$32*AC909+LMS!$G$32)))))))</f>
        <v>#VALUE!</v>
      </c>
      <c r="AB909" t="e">
        <f>IF(D909="M",(IF(AC909&lt;90,LMS!$D$14*AC909^3+LMS!$E$14*AC909^2+LMS!$F$14*AC909+LMS!$G$14,LMS!$D$15*AC909^3+LMS!$E$15*AC909^2+LMS!$F$15*AC909+LMS!$G$15)),(IF(AC909&lt;90,LMS!$D$17*AC909^3+LMS!$E$17*AC909^2+LMS!$F$17*AC909+LMS!$G$17,LMS!$D$18*AC909^3+LMS!$E$18*AC909^2+LMS!$F$18*AC909+LMS!$G$18)))</f>
        <v>#VALUE!</v>
      </c>
      <c r="AC909" s="7" t="e">
        <f t="shared" si="225"/>
        <v>#VALUE!</v>
      </c>
    </row>
    <row r="910" spans="2:29" s="7" customFormat="1">
      <c r="B910" s="119"/>
      <c r="C910" s="119"/>
      <c r="D910" s="119"/>
      <c r="E910" s="31"/>
      <c r="F910" s="31"/>
      <c r="G910" s="120"/>
      <c r="H910" s="120"/>
      <c r="I910" s="11" t="str">
        <f t="shared" si="212"/>
        <v/>
      </c>
      <c r="J910" s="2" t="str">
        <f t="shared" si="213"/>
        <v/>
      </c>
      <c r="K910" s="2" t="str">
        <f t="shared" si="214"/>
        <v/>
      </c>
      <c r="L910" s="2" t="str">
        <f t="shared" si="215"/>
        <v/>
      </c>
      <c r="M910" s="2" t="str">
        <f t="shared" si="216"/>
        <v/>
      </c>
      <c r="N910" s="2" t="str">
        <f t="shared" si="217"/>
        <v/>
      </c>
      <c r="O910" s="11" t="str">
        <f t="shared" si="218"/>
        <v/>
      </c>
      <c r="P910" s="11" t="str">
        <f t="shared" si="219"/>
        <v/>
      </c>
      <c r="Q910" s="11" t="str">
        <f t="shared" si="220"/>
        <v/>
      </c>
      <c r="R910" s="137"/>
      <c r="S910" s="137"/>
      <c r="T910" s="12" t="e">
        <f t="shared" si="221"/>
        <v>#VALUE!</v>
      </c>
      <c r="U910" s="13" t="e">
        <f t="shared" si="222"/>
        <v>#VALUE!</v>
      </c>
      <c r="V910" s="13"/>
      <c r="W910" s="8">
        <f t="shared" si="223"/>
        <v>9.0359999999999996</v>
      </c>
      <c r="X910" s="8">
        <f t="shared" si="224"/>
        <v>-184.49199999999999</v>
      </c>
      <c r="Y910"/>
      <c r="Z910" t="e">
        <f>IF(D910="M",IF(AC910&lt;78,LMS!$D$5*AC910^3+LMS!$E$5*AC910^2+LMS!$F$5*AC910+LMS!$G$5,IF(AC910&lt;150,LMS!$D$6*AC910^3+LMS!$E$6*AC910^2+LMS!$F$6*AC910+LMS!$G$6,LMS!$D$7*AC910^3+LMS!$E$7*AC910^2+LMS!$F$7*AC910+LMS!$G$7)),IF(AC910&lt;69,LMS!$D$9*AC910^3+LMS!$E$9*AC910^2+LMS!$F$9*AC910+LMS!$G$9,IF(AC910&lt;150,LMS!$D$10*AC910^3+LMS!$E$10*AC910^2+LMS!$F$10*AC910+LMS!$G$10,LMS!$D$11*AC910^3+LMS!$E$11*AC910^2+LMS!$F$11*AC910+LMS!$G$11)))</f>
        <v>#VALUE!</v>
      </c>
      <c r="AA910" t="e">
        <f>IF(D910="M",(IF(AC910&lt;2.5,LMS!$D$21*AC910^3+LMS!$E$21*AC910^2+LMS!$F$21*AC910+LMS!$G$21,IF(AC910&lt;9.5,LMS!$D$22*AC910^3+LMS!$E$22*AC910^2+LMS!$F$22*AC910+LMS!$G$22,IF(AC910&lt;26.75,LMS!$D$23*AC910^3+LMS!$E$23*AC910^2+LMS!$F$23*AC910+LMS!$G$23,IF(AC910&lt;90,LMS!$D$24*AC910^3+LMS!$E$24*AC910^2+LMS!$F$24*AC910+LMS!$G$24,LMS!$D$25*AC910^3+LMS!$E$25*AC910^2+LMS!$F$25*AC910+LMS!$G$25))))),(IF(AC910&lt;2.5,LMS!$D$27*AC910^3+LMS!$E$27*AC910^2+LMS!$F$27*AC910+LMS!$G$27,IF(AC910&lt;9.5,LMS!$D$28*AC910^3+LMS!$E$28*AC910^2+LMS!$F$28*AC910+LMS!$G$28,IF(AC910&lt;26.75,LMS!$D$29*AC910^3+LMS!$E$29*AC910^2+LMS!$F$29*AC910+LMS!$G$29,IF(AC910&lt;90,LMS!$D$30*AC910^3+LMS!$E$30*AC910^2+LMS!$F$30*AC910+LMS!$G$30,IF(AC910&lt;150,LMS!$D$31*AC910^3+LMS!$E$31*AC910^2+LMS!$F$31*AC910+LMS!$G$31,LMS!$D$32*AC910^3+LMS!$E$32*AC910^2+LMS!$F$32*AC910+LMS!$G$32)))))))</f>
        <v>#VALUE!</v>
      </c>
      <c r="AB910" t="e">
        <f>IF(D910="M",(IF(AC910&lt;90,LMS!$D$14*AC910^3+LMS!$E$14*AC910^2+LMS!$F$14*AC910+LMS!$G$14,LMS!$D$15*AC910^3+LMS!$E$15*AC910^2+LMS!$F$15*AC910+LMS!$G$15)),(IF(AC910&lt;90,LMS!$D$17*AC910^3+LMS!$E$17*AC910^2+LMS!$F$17*AC910+LMS!$G$17,LMS!$D$18*AC910^3+LMS!$E$18*AC910^2+LMS!$F$18*AC910+LMS!$G$18)))</f>
        <v>#VALUE!</v>
      </c>
      <c r="AC910" s="7" t="e">
        <f t="shared" si="225"/>
        <v>#VALUE!</v>
      </c>
    </row>
    <row r="911" spans="2:29" s="7" customFormat="1">
      <c r="B911" s="119"/>
      <c r="C911" s="119"/>
      <c r="D911" s="119"/>
      <c r="E911" s="31"/>
      <c r="F911" s="31"/>
      <c r="G911" s="120"/>
      <c r="H911" s="120"/>
      <c r="I911" s="11" t="str">
        <f t="shared" si="212"/>
        <v/>
      </c>
      <c r="J911" s="2" t="str">
        <f t="shared" si="213"/>
        <v/>
      </c>
      <c r="K911" s="2" t="str">
        <f t="shared" si="214"/>
        <v/>
      </c>
      <c r="L911" s="2" t="str">
        <f t="shared" si="215"/>
        <v/>
      </c>
      <c r="M911" s="2" t="str">
        <f t="shared" si="216"/>
        <v/>
      </c>
      <c r="N911" s="2" t="str">
        <f t="shared" si="217"/>
        <v/>
      </c>
      <c r="O911" s="11" t="str">
        <f t="shared" si="218"/>
        <v/>
      </c>
      <c r="P911" s="11" t="str">
        <f t="shared" si="219"/>
        <v/>
      </c>
      <c r="Q911" s="11" t="str">
        <f t="shared" si="220"/>
        <v/>
      </c>
      <c r="R911" s="137"/>
      <c r="S911" s="137"/>
      <c r="T911" s="12" t="e">
        <f t="shared" si="221"/>
        <v>#VALUE!</v>
      </c>
      <c r="U911" s="13" t="e">
        <f t="shared" si="222"/>
        <v>#VALUE!</v>
      </c>
      <c r="V911" s="13"/>
      <c r="W911" s="8">
        <f t="shared" si="223"/>
        <v>9.0359999999999996</v>
      </c>
      <c r="X911" s="8">
        <f t="shared" si="224"/>
        <v>-184.49199999999999</v>
      </c>
      <c r="Y911"/>
      <c r="Z911" t="e">
        <f>IF(D911="M",IF(AC911&lt;78,LMS!$D$5*AC911^3+LMS!$E$5*AC911^2+LMS!$F$5*AC911+LMS!$G$5,IF(AC911&lt;150,LMS!$D$6*AC911^3+LMS!$E$6*AC911^2+LMS!$F$6*AC911+LMS!$G$6,LMS!$D$7*AC911^3+LMS!$E$7*AC911^2+LMS!$F$7*AC911+LMS!$G$7)),IF(AC911&lt;69,LMS!$D$9*AC911^3+LMS!$E$9*AC911^2+LMS!$F$9*AC911+LMS!$G$9,IF(AC911&lt;150,LMS!$D$10*AC911^3+LMS!$E$10*AC911^2+LMS!$F$10*AC911+LMS!$G$10,LMS!$D$11*AC911^3+LMS!$E$11*AC911^2+LMS!$F$11*AC911+LMS!$G$11)))</f>
        <v>#VALUE!</v>
      </c>
      <c r="AA911" t="e">
        <f>IF(D911="M",(IF(AC911&lt;2.5,LMS!$D$21*AC911^3+LMS!$E$21*AC911^2+LMS!$F$21*AC911+LMS!$G$21,IF(AC911&lt;9.5,LMS!$D$22*AC911^3+LMS!$E$22*AC911^2+LMS!$F$22*AC911+LMS!$G$22,IF(AC911&lt;26.75,LMS!$D$23*AC911^3+LMS!$E$23*AC911^2+LMS!$F$23*AC911+LMS!$G$23,IF(AC911&lt;90,LMS!$D$24*AC911^3+LMS!$E$24*AC911^2+LMS!$F$24*AC911+LMS!$G$24,LMS!$D$25*AC911^3+LMS!$E$25*AC911^2+LMS!$F$25*AC911+LMS!$G$25))))),(IF(AC911&lt;2.5,LMS!$D$27*AC911^3+LMS!$E$27*AC911^2+LMS!$F$27*AC911+LMS!$G$27,IF(AC911&lt;9.5,LMS!$D$28*AC911^3+LMS!$E$28*AC911^2+LMS!$F$28*AC911+LMS!$G$28,IF(AC911&lt;26.75,LMS!$D$29*AC911^3+LMS!$E$29*AC911^2+LMS!$F$29*AC911+LMS!$G$29,IF(AC911&lt;90,LMS!$D$30*AC911^3+LMS!$E$30*AC911^2+LMS!$F$30*AC911+LMS!$G$30,IF(AC911&lt;150,LMS!$D$31*AC911^3+LMS!$E$31*AC911^2+LMS!$F$31*AC911+LMS!$G$31,LMS!$D$32*AC911^3+LMS!$E$32*AC911^2+LMS!$F$32*AC911+LMS!$G$32)))))))</f>
        <v>#VALUE!</v>
      </c>
      <c r="AB911" t="e">
        <f>IF(D911="M",(IF(AC911&lt;90,LMS!$D$14*AC911^3+LMS!$E$14*AC911^2+LMS!$F$14*AC911+LMS!$G$14,LMS!$D$15*AC911^3+LMS!$E$15*AC911^2+LMS!$F$15*AC911+LMS!$G$15)),(IF(AC911&lt;90,LMS!$D$17*AC911^3+LMS!$E$17*AC911^2+LMS!$F$17*AC911+LMS!$G$17,LMS!$D$18*AC911^3+LMS!$E$18*AC911^2+LMS!$F$18*AC911+LMS!$G$18)))</f>
        <v>#VALUE!</v>
      </c>
      <c r="AC911" s="7" t="e">
        <f t="shared" si="225"/>
        <v>#VALUE!</v>
      </c>
    </row>
    <row r="912" spans="2:29" s="7" customFormat="1">
      <c r="B912" s="119"/>
      <c r="C912" s="119"/>
      <c r="D912" s="119"/>
      <c r="E912" s="31"/>
      <c r="F912" s="31"/>
      <c r="G912" s="120"/>
      <c r="H912" s="120"/>
      <c r="I912" s="11" t="str">
        <f t="shared" si="212"/>
        <v/>
      </c>
      <c r="J912" s="2" t="str">
        <f t="shared" si="213"/>
        <v/>
      </c>
      <c r="K912" s="2" t="str">
        <f t="shared" si="214"/>
        <v/>
      </c>
      <c r="L912" s="2" t="str">
        <f t="shared" si="215"/>
        <v/>
      </c>
      <c r="M912" s="2" t="str">
        <f t="shared" si="216"/>
        <v/>
      </c>
      <c r="N912" s="2" t="str">
        <f t="shared" si="217"/>
        <v/>
      </c>
      <c r="O912" s="11" t="str">
        <f t="shared" si="218"/>
        <v/>
      </c>
      <c r="P912" s="11" t="str">
        <f t="shared" si="219"/>
        <v/>
      </c>
      <c r="Q912" s="11" t="str">
        <f t="shared" si="220"/>
        <v/>
      </c>
      <c r="R912" s="137"/>
      <c r="S912" s="137"/>
      <c r="T912" s="12" t="e">
        <f t="shared" si="221"/>
        <v>#VALUE!</v>
      </c>
      <c r="U912" s="13" t="e">
        <f t="shared" si="222"/>
        <v>#VALUE!</v>
      </c>
      <c r="V912" s="13"/>
      <c r="W912" s="8">
        <f t="shared" si="223"/>
        <v>9.0359999999999996</v>
      </c>
      <c r="X912" s="8">
        <f t="shared" si="224"/>
        <v>-184.49199999999999</v>
      </c>
      <c r="Y912"/>
      <c r="Z912" t="e">
        <f>IF(D912="M",IF(AC912&lt;78,LMS!$D$5*AC912^3+LMS!$E$5*AC912^2+LMS!$F$5*AC912+LMS!$G$5,IF(AC912&lt;150,LMS!$D$6*AC912^3+LMS!$E$6*AC912^2+LMS!$F$6*AC912+LMS!$G$6,LMS!$D$7*AC912^3+LMS!$E$7*AC912^2+LMS!$F$7*AC912+LMS!$G$7)),IF(AC912&lt;69,LMS!$D$9*AC912^3+LMS!$E$9*AC912^2+LMS!$F$9*AC912+LMS!$G$9,IF(AC912&lt;150,LMS!$D$10*AC912^3+LMS!$E$10*AC912^2+LMS!$F$10*AC912+LMS!$G$10,LMS!$D$11*AC912^3+LMS!$E$11*AC912^2+LMS!$F$11*AC912+LMS!$G$11)))</f>
        <v>#VALUE!</v>
      </c>
      <c r="AA912" t="e">
        <f>IF(D912="M",(IF(AC912&lt;2.5,LMS!$D$21*AC912^3+LMS!$E$21*AC912^2+LMS!$F$21*AC912+LMS!$G$21,IF(AC912&lt;9.5,LMS!$D$22*AC912^3+LMS!$E$22*AC912^2+LMS!$F$22*AC912+LMS!$G$22,IF(AC912&lt;26.75,LMS!$D$23*AC912^3+LMS!$E$23*AC912^2+LMS!$F$23*AC912+LMS!$G$23,IF(AC912&lt;90,LMS!$D$24*AC912^3+LMS!$E$24*AC912^2+LMS!$F$24*AC912+LMS!$G$24,LMS!$D$25*AC912^3+LMS!$E$25*AC912^2+LMS!$F$25*AC912+LMS!$G$25))))),(IF(AC912&lt;2.5,LMS!$D$27*AC912^3+LMS!$E$27*AC912^2+LMS!$F$27*AC912+LMS!$G$27,IF(AC912&lt;9.5,LMS!$D$28*AC912^3+LMS!$E$28*AC912^2+LMS!$F$28*AC912+LMS!$G$28,IF(AC912&lt;26.75,LMS!$D$29*AC912^3+LMS!$E$29*AC912^2+LMS!$F$29*AC912+LMS!$G$29,IF(AC912&lt;90,LMS!$D$30*AC912^3+LMS!$E$30*AC912^2+LMS!$F$30*AC912+LMS!$G$30,IF(AC912&lt;150,LMS!$D$31*AC912^3+LMS!$E$31*AC912^2+LMS!$F$31*AC912+LMS!$G$31,LMS!$D$32*AC912^3+LMS!$E$32*AC912^2+LMS!$F$32*AC912+LMS!$G$32)))))))</f>
        <v>#VALUE!</v>
      </c>
      <c r="AB912" t="e">
        <f>IF(D912="M",(IF(AC912&lt;90,LMS!$D$14*AC912^3+LMS!$E$14*AC912^2+LMS!$F$14*AC912+LMS!$G$14,LMS!$D$15*AC912^3+LMS!$E$15*AC912^2+LMS!$F$15*AC912+LMS!$G$15)),(IF(AC912&lt;90,LMS!$D$17*AC912^3+LMS!$E$17*AC912^2+LMS!$F$17*AC912+LMS!$G$17,LMS!$D$18*AC912^3+LMS!$E$18*AC912^2+LMS!$F$18*AC912+LMS!$G$18)))</f>
        <v>#VALUE!</v>
      </c>
      <c r="AC912" s="7" t="e">
        <f t="shared" si="225"/>
        <v>#VALUE!</v>
      </c>
    </row>
    <row r="913" spans="2:29" s="7" customFormat="1">
      <c r="B913" s="119"/>
      <c r="C913" s="119"/>
      <c r="D913" s="119"/>
      <c r="E913" s="31"/>
      <c r="F913" s="31"/>
      <c r="G913" s="120"/>
      <c r="H913" s="120"/>
      <c r="I913" s="11" t="str">
        <f t="shared" si="212"/>
        <v/>
      </c>
      <c r="J913" s="2" t="str">
        <f t="shared" si="213"/>
        <v/>
      </c>
      <c r="K913" s="2" t="str">
        <f t="shared" si="214"/>
        <v/>
      </c>
      <c r="L913" s="2" t="str">
        <f t="shared" si="215"/>
        <v/>
      </c>
      <c r="M913" s="2" t="str">
        <f t="shared" si="216"/>
        <v/>
      </c>
      <c r="N913" s="2" t="str">
        <f t="shared" si="217"/>
        <v/>
      </c>
      <c r="O913" s="11" t="str">
        <f t="shared" si="218"/>
        <v/>
      </c>
      <c r="P913" s="11" t="str">
        <f t="shared" si="219"/>
        <v/>
      </c>
      <c r="Q913" s="11" t="str">
        <f t="shared" si="220"/>
        <v/>
      </c>
      <c r="R913" s="137"/>
      <c r="S913" s="137"/>
      <c r="T913" s="12" t="e">
        <f t="shared" si="221"/>
        <v>#VALUE!</v>
      </c>
      <c r="U913" s="13" t="e">
        <f t="shared" si="222"/>
        <v>#VALUE!</v>
      </c>
      <c r="V913" s="13"/>
      <c r="W913" s="8">
        <f t="shared" si="223"/>
        <v>9.0359999999999996</v>
      </c>
      <c r="X913" s="8">
        <f t="shared" si="224"/>
        <v>-184.49199999999999</v>
      </c>
      <c r="Y913"/>
      <c r="Z913" t="e">
        <f>IF(D913="M",IF(AC913&lt;78,LMS!$D$5*AC913^3+LMS!$E$5*AC913^2+LMS!$F$5*AC913+LMS!$G$5,IF(AC913&lt;150,LMS!$D$6*AC913^3+LMS!$E$6*AC913^2+LMS!$F$6*AC913+LMS!$G$6,LMS!$D$7*AC913^3+LMS!$E$7*AC913^2+LMS!$F$7*AC913+LMS!$G$7)),IF(AC913&lt;69,LMS!$D$9*AC913^3+LMS!$E$9*AC913^2+LMS!$F$9*AC913+LMS!$G$9,IF(AC913&lt;150,LMS!$D$10*AC913^3+LMS!$E$10*AC913^2+LMS!$F$10*AC913+LMS!$G$10,LMS!$D$11*AC913^3+LMS!$E$11*AC913^2+LMS!$F$11*AC913+LMS!$G$11)))</f>
        <v>#VALUE!</v>
      </c>
      <c r="AA913" t="e">
        <f>IF(D913="M",(IF(AC913&lt;2.5,LMS!$D$21*AC913^3+LMS!$E$21*AC913^2+LMS!$F$21*AC913+LMS!$G$21,IF(AC913&lt;9.5,LMS!$D$22*AC913^3+LMS!$E$22*AC913^2+LMS!$F$22*AC913+LMS!$G$22,IF(AC913&lt;26.75,LMS!$D$23*AC913^3+LMS!$E$23*AC913^2+LMS!$F$23*AC913+LMS!$G$23,IF(AC913&lt;90,LMS!$D$24*AC913^3+LMS!$E$24*AC913^2+LMS!$F$24*AC913+LMS!$G$24,LMS!$D$25*AC913^3+LMS!$E$25*AC913^2+LMS!$F$25*AC913+LMS!$G$25))))),(IF(AC913&lt;2.5,LMS!$D$27*AC913^3+LMS!$E$27*AC913^2+LMS!$F$27*AC913+LMS!$G$27,IF(AC913&lt;9.5,LMS!$D$28*AC913^3+LMS!$E$28*AC913^2+LMS!$F$28*AC913+LMS!$G$28,IF(AC913&lt;26.75,LMS!$D$29*AC913^3+LMS!$E$29*AC913^2+LMS!$F$29*AC913+LMS!$G$29,IF(AC913&lt;90,LMS!$D$30*AC913^3+LMS!$E$30*AC913^2+LMS!$F$30*AC913+LMS!$G$30,IF(AC913&lt;150,LMS!$D$31*AC913^3+LMS!$E$31*AC913^2+LMS!$F$31*AC913+LMS!$G$31,LMS!$D$32*AC913^3+LMS!$E$32*AC913^2+LMS!$F$32*AC913+LMS!$G$32)))))))</f>
        <v>#VALUE!</v>
      </c>
      <c r="AB913" t="e">
        <f>IF(D913="M",(IF(AC913&lt;90,LMS!$D$14*AC913^3+LMS!$E$14*AC913^2+LMS!$F$14*AC913+LMS!$G$14,LMS!$D$15*AC913^3+LMS!$E$15*AC913^2+LMS!$F$15*AC913+LMS!$G$15)),(IF(AC913&lt;90,LMS!$D$17*AC913^3+LMS!$E$17*AC913^2+LMS!$F$17*AC913+LMS!$G$17,LMS!$D$18*AC913^3+LMS!$E$18*AC913^2+LMS!$F$18*AC913+LMS!$G$18)))</f>
        <v>#VALUE!</v>
      </c>
      <c r="AC913" s="7" t="e">
        <f t="shared" si="225"/>
        <v>#VALUE!</v>
      </c>
    </row>
    <row r="914" spans="2:29" s="7" customFormat="1">
      <c r="B914" s="119"/>
      <c r="C914" s="119"/>
      <c r="D914" s="119"/>
      <c r="E914" s="31"/>
      <c r="F914" s="31"/>
      <c r="G914" s="120"/>
      <c r="H914" s="120"/>
      <c r="I914" s="11" t="str">
        <f t="shared" si="212"/>
        <v/>
      </c>
      <c r="J914" s="2" t="str">
        <f t="shared" si="213"/>
        <v/>
      </c>
      <c r="K914" s="2" t="str">
        <f t="shared" si="214"/>
        <v/>
      </c>
      <c r="L914" s="2" t="str">
        <f t="shared" si="215"/>
        <v/>
      </c>
      <c r="M914" s="2" t="str">
        <f t="shared" si="216"/>
        <v/>
      </c>
      <c r="N914" s="2" t="str">
        <f t="shared" si="217"/>
        <v/>
      </c>
      <c r="O914" s="11" t="str">
        <f t="shared" si="218"/>
        <v/>
      </c>
      <c r="P914" s="11" t="str">
        <f t="shared" si="219"/>
        <v/>
      </c>
      <c r="Q914" s="11" t="str">
        <f t="shared" si="220"/>
        <v/>
      </c>
      <c r="R914" s="137"/>
      <c r="S914" s="137"/>
      <c r="T914" s="12" t="e">
        <f t="shared" si="221"/>
        <v>#VALUE!</v>
      </c>
      <c r="U914" s="13" t="e">
        <f t="shared" si="222"/>
        <v>#VALUE!</v>
      </c>
      <c r="V914" s="13"/>
      <c r="W914" s="8">
        <f t="shared" si="223"/>
        <v>9.0359999999999996</v>
      </c>
      <c r="X914" s="8">
        <f t="shared" si="224"/>
        <v>-184.49199999999999</v>
      </c>
      <c r="Y914"/>
      <c r="Z914" t="e">
        <f>IF(D914="M",IF(AC914&lt;78,LMS!$D$5*AC914^3+LMS!$E$5*AC914^2+LMS!$F$5*AC914+LMS!$G$5,IF(AC914&lt;150,LMS!$D$6*AC914^3+LMS!$E$6*AC914^2+LMS!$F$6*AC914+LMS!$G$6,LMS!$D$7*AC914^3+LMS!$E$7*AC914^2+LMS!$F$7*AC914+LMS!$G$7)),IF(AC914&lt;69,LMS!$D$9*AC914^3+LMS!$E$9*AC914^2+LMS!$F$9*AC914+LMS!$G$9,IF(AC914&lt;150,LMS!$D$10*AC914^3+LMS!$E$10*AC914^2+LMS!$F$10*AC914+LMS!$G$10,LMS!$D$11*AC914^3+LMS!$E$11*AC914^2+LMS!$F$11*AC914+LMS!$G$11)))</f>
        <v>#VALUE!</v>
      </c>
      <c r="AA914" t="e">
        <f>IF(D914="M",(IF(AC914&lt;2.5,LMS!$D$21*AC914^3+LMS!$E$21*AC914^2+LMS!$F$21*AC914+LMS!$G$21,IF(AC914&lt;9.5,LMS!$D$22*AC914^3+LMS!$E$22*AC914^2+LMS!$F$22*AC914+LMS!$G$22,IF(AC914&lt;26.75,LMS!$D$23*AC914^3+LMS!$E$23*AC914^2+LMS!$F$23*AC914+LMS!$G$23,IF(AC914&lt;90,LMS!$D$24*AC914^3+LMS!$E$24*AC914^2+LMS!$F$24*AC914+LMS!$G$24,LMS!$D$25*AC914^3+LMS!$E$25*AC914^2+LMS!$F$25*AC914+LMS!$G$25))))),(IF(AC914&lt;2.5,LMS!$D$27*AC914^3+LMS!$E$27*AC914^2+LMS!$F$27*AC914+LMS!$G$27,IF(AC914&lt;9.5,LMS!$D$28*AC914^3+LMS!$E$28*AC914^2+LMS!$F$28*AC914+LMS!$G$28,IF(AC914&lt;26.75,LMS!$D$29*AC914^3+LMS!$E$29*AC914^2+LMS!$F$29*AC914+LMS!$G$29,IF(AC914&lt;90,LMS!$D$30*AC914^3+LMS!$E$30*AC914^2+LMS!$F$30*AC914+LMS!$G$30,IF(AC914&lt;150,LMS!$D$31*AC914^3+LMS!$E$31*AC914^2+LMS!$F$31*AC914+LMS!$G$31,LMS!$D$32*AC914^3+LMS!$E$32*AC914^2+LMS!$F$32*AC914+LMS!$G$32)))))))</f>
        <v>#VALUE!</v>
      </c>
      <c r="AB914" t="e">
        <f>IF(D914="M",(IF(AC914&lt;90,LMS!$D$14*AC914^3+LMS!$E$14*AC914^2+LMS!$F$14*AC914+LMS!$G$14,LMS!$D$15*AC914^3+LMS!$E$15*AC914^2+LMS!$F$15*AC914+LMS!$G$15)),(IF(AC914&lt;90,LMS!$D$17*AC914^3+LMS!$E$17*AC914^2+LMS!$F$17*AC914+LMS!$G$17,LMS!$D$18*AC914^3+LMS!$E$18*AC914^2+LMS!$F$18*AC914+LMS!$G$18)))</f>
        <v>#VALUE!</v>
      </c>
      <c r="AC914" s="7" t="e">
        <f t="shared" si="225"/>
        <v>#VALUE!</v>
      </c>
    </row>
    <row r="915" spans="2:29" s="7" customFormat="1">
      <c r="B915" s="119"/>
      <c r="C915" s="119"/>
      <c r="D915" s="119"/>
      <c r="E915" s="31"/>
      <c r="F915" s="31"/>
      <c r="G915" s="120"/>
      <c r="H915" s="120"/>
      <c r="I915" s="11" t="str">
        <f t="shared" si="212"/>
        <v/>
      </c>
      <c r="J915" s="2" t="str">
        <f t="shared" si="213"/>
        <v/>
      </c>
      <c r="K915" s="2" t="str">
        <f t="shared" si="214"/>
        <v/>
      </c>
      <c r="L915" s="2" t="str">
        <f t="shared" si="215"/>
        <v/>
      </c>
      <c r="M915" s="2" t="str">
        <f t="shared" si="216"/>
        <v/>
      </c>
      <c r="N915" s="2" t="str">
        <f t="shared" si="217"/>
        <v/>
      </c>
      <c r="O915" s="11" t="str">
        <f t="shared" si="218"/>
        <v/>
      </c>
      <c r="P915" s="11" t="str">
        <f t="shared" si="219"/>
        <v/>
      </c>
      <c r="Q915" s="11" t="str">
        <f t="shared" si="220"/>
        <v/>
      </c>
      <c r="R915" s="137"/>
      <c r="S915" s="137"/>
      <c r="T915" s="12" t="e">
        <f t="shared" si="221"/>
        <v>#VALUE!</v>
      </c>
      <c r="U915" s="13" t="e">
        <f t="shared" si="222"/>
        <v>#VALUE!</v>
      </c>
      <c r="V915" s="13"/>
      <c r="W915" s="8">
        <f t="shared" si="223"/>
        <v>9.0359999999999996</v>
      </c>
      <c r="X915" s="8">
        <f t="shared" si="224"/>
        <v>-184.49199999999999</v>
      </c>
      <c r="Y915"/>
      <c r="Z915" t="e">
        <f>IF(D915="M",IF(AC915&lt;78,LMS!$D$5*AC915^3+LMS!$E$5*AC915^2+LMS!$F$5*AC915+LMS!$G$5,IF(AC915&lt;150,LMS!$D$6*AC915^3+LMS!$E$6*AC915^2+LMS!$F$6*AC915+LMS!$G$6,LMS!$D$7*AC915^3+LMS!$E$7*AC915^2+LMS!$F$7*AC915+LMS!$G$7)),IF(AC915&lt;69,LMS!$D$9*AC915^3+LMS!$E$9*AC915^2+LMS!$F$9*AC915+LMS!$G$9,IF(AC915&lt;150,LMS!$D$10*AC915^3+LMS!$E$10*AC915^2+LMS!$F$10*AC915+LMS!$G$10,LMS!$D$11*AC915^3+LMS!$E$11*AC915^2+LMS!$F$11*AC915+LMS!$G$11)))</f>
        <v>#VALUE!</v>
      </c>
      <c r="AA915" t="e">
        <f>IF(D915="M",(IF(AC915&lt;2.5,LMS!$D$21*AC915^3+LMS!$E$21*AC915^2+LMS!$F$21*AC915+LMS!$G$21,IF(AC915&lt;9.5,LMS!$D$22*AC915^3+LMS!$E$22*AC915^2+LMS!$F$22*AC915+LMS!$G$22,IF(AC915&lt;26.75,LMS!$D$23*AC915^3+LMS!$E$23*AC915^2+LMS!$F$23*AC915+LMS!$G$23,IF(AC915&lt;90,LMS!$D$24*AC915^3+LMS!$E$24*AC915^2+LMS!$F$24*AC915+LMS!$G$24,LMS!$D$25*AC915^3+LMS!$E$25*AC915^2+LMS!$F$25*AC915+LMS!$G$25))))),(IF(AC915&lt;2.5,LMS!$D$27*AC915^3+LMS!$E$27*AC915^2+LMS!$F$27*AC915+LMS!$G$27,IF(AC915&lt;9.5,LMS!$D$28*AC915^3+LMS!$E$28*AC915^2+LMS!$F$28*AC915+LMS!$G$28,IF(AC915&lt;26.75,LMS!$D$29*AC915^3+LMS!$E$29*AC915^2+LMS!$F$29*AC915+LMS!$G$29,IF(AC915&lt;90,LMS!$D$30*AC915^3+LMS!$E$30*AC915^2+LMS!$F$30*AC915+LMS!$G$30,IF(AC915&lt;150,LMS!$D$31*AC915^3+LMS!$E$31*AC915^2+LMS!$F$31*AC915+LMS!$G$31,LMS!$D$32*AC915^3+LMS!$E$32*AC915^2+LMS!$F$32*AC915+LMS!$G$32)))))))</f>
        <v>#VALUE!</v>
      </c>
      <c r="AB915" t="e">
        <f>IF(D915="M",(IF(AC915&lt;90,LMS!$D$14*AC915^3+LMS!$E$14*AC915^2+LMS!$F$14*AC915+LMS!$G$14,LMS!$D$15*AC915^3+LMS!$E$15*AC915^2+LMS!$F$15*AC915+LMS!$G$15)),(IF(AC915&lt;90,LMS!$D$17*AC915^3+LMS!$E$17*AC915^2+LMS!$F$17*AC915+LMS!$G$17,LMS!$D$18*AC915^3+LMS!$E$18*AC915^2+LMS!$F$18*AC915+LMS!$G$18)))</f>
        <v>#VALUE!</v>
      </c>
      <c r="AC915" s="7" t="e">
        <f t="shared" si="225"/>
        <v>#VALUE!</v>
      </c>
    </row>
    <row r="916" spans="2:29" s="7" customFormat="1">
      <c r="B916" s="119"/>
      <c r="C916" s="119"/>
      <c r="D916" s="119"/>
      <c r="E916" s="31"/>
      <c r="F916" s="31"/>
      <c r="G916" s="120"/>
      <c r="H916" s="120"/>
      <c r="I916" s="11" t="str">
        <f t="shared" si="212"/>
        <v/>
      </c>
      <c r="J916" s="2" t="str">
        <f t="shared" si="213"/>
        <v/>
      </c>
      <c r="K916" s="2" t="str">
        <f t="shared" si="214"/>
        <v/>
      </c>
      <c r="L916" s="2" t="str">
        <f t="shared" si="215"/>
        <v/>
      </c>
      <c r="M916" s="2" t="str">
        <f t="shared" si="216"/>
        <v/>
      </c>
      <c r="N916" s="2" t="str">
        <f t="shared" si="217"/>
        <v/>
      </c>
      <c r="O916" s="11" t="str">
        <f t="shared" si="218"/>
        <v/>
      </c>
      <c r="P916" s="11" t="str">
        <f t="shared" si="219"/>
        <v/>
      </c>
      <c r="Q916" s="11" t="str">
        <f t="shared" si="220"/>
        <v/>
      </c>
      <c r="R916" s="137"/>
      <c r="S916" s="137"/>
      <c r="T916" s="12" t="e">
        <f t="shared" si="221"/>
        <v>#VALUE!</v>
      </c>
      <c r="U916" s="13" t="e">
        <f t="shared" si="222"/>
        <v>#VALUE!</v>
      </c>
      <c r="V916" s="13"/>
      <c r="W916" s="8">
        <f t="shared" si="223"/>
        <v>9.0359999999999996</v>
      </c>
      <c r="X916" s="8">
        <f t="shared" si="224"/>
        <v>-184.49199999999999</v>
      </c>
      <c r="Y916"/>
      <c r="Z916" t="e">
        <f>IF(D916="M",IF(AC916&lt;78,LMS!$D$5*AC916^3+LMS!$E$5*AC916^2+LMS!$F$5*AC916+LMS!$G$5,IF(AC916&lt;150,LMS!$D$6*AC916^3+LMS!$E$6*AC916^2+LMS!$F$6*AC916+LMS!$G$6,LMS!$D$7*AC916^3+LMS!$E$7*AC916^2+LMS!$F$7*AC916+LMS!$G$7)),IF(AC916&lt;69,LMS!$D$9*AC916^3+LMS!$E$9*AC916^2+LMS!$F$9*AC916+LMS!$G$9,IF(AC916&lt;150,LMS!$D$10*AC916^3+LMS!$E$10*AC916^2+LMS!$F$10*AC916+LMS!$G$10,LMS!$D$11*AC916^3+LMS!$E$11*AC916^2+LMS!$F$11*AC916+LMS!$G$11)))</f>
        <v>#VALUE!</v>
      </c>
      <c r="AA916" t="e">
        <f>IF(D916="M",(IF(AC916&lt;2.5,LMS!$D$21*AC916^3+LMS!$E$21*AC916^2+LMS!$F$21*AC916+LMS!$G$21,IF(AC916&lt;9.5,LMS!$D$22*AC916^3+LMS!$E$22*AC916^2+LMS!$F$22*AC916+LMS!$G$22,IF(AC916&lt;26.75,LMS!$D$23*AC916^3+LMS!$E$23*AC916^2+LMS!$F$23*AC916+LMS!$G$23,IF(AC916&lt;90,LMS!$D$24*AC916^3+LMS!$E$24*AC916^2+LMS!$F$24*AC916+LMS!$G$24,LMS!$D$25*AC916^3+LMS!$E$25*AC916^2+LMS!$F$25*AC916+LMS!$G$25))))),(IF(AC916&lt;2.5,LMS!$D$27*AC916^3+LMS!$E$27*AC916^2+LMS!$F$27*AC916+LMS!$G$27,IF(AC916&lt;9.5,LMS!$D$28*AC916^3+LMS!$E$28*AC916^2+LMS!$F$28*AC916+LMS!$G$28,IF(AC916&lt;26.75,LMS!$D$29*AC916^3+LMS!$E$29*AC916^2+LMS!$F$29*AC916+LMS!$G$29,IF(AC916&lt;90,LMS!$D$30*AC916^3+LMS!$E$30*AC916^2+LMS!$F$30*AC916+LMS!$G$30,IF(AC916&lt;150,LMS!$D$31*AC916^3+LMS!$E$31*AC916^2+LMS!$F$31*AC916+LMS!$G$31,LMS!$D$32*AC916^3+LMS!$E$32*AC916^2+LMS!$F$32*AC916+LMS!$G$32)))))))</f>
        <v>#VALUE!</v>
      </c>
      <c r="AB916" t="e">
        <f>IF(D916="M",(IF(AC916&lt;90,LMS!$D$14*AC916^3+LMS!$E$14*AC916^2+LMS!$F$14*AC916+LMS!$G$14,LMS!$D$15*AC916^3+LMS!$E$15*AC916^2+LMS!$F$15*AC916+LMS!$G$15)),(IF(AC916&lt;90,LMS!$D$17*AC916^3+LMS!$E$17*AC916^2+LMS!$F$17*AC916+LMS!$G$17,LMS!$D$18*AC916^3+LMS!$E$18*AC916^2+LMS!$F$18*AC916+LMS!$G$18)))</f>
        <v>#VALUE!</v>
      </c>
      <c r="AC916" s="7" t="e">
        <f t="shared" si="225"/>
        <v>#VALUE!</v>
      </c>
    </row>
    <row r="917" spans="2:29" s="7" customFormat="1">
      <c r="B917" s="119"/>
      <c r="C917" s="119"/>
      <c r="D917" s="119"/>
      <c r="E917" s="31"/>
      <c r="F917" s="31"/>
      <c r="G917" s="120"/>
      <c r="H917" s="120"/>
      <c r="I917" s="11" t="str">
        <f t="shared" si="212"/>
        <v/>
      </c>
      <c r="J917" s="2" t="str">
        <f t="shared" si="213"/>
        <v/>
      </c>
      <c r="K917" s="2" t="str">
        <f t="shared" si="214"/>
        <v/>
      </c>
      <c r="L917" s="2" t="str">
        <f t="shared" si="215"/>
        <v/>
      </c>
      <c r="M917" s="2" t="str">
        <f t="shared" si="216"/>
        <v/>
      </c>
      <c r="N917" s="2" t="str">
        <f t="shared" si="217"/>
        <v/>
      </c>
      <c r="O917" s="11" t="str">
        <f t="shared" si="218"/>
        <v/>
      </c>
      <c r="P917" s="11" t="str">
        <f t="shared" si="219"/>
        <v/>
      </c>
      <c r="Q917" s="11" t="str">
        <f t="shared" si="220"/>
        <v/>
      </c>
      <c r="R917" s="137"/>
      <c r="S917" s="137"/>
      <c r="T917" s="12" t="e">
        <f t="shared" si="221"/>
        <v>#VALUE!</v>
      </c>
      <c r="U917" s="13" t="e">
        <f t="shared" si="222"/>
        <v>#VALUE!</v>
      </c>
      <c r="V917" s="13"/>
      <c r="W917" s="8">
        <f t="shared" si="223"/>
        <v>9.0359999999999996</v>
      </c>
      <c r="X917" s="8">
        <f t="shared" si="224"/>
        <v>-184.49199999999999</v>
      </c>
      <c r="Y917"/>
      <c r="Z917" t="e">
        <f>IF(D917="M",IF(AC917&lt;78,LMS!$D$5*AC917^3+LMS!$E$5*AC917^2+LMS!$F$5*AC917+LMS!$G$5,IF(AC917&lt;150,LMS!$D$6*AC917^3+LMS!$E$6*AC917^2+LMS!$F$6*AC917+LMS!$G$6,LMS!$D$7*AC917^3+LMS!$E$7*AC917^2+LMS!$F$7*AC917+LMS!$G$7)),IF(AC917&lt;69,LMS!$D$9*AC917^3+LMS!$E$9*AC917^2+LMS!$F$9*AC917+LMS!$G$9,IF(AC917&lt;150,LMS!$D$10*AC917^3+LMS!$E$10*AC917^2+LMS!$F$10*AC917+LMS!$G$10,LMS!$D$11*AC917^3+LMS!$E$11*AC917^2+LMS!$F$11*AC917+LMS!$G$11)))</f>
        <v>#VALUE!</v>
      </c>
      <c r="AA917" t="e">
        <f>IF(D917="M",(IF(AC917&lt;2.5,LMS!$D$21*AC917^3+LMS!$E$21*AC917^2+LMS!$F$21*AC917+LMS!$G$21,IF(AC917&lt;9.5,LMS!$D$22*AC917^3+LMS!$E$22*AC917^2+LMS!$F$22*AC917+LMS!$G$22,IF(AC917&lt;26.75,LMS!$D$23*AC917^3+LMS!$E$23*AC917^2+LMS!$F$23*AC917+LMS!$G$23,IF(AC917&lt;90,LMS!$D$24*AC917^3+LMS!$E$24*AC917^2+LMS!$F$24*AC917+LMS!$G$24,LMS!$D$25*AC917^3+LMS!$E$25*AC917^2+LMS!$F$25*AC917+LMS!$G$25))))),(IF(AC917&lt;2.5,LMS!$D$27*AC917^3+LMS!$E$27*AC917^2+LMS!$F$27*AC917+LMS!$G$27,IF(AC917&lt;9.5,LMS!$D$28*AC917^3+LMS!$E$28*AC917^2+LMS!$F$28*AC917+LMS!$G$28,IF(AC917&lt;26.75,LMS!$D$29*AC917^3+LMS!$E$29*AC917^2+LMS!$F$29*AC917+LMS!$G$29,IF(AC917&lt;90,LMS!$D$30*AC917^3+LMS!$E$30*AC917^2+LMS!$F$30*AC917+LMS!$G$30,IF(AC917&lt;150,LMS!$D$31*AC917^3+LMS!$E$31*AC917^2+LMS!$F$31*AC917+LMS!$G$31,LMS!$D$32*AC917^3+LMS!$E$32*AC917^2+LMS!$F$32*AC917+LMS!$G$32)))))))</f>
        <v>#VALUE!</v>
      </c>
      <c r="AB917" t="e">
        <f>IF(D917="M",(IF(AC917&lt;90,LMS!$D$14*AC917^3+LMS!$E$14*AC917^2+LMS!$F$14*AC917+LMS!$G$14,LMS!$D$15*AC917^3+LMS!$E$15*AC917^2+LMS!$F$15*AC917+LMS!$G$15)),(IF(AC917&lt;90,LMS!$D$17*AC917^3+LMS!$E$17*AC917^2+LMS!$F$17*AC917+LMS!$G$17,LMS!$D$18*AC917^3+LMS!$E$18*AC917^2+LMS!$F$18*AC917+LMS!$G$18)))</f>
        <v>#VALUE!</v>
      </c>
      <c r="AC917" s="7" t="e">
        <f t="shared" si="225"/>
        <v>#VALUE!</v>
      </c>
    </row>
    <row r="918" spans="2:29" s="7" customFormat="1">
      <c r="B918" s="119"/>
      <c r="C918" s="119"/>
      <c r="D918" s="119"/>
      <c r="E918" s="31"/>
      <c r="F918" s="31"/>
      <c r="G918" s="120"/>
      <c r="H918" s="120"/>
      <c r="I918" s="11" t="str">
        <f t="shared" si="212"/>
        <v/>
      </c>
      <c r="J918" s="2" t="str">
        <f t="shared" si="213"/>
        <v/>
      </c>
      <c r="K918" s="2" t="str">
        <f t="shared" si="214"/>
        <v/>
      </c>
      <c r="L918" s="2" t="str">
        <f t="shared" si="215"/>
        <v/>
      </c>
      <c r="M918" s="2" t="str">
        <f t="shared" si="216"/>
        <v/>
      </c>
      <c r="N918" s="2" t="str">
        <f t="shared" si="217"/>
        <v/>
      </c>
      <c r="O918" s="11" t="str">
        <f t="shared" si="218"/>
        <v/>
      </c>
      <c r="P918" s="11" t="str">
        <f t="shared" si="219"/>
        <v/>
      </c>
      <c r="Q918" s="11" t="str">
        <f t="shared" si="220"/>
        <v/>
      </c>
      <c r="R918" s="137"/>
      <c r="S918" s="137"/>
      <c r="T918" s="12" t="e">
        <f t="shared" si="221"/>
        <v>#VALUE!</v>
      </c>
      <c r="U918" s="13" t="e">
        <f t="shared" si="222"/>
        <v>#VALUE!</v>
      </c>
      <c r="V918" s="13"/>
      <c r="W918" s="8">
        <f t="shared" si="223"/>
        <v>9.0359999999999996</v>
      </c>
      <c r="X918" s="8">
        <f t="shared" si="224"/>
        <v>-184.49199999999999</v>
      </c>
      <c r="Y918"/>
      <c r="Z918" t="e">
        <f>IF(D918="M",IF(AC918&lt;78,LMS!$D$5*AC918^3+LMS!$E$5*AC918^2+LMS!$F$5*AC918+LMS!$G$5,IF(AC918&lt;150,LMS!$D$6*AC918^3+LMS!$E$6*AC918^2+LMS!$F$6*AC918+LMS!$G$6,LMS!$D$7*AC918^3+LMS!$E$7*AC918^2+LMS!$F$7*AC918+LMS!$G$7)),IF(AC918&lt;69,LMS!$D$9*AC918^3+LMS!$E$9*AC918^2+LMS!$F$9*AC918+LMS!$G$9,IF(AC918&lt;150,LMS!$D$10*AC918^3+LMS!$E$10*AC918^2+LMS!$F$10*AC918+LMS!$G$10,LMS!$D$11*AC918^3+LMS!$E$11*AC918^2+LMS!$F$11*AC918+LMS!$G$11)))</f>
        <v>#VALUE!</v>
      </c>
      <c r="AA918" t="e">
        <f>IF(D918="M",(IF(AC918&lt;2.5,LMS!$D$21*AC918^3+LMS!$E$21*AC918^2+LMS!$F$21*AC918+LMS!$G$21,IF(AC918&lt;9.5,LMS!$D$22*AC918^3+LMS!$E$22*AC918^2+LMS!$F$22*AC918+LMS!$G$22,IF(AC918&lt;26.75,LMS!$D$23*AC918^3+LMS!$E$23*AC918^2+LMS!$F$23*AC918+LMS!$G$23,IF(AC918&lt;90,LMS!$D$24*AC918^3+LMS!$E$24*AC918^2+LMS!$F$24*AC918+LMS!$G$24,LMS!$D$25*AC918^3+LMS!$E$25*AC918^2+LMS!$F$25*AC918+LMS!$G$25))))),(IF(AC918&lt;2.5,LMS!$D$27*AC918^3+LMS!$E$27*AC918^2+LMS!$F$27*AC918+LMS!$G$27,IF(AC918&lt;9.5,LMS!$D$28*AC918^3+LMS!$E$28*AC918^2+LMS!$F$28*AC918+LMS!$G$28,IF(AC918&lt;26.75,LMS!$D$29*AC918^3+LMS!$E$29*AC918^2+LMS!$F$29*AC918+LMS!$G$29,IF(AC918&lt;90,LMS!$D$30*AC918^3+LMS!$E$30*AC918^2+LMS!$F$30*AC918+LMS!$G$30,IF(AC918&lt;150,LMS!$D$31*AC918^3+LMS!$E$31*AC918^2+LMS!$F$31*AC918+LMS!$G$31,LMS!$D$32*AC918^3+LMS!$E$32*AC918^2+LMS!$F$32*AC918+LMS!$G$32)))))))</f>
        <v>#VALUE!</v>
      </c>
      <c r="AB918" t="e">
        <f>IF(D918="M",(IF(AC918&lt;90,LMS!$D$14*AC918^3+LMS!$E$14*AC918^2+LMS!$F$14*AC918+LMS!$G$14,LMS!$D$15*AC918^3+LMS!$E$15*AC918^2+LMS!$F$15*AC918+LMS!$G$15)),(IF(AC918&lt;90,LMS!$D$17*AC918^3+LMS!$E$17*AC918^2+LMS!$F$17*AC918+LMS!$G$17,LMS!$D$18*AC918^3+LMS!$E$18*AC918^2+LMS!$F$18*AC918+LMS!$G$18)))</f>
        <v>#VALUE!</v>
      </c>
      <c r="AC918" s="7" t="e">
        <f t="shared" si="225"/>
        <v>#VALUE!</v>
      </c>
    </row>
    <row r="919" spans="2:29" s="7" customFormat="1">
      <c r="B919" s="119"/>
      <c r="C919" s="119"/>
      <c r="D919" s="119"/>
      <c r="E919" s="31"/>
      <c r="F919" s="31"/>
      <c r="G919" s="120"/>
      <c r="H919" s="120"/>
      <c r="I919" s="11" t="str">
        <f t="shared" si="212"/>
        <v/>
      </c>
      <c r="J919" s="2" t="str">
        <f t="shared" si="213"/>
        <v/>
      </c>
      <c r="K919" s="2" t="str">
        <f t="shared" si="214"/>
        <v/>
      </c>
      <c r="L919" s="2" t="str">
        <f t="shared" si="215"/>
        <v/>
      </c>
      <c r="M919" s="2" t="str">
        <f t="shared" si="216"/>
        <v/>
      </c>
      <c r="N919" s="2" t="str">
        <f t="shared" si="217"/>
        <v/>
      </c>
      <c r="O919" s="11" t="str">
        <f t="shared" si="218"/>
        <v/>
      </c>
      <c r="P919" s="11" t="str">
        <f t="shared" si="219"/>
        <v/>
      </c>
      <c r="Q919" s="11" t="str">
        <f t="shared" si="220"/>
        <v/>
      </c>
      <c r="R919" s="137"/>
      <c r="S919" s="137"/>
      <c r="T919" s="12" t="e">
        <f t="shared" si="221"/>
        <v>#VALUE!</v>
      </c>
      <c r="U919" s="13" t="e">
        <f t="shared" si="222"/>
        <v>#VALUE!</v>
      </c>
      <c r="V919" s="13"/>
      <c r="W919" s="8">
        <f t="shared" si="223"/>
        <v>9.0359999999999996</v>
      </c>
      <c r="X919" s="8">
        <f t="shared" si="224"/>
        <v>-184.49199999999999</v>
      </c>
      <c r="Y919"/>
      <c r="Z919" t="e">
        <f>IF(D919="M",IF(AC919&lt;78,LMS!$D$5*AC919^3+LMS!$E$5*AC919^2+LMS!$F$5*AC919+LMS!$G$5,IF(AC919&lt;150,LMS!$D$6*AC919^3+LMS!$E$6*AC919^2+LMS!$F$6*AC919+LMS!$G$6,LMS!$D$7*AC919^3+LMS!$E$7*AC919^2+LMS!$F$7*AC919+LMS!$G$7)),IF(AC919&lt;69,LMS!$D$9*AC919^3+LMS!$E$9*AC919^2+LMS!$F$9*AC919+LMS!$G$9,IF(AC919&lt;150,LMS!$D$10*AC919^3+LMS!$E$10*AC919^2+LMS!$F$10*AC919+LMS!$G$10,LMS!$D$11*AC919^3+LMS!$E$11*AC919^2+LMS!$F$11*AC919+LMS!$G$11)))</f>
        <v>#VALUE!</v>
      </c>
      <c r="AA919" t="e">
        <f>IF(D919="M",(IF(AC919&lt;2.5,LMS!$D$21*AC919^3+LMS!$E$21*AC919^2+LMS!$F$21*AC919+LMS!$G$21,IF(AC919&lt;9.5,LMS!$D$22*AC919^3+LMS!$E$22*AC919^2+LMS!$F$22*AC919+LMS!$G$22,IF(AC919&lt;26.75,LMS!$D$23*AC919^3+LMS!$E$23*AC919^2+LMS!$F$23*AC919+LMS!$G$23,IF(AC919&lt;90,LMS!$D$24*AC919^3+LMS!$E$24*AC919^2+LMS!$F$24*AC919+LMS!$G$24,LMS!$D$25*AC919^3+LMS!$E$25*AC919^2+LMS!$F$25*AC919+LMS!$G$25))))),(IF(AC919&lt;2.5,LMS!$D$27*AC919^3+LMS!$E$27*AC919^2+LMS!$F$27*AC919+LMS!$G$27,IF(AC919&lt;9.5,LMS!$D$28*AC919^3+LMS!$E$28*AC919^2+LMS!$F$28*AC919+LMS!$G$28,IF(AC919&lt;26.75,LMS!$D$29*AC919^3+LMS!$E$29*AC919^2+LMS!$F$29*AC919+LMS!$G$29,IF(AC919&lt;90,LMS!$D$30*AC919^3+LMS!$E$30*AC919^2+LMS!$F$30*AC919+LMS!$G$30,IF(AC919&lt;150,LMS!$D$31*AC919^3+LMS!$E$31*AC919^2+LMS!$F$31*AC919+LMS!$G$31,LMS!$D$32*AC919^3+LMS!$E$32*AC919^2+LMS!$F$32*AC919+LMS!$G$32)))))))</f>
        <v>#VALUE!</v>
      </c>
      <c r="AB919" t="e">
        <f>IF(D919="M",(IF(AC919&lt;90,LMS!$D$14*AC919^3+LMS!$E$14*AC919^2+LMS!$F$14*AC919+LMS!$G$14,LMS!$D$15*AC919^3+LMS!$E$15*AC919^2+LMS!$F$15*AC919+LMS!$G$15)),(IF(AC919&lt;90,LMS!$D$17*AC919^3+LMS!$E$17*AC919^2+LMS!$F$17*AC919+LMS!$G$17,LMS!$D$18*AC919^3+LMS!$E$18*AC919^2+LMS!$F$18*AC919+LMS!$G$18)))</f>
        <v>#VALUE!</v>
      </c>
      <c r="AC919" s="7" t="e">
        <f t="shared" si="225"/>
        <v>#VALUE!</v>
      </c>
    </row>
    <row r="920" spans="2:29" s="7" customFormat="1">
      <c r="B920" s="119"/>
      <c r="C920" s="119"/>
      <c r="D920" s="119"/>
      <c r="E920" s="31"/>
      <c r="F920" s="31"/>
      <c r="G920" s="120"/>
      <c r="H920" s="120"/>
      <c r="I920" s="11" t="str">
        <f t="shared" si="212"/>
        <v/>
      </c>
      <c r="J920" s="2" t="str">
        <f t="shared" si="213"/>
        <v/>
      </c>
      <c r="K920" s="2" t="str">
        <f t="shared" si="214"/>
        <v/>
      </c>
      <c r="L920" s="2" t="str">
        <f t="shared" si="215"/>
        <v/>
      </c>
      <c r="M920" s="2" t="str">
        <f t="shared" si="216"/>
        <v/>
      </c>
      <c r="N920" s="2" t="str">
        <f t="shared" si="217"/>
        <v/>
      </c>
      <c r="O920" s="11" t="str">
        <f t="shared" si="218"/>
        <v/>
      </c>
      <c r="P920" s="11" t="str">
        <f t="shared" si="219"/>
        <v/>
      </c>
      <c r="Q920" s="11" t="str">
        <f t="shared" si="220"/>
        <v/>
      </c>
      <c r="R920" s="137"/>
      <c r="S920" s="137"/>
      <c r="T920" s="12" t="e">
        <f t="shared" si="221"/>
        <v>#VALUE!</v>
      </c>
      <c r="U920" s="13" t="e">
        <f t="shared" si="222"/>
        <v>#VALUE!</v>
      </c>
      <c r="V920" s="13"/>
      <c r="W920" s="8">
        <f t="shared" si="223"/>
        <v>9.0359999999999996</v>
      </c>
      <c r="X920" s="8">
        <f t="shared" si="224"/>
        <v>-184.49199999999999</v>
      </c>
      <c r="Y920"/>
      <c r="Z920" t="e">
        <f>IF(D920="M",IF(AC920&lt;78,LMS!$D$5*AC920^3+LMS!$E$5*AC920^2+LMS!$F$5*AC920+LMS!$G$5,IF(AC920&lt;150,LMS!$D$6*AC920^3+LMS!$E$6*AC920^2+LMS!$F$6*AC920+LMS!$G$6,LMS!$D$7*AC920^3+LMS!$E$7*AC920^2+LMS!$F$7*AC920+LMS!$G$7)),IF(AC920&lt;69,LMS!$D$9*AC920^3+LMS!$E$9*AC920^2+LMS!$F$9*AC920+LMS!$G$9,IF(AC920&lt;150,LMS!$D$10*AC920^3+LMS!$E$10*AC920^2+LMS!$F$10*AC920+LMS!$G$10,LMS!$D$11*AC920^3+LMS!$E$11*AC920^2+LMS!$F$11*AC920+LMS!$G$11)))</f>
        <v>#VALUE!</v>
      </c>
      <c r="AA920" t="e">
        <f>IF(D920="M",(IF(AC920&lt;2.5,LMS!$D$21*AC920^3+LMS!$E$21*AC920^2+LMS!$F$21*AC920+LMS!$G$21,IF(AC920&lt;9.5,LMS!$D$22*AC920^3+LMS!$E$22*AC920^2+LMS!$F$22*AC920+LMS!$G$22,IF(AC920&lt;26.75,LMS!$D$23*AC920^3+LMS!$E$23*AC920^2+LMS!$F$23*AC920+LMS!$G$23,IF(AC920&lt;90,LMS!$D$24*AC920^3+LMS!$E$24*AC920^2+LMS!$F$24*AC920+LMS!$G$24,LMS!$D$25*AC920^3+LMS!$E$25*AC920^2+LMS!$F$25*AC920+LMS!$G$25))))),(IF(AC920&lt;2.5,LMS!$D$27*AC920^3+LMS!$E$27*AC920^2+LMS!$F$27*AC920+LMS!$G$27,IF(AC920&lt;9.5,LMS!$D$28*AC920^3+LMS!$E$28*AC920^2+LMS!$F$28*AC920+LMS!$G$28,IF(AC920&lt;26.75,LMS!$D$29*AC920^3+LMS!$E$29*AC920^2+LMS!$F$29*AC920+LMS!$G$29,IF(AC920&lt;90,LMS!$D$30*AC920^3+LMS!$E$30*AC920^2+LMS!$F$30*AC920+LMS!$G$30,IF(AC920&lt;150,LMS!$D$31*AC920^3+LMS!$E$31*AC920^2+LMS!$F$31*AC920+LMS!$G$31,LMS!$D$32*AC920^3+LMS!$E$32*AC920^2+LMS!$F$32*AC920+LMS!$G$32)))))))</f>
        <v>#VALUE!</v>
      </c>
      <c r="AB920" t="e">
        <f>IF(D920="M",(IF(AC920&lt;90,LMS!$D$14*AC920^3+LMS!$E$14*AC920^2+LMS!$F$14*AC920+LMS!$G$14,LMS!$D$15*AC920^3+LMS!$E$15*AC920^2+LMS!$F$15*AC920+LMS!$G$15)),(IF(AC920&lt;90,LMS!$D$17*AC920^3+LMS!$E$17*AC920^2+LMS!$F$17*AC920+LMS!$G$17,LMS!$D$18*AC920^3+LMS!$E$18*AC920^2+LMS!$F$18*AC920+LMS!$G$18)))</f>
        <v>#VALUE!</v>
      </c>
      <c r="AC920" s="7" t="e">
        <f t="shared" si="225"/>
        <v>#VALUE!</v>
      </c>
    </row>
    <row r="921" spans="2:29" s="7" customFormat="1">
      <c r="B921" s="119"/>
      <c r="C921" s="119"/>
      <c r="D921" s="119"/>
      <c r="E921" s="31"/>
      <c r="F921" s="31"/>
      <c r="G921" s="120"/>
      <c r="H921" s="120"/>
      <c r="I921" s="11" t="str">
        <f t="shared" si="212"/>
        <v/>
      </c>
      <c r="J921" s="2" t="str">
        <f t="shared" si="213"/>
        <v/>
      </c>
      <c r="K921" s="2" t="str">
        <f t="shared" si="214"/>
        <v/>
      </c>
      <c r="L921" s="2" t="str">
        <f t="shared" si="215"/>
        <v/>
      </c>
      <c r="M921" s="2" t="str">
        <f t="shared" si="216"/>
        <v/>
      </c>
      <c r="N921" s="2" t="str">
        <f t="shared" si="217"/>
        <v/>
      </c>
      <c r="O921" s="11" t="str">
        <f t="shared" si="218"/>
        <v/>
      </c>
      <c r="P921" s="11" t="str">
        <f t="shared" si="219"/>
        <v/>
      </c>
      <c r="Q921" s="11" t="str">
        <f t="shared" si="220"/>
        <v/>
      </c>
      <c r="R921" s="137"/>
      <c r="S921" s="137"/>
      <c r="T921" s="12" t="e">
        <f t="shared" si="221"/>
        <v>#VALUE!</v>
      </c>
      <c r="U921" s="13" t="e">
        <f t="shared" si="222"/>
        <v>#VALUE!</v>
      </c>
      <c r="V921" s="13"/>
      <c r="W921" s="8">
        <f t="shared" si="223"/>
        <v>9.0359999999999996</v>
      </c>
      <c r="X921" s="8">
        <f t="shared" si="224"/>
        <v>-184.49199999999999</v>
      </c>
      <c r="Y921"/>
      <c r="Z921" t="e">
        <f>IF(D921="M",IF(AC921&lt;78,LMS!$D$5*AC921^3+LMS!$E$5*AC921^2+LMS!$F$5*AC921+LMS!$G$5,IF(AC921&lt;150,LMS!$D$6*AC921^3+LMS!$E$6*AC921^2+LMS!$F$6*AC921+LMS!$G$6,LMS!$D$7*AC921^3+LMS!$E$7*AC921^2+LMS!$F$7*AC921+LMS!$G$7)),IF(AC921&lt;69,LMS!$D$9*AC921^3+LMS!$E$9*AC921^2+LMS!$F$9*AC921+LMS!$G$9,IF(AC921&lt;150,LMS!$D$10*AC921^3+LMS!$E$10*AC921^2+LMS!$F$10*AC921+LMS!$G$10,LMS!$D$11*AC921^3+LMS!$E$11*AC921^2+LMS!$F$11*AC921+LMS!$G$11)))</f>
        <v>#VALUE!</v>
      </c>
      <c r="AA921" t="e">
        <f>IF(D921="M",(IF(AC921&lt;2.5,LMS!$D$21*AC921^3+LMS!$E$21*AC921^2+LMS!$F$21*AC921+LMS!$G$21,IF(AC921&lt;9.5,LMS!$D$22*AC921^3+LMS!$E$22*AC921^2+LMS!$F$22*AC921+LMS!$G$22,IF(AC921&lt;26.75,LMS!$D$23*AC921^3+LMS!$E$23*AC921^2+LMS!$F$23*AC921+LMS!$G$23,IF(AC921&lt;90,LMS!$D$24*AC921^3+LMS!$E$24*AC921^2+LMS!$F$24*AC921+LMS!$G$24,LMS!$D$25*AC921^3+LMS!$E$25*AC921^2+LMS!$F$25*AC921+LMS!$G$25))))),(IF(AC921&lt;2.5,LMS!$D$27*AC921^3+LMS!$E$27*AC921^2+LMS!$F$27*AC921+LMS!$G$27,IF(AC921&lt;9.5,LMS!$D$28*AC921^3+LMS!$E$28*AC921^2+LMS!$F$28*AC921+LMS!$G$28,IF(AC921&lt;26.75,LMS!$D$29*AC921^3+LMS!$E$29*AC921^2+LMS!$F$29*AC921+LMS!$G$29,IF(AC921&lt;90,LMS!$D$30*AC921^3+LMS!$E$30*AC921^2+LMS!$F$30*AC921+LMS!$G$30,IF(AC921&lt;150,LMS!$D$31*AC921^3+LMS!$E$31*AC921^2+LMS!$F$31*AC921+LMS!$G$31,LMS!$D$32*AC921^3+LMS!$E$32*AC921^2+LMS!$F$32*AC921+LMS!$G$32)))))))</f>
        <v>#VALUE!</v>
      </c>
      <c r="AB921" t="e">
        <f>IF(D921="M",(IF(AC921&lt;90,LMS!$D$14*AC921^3+LMS!$E$14*AC921^2+LMS!$F$14*AC921+LMS!$G$14,LMS!$D$15*AC921^3+LMS!$E$15*AC921^2+LMS!$F$15*AC921+LMS!$G$15)),(IF(AC921&lt;90,LMS!$D$17*AC921^3+LMS!$E$17*AC921^2+LMS!$F$17*AC921+LMS!$G$17,LMS!$D$18*AC921^3+LMS!$E$18*AC921^2+LMS!$F$18*AC921+LMS!$G$18)))</f>
        <v>#VALUE!</v>
      </c>
      <c r="AC921" s="7" t="e">
        <f t="shared" si="225"/>
        <v>#VALUE!</v>
      </c>
    </row>
    <row r="922" spans="2:29" s="7" customFormat="1">
      <c r="B922" s="119"/>
      <c r="C922" s="119"/>
      <c r="D922" s="119"/>
      <c r="E922" s="31"/>
      <c r="F922" s="31"/>
      <c r="G922" s="120"/>
      <c r="H922" s="120"/>
      <c r="I922" s="11" t="str">
        <f t="shared" si="212"/>
        <v/>
      </c>
      <c r="J922" s="2" t="str">
        <f t="shared" si="213"/>
        <v/>
      </c>
      <c r="K922" s="2" t="str">
        <f t="shared" si="214"/>
        <v/>
      </c>
      <c r="L922" s="2" t="str">
        <f t="shared" si="215"/>
        <v/>
      </c>
      <c r="M922" s="2" t="str">
        <f t="shared" si="216"/>
        <v/>
      </c>
      <c r="N922" s="2" t="str">
        <f t="shared" si="217"/>
        <v/>
      </c>
      <c r="O922" s="11" t="str">
        <f t="shared" si="218"/>
        <v/>
      </c>
      <c r="P922" s="11" t="str">
        <f t="shared" si="219"/>
        <v/>
      </c>
      <c r="Q922" s="11" t="str">
        <f t="shared" si="220"/>
        <v/>
      </c>
      <c r="R922" s="137"/>
      <c r="S922" s="137"/>
      <c r="T922" s="12" t="e">
        <f t="shared" si="221"/>
        <v>#VALUE!</v>
      </c>
      <c r="U922" s="13" t="e">
        <f t="shared" si="222"/>
        <v>#VALUE!</v>
      </c>
      <c r="V922" s="13"/>
      <c r="W922" s="8">
        <f t="shared" si="223"/>
        <v>9.0359999999999996</v>
      </c>
      <c r="X922" s="8">
        <f t="shared" si="224"/>
        <v>-184.49199999999999</v>
      </c>
      <c r="Y922"/>
      <c r="Z922" t="e">
        <f>IF(D922="M",IF(AC922&lt;78,LMS!$D$5*AC922^3+LMS!$E$5*AC922^2+LMS!$F$5*AC922+LMS!$G$5,IF(AC922&lt;150,LMS!$D$6*AC922^3+LMS!$E$6*AC922^2+LMS!$F$6*AC922+LMS!$G$6,LMS!$D$7*AC922^3+LMS!$E$7*AC922^2+LMS!$F$7*AC922+LMS!$G$7)),IF(AC922&lt;69,LMS!$D$9*AC922^3+LMS!$E$9*AC922^2+LMS!$F$9*AC922+LMS!$G$9,IF(AC922&lt;150,LMS!$D$10*AC922^3+LMS!$E$10*AC922^2+LMS!$F$10*AC922+LMS!$G$10,LMS!$D$11*AC922^3+LMS!$E$11*AC922^2+LMS!$F$11*AC922+LMS!$G$11)))</f>
        <v>#VALUE!</v>
      </c>
      <c r="AA922" t="e">
        <f>IF(D922="M",(IF(AC922&lt;2.5,LMS!$D$21*AC922^3+LMS!$E$21*AC922^2+LMS!$F$21*AC922+LMS!$G$21,IF(AC922&lt;9.5,LMS!$D$22*AC922^3+LMS!$E$22*AC922^2+LMS!$F$22*AC922+LMS!$G$22,IF(AC922&lt;26.75,LMS!$D$23*AC922^3+LMS!$E$23*AC922^2+LMS!$F$23*AC922+LMS!$G$23,IF(AC922&lt;90,LMS!$D$24*AC922^3+LMS!$E$24*AC922^2+LMS!$F$24*AC922+LMS!$G$24,LMS!$D$25*AC922^3+LMS!$E$25*AC922^2+LMS!$F$25*AC922+LMS!$G$25))))),(IF(AC922&lt;2.5,LMS!$D$27*AC922^3+LMS!$E$27*AC922^2+LMS!$F$27*AC922+LMS!$G$27,IF(AC922&lt;9.5,LMS!$D$28*AC922^3+LMS!$E$28*AC922^2+LMS!$F$28*AC922+LMS!$G$28,IF(AC922&lt;26.75,LMS!$D$29*AC922^3+LMS!$E$29*AC922^2+LMS!$F$29*AC922+LMS!$G$29,IF(AC922&lt;90,LMS!$D$30*AC922^3+LMS!$E$30*AC922^2+LMS!$F$30*AC922+LMS!$G$30,IF(AC922&lt;150,LMS!$D$31*AC922^3+LMS!$E$31*AC922^2+LMS!$F$31*AC922+LMS!$G$31,LMS!$D$32*AC922^3+LMS!$E$32*AC922^2+LMS!$F$32*AC922+LMS!$G$32)))))))</f>
        <v>#VALUE!</v>
      </c>
      <c r="AB922" t="e">
        <f>IF(D922="M",(IF(AC922&lt;90,LMS!$D$14*AC922^3+LMS!$E$14*AC922^2+LMS!$F$14*AC922+LMS!$G$14,LMS!$D$15*AC922^3+LMS!$E$15*AC922^2+LMS!$F$15*AC922+LMS!$G$15)),(IF(AC922&lt;90,LMS!$D$17*AC922^3+LMS!$E$17*AC922^2+LMS!$F$17*AC922+LMS!$G$17,LMS!$D$18*AC922^3+LMS!$E$18*AC922^2+LMS!$F$18*AC922+LMS!$G$18)))</f>
        <v>#VALUE!</v>
      </c>
      <c r="AC922" s="7" t="e">
        <f t="shared" si="225"/>
        <v>#VALUE!</v>
      </c>
    </row>
    <row r="923" spans="2:29" s="7" customFormat="1">
      <c r="B923" s="119"/>
      <c r="C923" s="119"/>
      <c r="D923" s="119"/>
      <c r="E923" s="31"/>
      <c r="F923" s="31"/>
      <c r="G923" s="120"/>
      <c r="H923" s="120"/>
      <c r="I923" s="11" t="str">
        <f t="shared" si="212"/>
        <v/>
      </c>
      <c r="J923" s="2" t="str">
        <f t="shared" si="213"/>
        <v/>
      </c>
      <c r="K923" s="2" t="str">
        <f t="shared" si="214"/>
        <v/>
      </c>
      <c r="L923" s="2" t="str">
        <f t="shared" si="215"/>
        <v/>
      </c>
      <c r="M923" s="2" t="str">
        <f t="shared" si="216"/>
        <v/>
      </c>
      <c r="N923" s="2" t="str">
        <f t="shared" si="217"/>
        <v/>
      </c>
      <c r="O923" s="11" t="str">
        <f t="shared" si="218"/>
        <v/>
      </c>
      <c r="P923" s="11" t="str">
        <f t="shared" si="219"/>
        <v/>
      </c>
      <c r="Q923" s="11" t="str">
        <f t="shared" si="220"/>
        <v/>
      </c>
      <c r="R923" s="137"/>
      <c r="S923" s="137"/>
      <c r="T923" s="12" t="e">
        <f t="shared" si="221"/>
        <v>#VALUE!</v>
      </c>
      <c r="U923" s="13" t="e">
        <f t="shared" si="222"/>
        <v>#VALUE!</v>
      </c>
      <c r="V923" s="13"/>
      <c r="W923" s="8">
        <f t="shared" si="223"/>
        <v>9.0359999999999996</v>
      </c>
      <c r="X923" s="8">
        <f t="shared" si="224"/>
        <v>-184.49199999999999</v>
      </c>
      <c r="Y923"/>
      <c r="Z923" t="e">
        <f>IF(D923="M",IF(AC923&lt;78,LMS!$D$5*AC923^3+LMS!$E$5*AC923^2+LMS!$F$5*AC923+LMS!$G$5,IF(AC923&lt;150,LMS!$D$6*AC923^3+LMS!$E$6*AC923^2+LMS!$F$6*AC923+LMS!$G$6,LMS!$D$7*AC923^3+LMS!$E$7*AC923^2+LMS!$F$7*AC923+LMS!$G$7)),IF(AC923&lt;69,LMS!$D$9*AC923^3+LMS!$E$9*AC923^2+LMS!$F$9*AC923+LMS!$G$9,IF(AC923&lt;150,LMS!$D$10*AC923^3+LMS!$E$10*AC923^2+LMS!$F$10*AC923+LMS!$G$10,LMS!$D$11*AC923^3+LMS!$E$11*AC923^2+LMS!$F$11*AC923+LMS!$G$11)))</f>
        <v>#VALUE!</v>
      </c>
      <c r="AA923" t="e">
        <f>IF(D923="M",(IF(AC923&lt;2.5,LMS!$D$21*AC923^3+LMS!$E$21*AC923^2+LMS!$F$21*AC923+LMS!$G$21,IF(AC923&lt;9.5,LMS!$D$22*AC923^3+LMS!$E$22*AC923^2+LMS!$F$22*AC923+LMS!$G$22,IF(AC923&lt;26.75,LMS!$D$23*AC923^3+LMS!$E$23*AC923^2+LMS!$F$23*AC923+LMS!$G$23,IF(AC923&lt;90,LMS!$D$24*AC923^3+LMS!$E$24*AC923^2+LMS!$F$24*AC923+LMS!$G$24,LMS!$D$25*AC923^3+LMS!$E$25*AC923^2+LMS!$F$25*AC923+LMS!$G$25))))),(IF(AC923&lt;2.5,LMS!$D$27*AC923^3+LMS!$E$27*AC923^2+LMS!$F$27*AC923+LMS!$G$27,IF(AC923&lt;9.5,LMS!$D$28*AC923^3+LMS!$E$28*AC923^2+LMS!$F$28*AC923+LMS!$G$28,IF(AC923&lt;26.75,LMS!$D$29*AC923^3+LMS!$E$29*AC923^2+LMS!$F$29*AC923+LMS!$G$29,IF(AC923&lt;90,LMS!$D$30*AC923^3+LMS!$E$30*AC923^2+LMS!$F$30*AC923+LMS!$G$30,IF(AC923&lt;150,LMS!$D$31*AC923^3+LMS!$E$31*AC923^2+LMS!$F$31*AC923+LMS!$G$31,LMS!$D$32*AC923^3+LMS!$E$32*AC923^2+LMS!$F$32*AC923+LMS!$G$32)))))))</f>
        <v>#VALUE!</v>
      </c>
      <c r="AB923" t="e">
        <f>IF(D923="M",(IF(AC923&lt;90,LMS!$D$14*AC923^3+LMS!$E$14*AC923^2+LMS!$F$14*AC923+LMS!$G$14,LMS!$D$15*AC923^3+LMS!$E$15*AC923^2+LMS!$F$15*AC923+LMS!$G$15)),(IF(AC923&lt;90,LMS!$D$17*AC923^3+LMS!$E$17*AC923^2+LMS!$F$17*AC923+LMS!$G$17,LMS!$D$18*AC923^3+LMS!$E$18*AC923^2+LMS!$F$18*AC923+LMS!$G$18)))</f>
        <v>#VALUE!</v>
      </c>
      <c r="AC923" s="7" t="e">
        <f t="shared" si="225"/>
        <v>#VALUE!</v>
      </c>
    </row>
    <row r="924" spans="2:29" s="7" customFormat="1">
      <c r="B924" s="119"/>
      <c r="C924" s="119"/>
      <c r="D924" s="119"/>
      <c r="E924" s="31"/>
      <c r="F924" s="31"/>
      <c r="G924" s="120"/>
      <c r="H924" s="120"/>
      <c r="I924" s="11" t="str">
        <f t="shared" si="212"/>
        <v/>
      </c>
      <c r="J924" s="2" t="str">
        <f t="shared" si="213"/>
        <v/>
      </c>
      <c r="K924" s="2" t="str">
        <f t="shared" si="214"/>
        <v/>
      </c>
      <c r="L924" s="2" t="str">
        <f t="shared" si="215"/>
        <v/>
      </c>
      <c r="M924" s="2" t="str">
        <f t="shared" si="216"/>
        <v/>
      </c>
      <c r="N924" s="2" t="str">
        <f t="shared" si="217"/>
        <v/>
      </c>
      <c r="O924" s="11" t="str">
        <f t="shared" si="218"/>
        <v/>
      </c>
      <c r="P924" s="11" t="str">
        <f t="shared" si="219"/>
        <v/>
      </c>
      <c r="Q924" s="11" t="str">
        <f t="shared" si="220"/>
        <v/>
      </c>
      <c r="R924" s="137"/>
      <c r="S924" s="137"/>
      <c r="T924" s="12" t="e">
        <f t="shared" si="221"/>
        <v>#VALUE!</v>
      </c>
      <c r="U924" s="13" t="e">
        <f t="shared" si="222"/>
        <v>#VALUE!</v>
      </c>
      <c r="V924" s="13"/>
      <c r="W924" s="8">
        <f t="shared" si="223"/>
        <v>9.0359999999999996</v>
      </c>
      <c r="X924" s="8">
        <f t="shared" si="224"/>
        <v>-184.49199999999999</v>
      </c>
      <c r="Y924"/>
      <c r="Z924" t="e">
        <f>IF(D924="M",IF(AC924&lt;78,LMS!$D$5*AC924^3+LMS!$E$5*AC924^2+LMS!$F$5*AC924+LMS!$G$5,IF(AC924&lt;150,LMS!$D$6*AC924^3+LMS!$E$6*AC924^2+LMS!$F$6*AC924+LMS!$G$6,LMS!$D$7*AC924^3+LMS!$E$7*AC924^2+LMS!$F$7*AC924+LMS!$G$7)),IF(AC924&lt;69,LMS!$D$9*AC924^3+LMS!$E$9*AC924^2+LMS!$F$9*AC924+LMS!$G$9,IF(AC924&lt;150,LMS!$D$10*AC924^3+LMS!$E$10*AC924^2+LMS!$F$10*AC924+LMS!$G$10,LMS!$D$11*AC924^3+LMS!$E$11*AC924^2+LMS!$F$11*AC924+LMS!$G$11)))</f>
        <v>#VALUE!</v>
      </c>
      <c r="AA924" t="e">
        <f>IF(D924="M",(IF(AC924&lt;2.5,LMS!$D$21*AC924^3+LMS!$E$21*AC924^2+LMS!$F$21*AC924+LMS!$G$21,IF(AC924&lt;9.5,LMS!$D$22*AC924^3+LMS!$E$22*AC924^2+LMS!$F$22*AC924+LMS!$G$22,IF(AC924&lt;26.75,LMS!$D$23*AC924^3+LMS!$E$23*AC924^2+LMS!$F$23*AC924+LMS!$G$23,IF(AC924&lt;90,LMS!$D$24*AC924^3+LMS!$E$24*AC924^2+LMS!$F$24*AC924+LMS!$G$24,LMS!$D$25*AC924^3+LMS!$E$25*AC924^2+LMS!$F$25*AC924+LMS!$G$25))))),(IF(AC924&lt;2.5,LMS!$D$27*AC924^3+LMS!$E$27*AC924^2+LMS!$F$27*AC924+LMS!$G$27,IF(AC924&lt;9.5,LMS!$D$28*AC924^3+LMS!$E$28*AC924^2+LMS!$F$28*AC924+LMS!$G$28,IF(AC924&lt;26.75,LMS!$D$29*AC924^3+LMS!$E$29*AC924^2+LMS!$F$29*AC924+LMS!$G$29,IF(AC924&lt;90,LMS!$D$30*AC924^3+LMS!$E$30*AC924^2+LMS!$F$30*AC924+LMS!$G$30,IF(AC924&lt;150,LMS!$D$31*AC924^3+LMS!$E$31*AC924^2+LMS!$F$31*AC924+LMS!$G$31,LMS!$D$32*AC924^3+LMS!$E$32*AC924^2+LMS!$F$32*AC924+LMS!$G$32)))))))</f>
        <v>#VALUE!</v>
      </c>
      <c r="AB924" t="e">
        <f>IF(D924="M",(IF(AC924&lt;90,LMS!$D$14*AC924^3+LMS!$E$14*AC924^2+LMS!$F$14*AC924+LMS!$G$14,LMS!$D$15*AC924^3+LMS!$E$15*AC924^2+LMS!$F$15*AC924+LMS!$G$15)),(IF(AC924&lt;90,LMS!$D$17*AC924^3+LMS!$E$17*AC924^2+LMS!$F$17*AC924+LMS!$G$17,LMS!$D$18*AC924^3+LMS!$E$18*AC924^2+LMS!$F$18*AC924+LMS!$G$18)))</f>
        <v>#VALUE!</v>
      </c>
      <c r="AC924" s="7" t="e">
        <f t="shared" si="225"/>
        <v>#VALUE!</v>
      </c>
    </row>
    <row r="925" spans="2:29" s="7" customFormat="1">
      <c r="B925" s="119"/>
      <c r="C925" s="119"/>
      <c r="D925" s="119"/>
      <c r="E925" s="31"/>
      <c r="F925" s="31"/>
      <c r="G925" s="120"/>
      <c r="H925" s="120"/>
      <c r="I925" s="11" t="str">
        <f t="shared" si="212"/>
        <v/>
      </c>
      <c r="J925" s="2" t="str">
        <f t="shared" si="213"/>
        <v/>
      </c>
      <c r="K925" s="2" t="str">
        <f t="shared" si="214"/>
        <v/>
      </c>
      <c r="L925" s="2" t="str">
        <f t="shared" si="215"/>
        <v/>
      </c>
      <c r="M925" s="2" t="str">
        <f t="shared" si="216"/>
        <v/>
      </c>
      <c r="N925" s="2" t="str">
        <f t="shared" si="217"/>
        <v/>
      </c>
      <c r="O925" s="11" t="str">
        <f t="shared" si="218"/>
        <v/>
      </c>
      <c r="P925" s="11" t="str">
        <f t="shared" si="219"/>
        <v/>
      </c>
      <c r="Q925" s="11" t="str">
        <f t="shared" si="220"/>
        <v/>
      </c>
      <c r="R925" s="137"/>
      <c r="S925" s="137"/>
      <c r="T925" s="12" t="e">
        <f t="shared" si="221"/>
        <v>#VALUE!</v>
      </c>
      <c r="U925" s="13" t="e">
        <f t="shared" si="222"/>
        <v>#VALUE!</v>
      </c>
      <c r="V925" s="13"/>
      <c r="W925" s="8">
        <f t="shared" si="223"/>
        <v>9.0359999999999996</v>
      </c>
      <c r="X925" s="8">
        <f t="shared" si="224"/>
        <v>-184.49199999999999</v>
      </c>
      <c r="Y925"/>
      <c r="Z925" t="e">
        <f>IF(D925="M",IF(AC925&lt;78,LMS!$D$5*AC925^3+LMS!$E$5*AC925^2+LMS!$F$5*AC925+LMS!$G$5,IF(AC925&lt;150,LMS!$D$6*AC925^3+LMS!$E$6*AC925^2+LMS!$F$6*AC925+LMS!$G$6,LMS!$D$7*AC925^3+LMS!$E$7*AC925^2+LMS!$F$7*AC925+LMS!$G$7)),IF(AC925&lt;69,LMS!$D$9*AC925^3+LMS!$E$9*AC925^2+LMS!$F$9*AC925+LMS!$G$9,IF(AC925&lt;150,LMS!$D$10*AC925^3+LMS!$E$10*AC925^2+LMS!$F$10*AC925+LMS!$G$10,LMS!$D$11*AC925^3+LMS!$E$11*AC925^2+LMS!$F$11*AC925+LMS!$G$11)))</f>
        <v>#VALUE!</v>
      </c>
      <c r="AA925" t="e">
        <f>IF(D925="M",(IF(AC925&lt;2.5,LMS!$D$21*AC925^3+LMS!$E$21*AC925^2+LMS!$F$21*AC925+LMS!$G$21,IF(AC925&lt;9.5,LMS!$D$22*AC925^3+LMS!$E$22*AC925^2+LMS!$F$22*AC925+LMS!$G$22,IF(AC925&lt;26.75,LMS!$D$23*AC925^3+LMS!$E$23*AC925^2+LMS!$F$23*AC925+LMS!$G$23,IF(AC925&lt;90,LMS!$D$24*AC925^3+LMS!$E$24*AC925^2+LMS!$F$24*AC925+LMS!$G$24,LMS!$D$25*AC925^3+LMS!$E$25*AC925^2+LMS!$F$25*AC925+LMS!$G$25))))),(IF(AC925&lt;2.5,LMS!$D$27*AC925^3+LMS!$E$27*AC925^2+LMS!$F$27*AC925+LMS!$G$27,IF(AC925&lt;9.5,LMS!$D$28*AC925^3+LMS!$E$28*AC925^2+LMS!$F$28*AC925+LMS!$G$28,IF(AC925&lt;26.75,LMS!$D$29*AC925^3+LMS!$E$29*AC925^2+LMS!$F$29*AC925+LMS!$G$29,IF(AC925&lt;90,LMS!$D$30*AC925^3+LMS!$E$30*AC925^2+LMS!$F$30*AC925+LMS!$G$30,IF(AC925&lt;150,LMS!$D$31*AC925^3+LMS!$E$31*AC925^2+LMS!$F$31*AC925+LMS!$G$31,LMS!$D$32*AC925^3+LMS!$E$32*AC925^2+LMS!$F$32*AC925+LMS!$G$32)))))))</f>
        <v>#VALUE!</v>
      </c>
      <c r="AB925" t="e">
        <f>IF(D925="M",(IF(AC925&lt;90,LMS!$D$14*AC925^3+LMS!$E$14*AC925^2+LMS!$F$14*AC925+LMS!$G$14,LMS!$D$15*AC925^3+LMS!$E$15*AC925^2+LMS!$F$15*AC925+LMS!$G$15)),(IF(AC925&lt;90,LMS!$D$17*AC925^3+LMS!$E$17*AC925^2+LMS!$F$17*AC925+LMS!$G$17,LMS!$D$18*AC925^3+LMS!$E$18*AC925^2+LMS!$F$18*AC925+LMS!$G$18)))</f>
        <v>#VALUE!</v>
      </c>
      <c r="AC925" s="7" t="e">
        <f t="shared" si="225"/>
        <v>#VALUE!</v>
      </c>
    </row>
    <row r="926" spans="2:29" s="7" customFormat="1">
      <c r="B926" s="119"/>
      <c r="C926" s="119"/>
      <c r="D926" s="119"/>
      <c r="E926" s="31"/>
      <c r="F926" s="31"/>
      <c r="G926" s="120"/>
      <c r="H926" s="120"/>
      <c r="I926" s="11" t="str">
        <f t="shared" si="212"/>
        <v/>
      </c>
      <c r="J926" s="2" t="str">
        <f t="shared" si="213"/>
        <v/>
      </c>
      <c r="K926" s="2" t="str">
        <f t="shared" si="214"/>
        <v/>
      </c>
      <c r="L926" s="2" t="str">
        <f t="shared" si="215"/>
        <v/>
      </c>
      <c r="M926" s="2" t="str">
        <f t="shared" si="216"/>
        <v/>
      </c>
      <c r="N926" s="2" t="str">
        <f t="shared" si="217"/>
        <v/>
      </c>
      <c r="O926" s="11" t="str">
        <f t="shared" si="218"/>
        <v/>
      </c>
      <c r="P926" s="11" t="str">
        <f t="shared" si="219"/>
        <v/>
      </c>
      <c r="Q926" s="11" t="str">
        <f t="shared" si="220"/>
        <v/>
      </c>
      <c r="R926" s="137"/>
      <c r="S926" s="137"/>
      <c r="T926" s="12" t="e">
        <f t="shared" si="221"/>
        <v>#VALUE!</v>
      </c>
      <c r="U926" s="13" t="e">
        <f t="shared" si="222"/>
        <v>#VALUE!</v>
      </c>
      <c r="V926" s="13"/>
      <c r="W926" s="8">
        <f t="shared" si="223"/>
        <v>9.0359999999999996</v>
      </c>
      <c r="X926" s="8">
        <f t="shared" si="224"/>
        <v>-184.49199999999999</v>
      </c>
      <c r="Y926"/>
      <c r="Z926" t="e">
        <f>IF(D926="M",IF(AC926&lt;78,LMS!$D$5*AC926^3+LMS!$E$5*AC926^2+LMS!$F$5*AC926+LMS!$G$5,IF(AC926&lt;150,LMS!$D$6*AC926^3+LMS!$E$6*AC926^2+LMS!$F$6*AC926+LMS!$G$6,LMS!$D$7*AC926^3+LMS!$E$7*AC926^2+LMS!$F$7*AC926+LMS!$G$7)),IF(AC926&lt;69,LMS!$D$9*AC926^3+LMS!$E$9*AC926^2+LMS!$F$9*AC926+LMS!$G$9,IF(AC926&lt;150,LMS!$D$10*AC926^3+LMS!$E$10*AC926^2+LMS!$F$10*AC926+LMS!$G$10,LMS!$D$11*AC926^3+LMS!$E$11*AC926^2+LMS!$F$11*AC926+LMS!$G$11)))</f>
        <v>#VALUE!</v>
      </c>
      <c r="AA926" t="e">
        <f>IF(D926="M",(IF(AC926&lt;2.5,LMS!$D$21*AC926^3+LMS!$E$21*AC926^2+LMS!$F$21*AC926+LMS!$G$21,IF(AC926&lt;9.5,LMS!$D$22*AC926^3+LMS!$E$22*AC926^2+LMS!$F$22*AC926+LMS!$G$22,IF(AC926&lt;26.75,LMS!$D$23*AC926^3+LMS!$E$23*AC926^2+LMS!$F$23*AC926+LMS!$G$23,IF(AC926&lt;90,LMS!$D$24*AC926^3+LMS!$E$24*AC926^2+LMS!$F$24*AC926+LMS!$G$24,LMS!$D$25*AC926^3+LMS!$E$25*AC926^2+LMS!$F$25*AC926+LMS!$G$25))))),(IF(AC926&lt;2.5,LMS!$D$27*AC926^3+LMS!$E$27*AC926^2+LMS!$F$27*AC926+LMS!$G$27,IF(AC926&lt;9.5,LMS!$D$28*AC926^3+LMS!$E$28*AC926^2+LMS!$F$28*AC926+LMS!$G$28,IF(AC926&lt;26.75,LMS!$D$29*AC926^3+LMS!$E$29*AC926^2+LMS!$F$29*AC926+LMS!$G$29,IF(AC926&lt;90,LMS!$D$30*AC926^3+LMS!$E$30*AC926^2+LMS!$F$30*AC926+LMS!$G$30,IF(AC926&lt;150,LMS!$D$31*AC926^3+LMS!$E$31*AC926^2+LMS!$F$31*AC926+LMS!$G$31,LMS!$D$32*AC926^3+LMS!$E$32*AC926^2+LMS!$F$32*AC926+LMS!$G$32)))))))</f>
        <v>#VALUE!</v>
      </c>
      <c r="AB926" t="e">
        <f>IF(D926="M",(IF(AC926&lt;90,LMS!$D$14*AC926^3+LMS!$E$14*AC926^2+LMS!$F$14*AC926+LMS!$G$14,LMS!$D$15*AC926^3+LMS!$E$15*AC926^2+LMS!$F$15*AC926+LMS!$G$15)),(IF(AC926&lt;90,LMS!$D$17*AC926^3+LMS!$E$17*AC926^2+LMS!$F$17*AC926+LMS!$G$17,LMS!$D$18*AC926^3+LMS!$E$18*AC926^2+LMS!$F$18*AC926+LMS!$G$18)))</f>
        <v>#VALUE!</v>
      </c>
      <c r="AC926" s="7" t="e">
        <f t="shared" si="225"/>
        <v>#VALUE!</v>
      </c>
    </row>
    <row r="927" spans="2:29" s="7" customFormat="1">
      <c r="B927" s="119"/>
      <c r="C927" s="119"/>
      <c r="D927" s="119"/>
      <c r="E927" s="31"/>
      <c r="F927" s="31"/>
      <c r="G927" s="120"/>
      <c r="H927" s="120"/>
      <c r="I927" s="11" t="str">
        <f t="shared" si="212"/>
        <v/>
      </c>
      <c r="J927" s="2" t="str">
        <f t="shared" si="213"/>
        <v/>
      </c>
      <c r="K927" s="2" t="str">
        <f t="shared" si="214"/>
        <v/>
      </c>
      <c r="L927" s="2" t="str">
        <f t="shared" si="215"/>
        <v/>
      </c>
      <c r="M927" s="2" t="str">
        <f t="shared" si="216"/>
        <v/>
      </c>
      <c r="N927" s="2" t="str">
        <f t="shared" si="217"/>
        <v/>
      </c>
      <c r="O927" s="11" t="str">
        <f t="shared" si="218"/>
        <v/>
      </c>
      <c r="P927" s="11" t="str">
        <f t="shared" si="219"/>
        <v/>
      </c>
      <c r="Q927" s="11" t="str">
        <f t="shared" si="220"/>
        <v/>
      </c>
      <c r="R927" s="137"/>
      <c r="S927" s="137"/>
      <c r="T927" s="12" t="e">
        <f t="shared" si="221"/>
        <v>#VALUE!</v>
      </c>
      <c r="U927" s="13" t="e">
        <f t="shared" si="222"/>
        <v>#VALUE!</v>
      </c>
      <c r="V927" s="13"/>
      <c r="W927" s="8">
        <f t="shared" si="223"/>
        <v>9.0359999999999996</v>
      </c>
      <c r="X927" s="8">
        <f t="shared" si="224"/>
        <v>-184.49199999999999</v>
      </c>
      <c r="Y927"/>
      <c r="Z927" t="e">
        <f>IF(D927="M",IF(AC927&lt;78,LMS!$D$5*AC927^3+LMS!$E$5*AC927^2+LMS!$F$5*AC927+LMS!$G$5,IF(AC927&lt;150,LMS!$D$6*AC927^3+LMS!$E$6*AC927^2+LMS!$F$6*AC927+LMS!$G$6,LMS!$D$7*AC927^3+LMS!$E$7*AC927^2+LMS!$F$7*AC927+LMS!$G$7)),IF(AC927&lt;69,LMS!$D$9*AC927^3+LMS!$E$9*AC927^2+LMS!$F$9*AC927+LMS!$G$9,IF(AC927&lt;150,LMS!$D$10*AC927^3+LMS!$E$10*AC927^2+LMS!$F$10*AC927+LMS!$G$10,LMS!$D$11*AC927^3+LMS!$E$11*AC927^2+LMS!$F$11*AC927+LMS!$G$11)))</f>
        <v>#VALUE!</v>
      </c>
      <c r="AA927" t="e">
        <f>IF(D927="M",(IF(AC927&lt;2.5,LMS!$D$21*AC927^3+LMS!$E$21*AC927^2+LMS!$F$21*AC927+LMS!$G$21,IF(AC927&lt;9.5,LMS!$D$22*AC927^3+LMS!$E$22*AC927^2+LMS!$F$22*AC927+LMS!$G$22,IF(AC927&lt;26.75,LMS!$D$23*AC927^3+LMS!$E$23*AC927^2+LMS!$F$23*AC927+LMS!$G$23,IF(AC927&lt;90,LMS!$D$24*AC927^3+LMS!$E$24*AC927^2+LMS!$F$24*AC927+LMS!$G$24,LMS!$D$25*AC927^3+LMS!$E$25*AC927^2+LMS!$F$25*AC927+LMS!$G$25))))),(IF(AC927&lt;2.5,LMS!$D$27*AC927^3+LMS!$E$27*AC927^2+LMS!$F$27*AC927+LMS!$G$27,IF(AC927&lt;9.5,LMS!$D$28*AC927^3+LMS!$E$28*AC927^2+LMS!$F$28*AC927+LMS!$G$28,IF(AC927&lt;26.75,LMS!$D$29*AC927^3+LMS!$E$29*AC927^2+LMS!$F$29*AC927+LMS!$G$29,IF(AC927&lt;90,LMS!$D$30*AC927^3+LMS!$E$30*AC927^2+LMS!$F$30*AC927+LMS!$G$30,IF(AC927&lt;150,LMS!$D$31*AC927^3+LMS!$E$31*AC927^2+LMS!$F$31*AC927+LMS!$G$31,LMS!$D$32*AC927^3+LMS!$E$32*AC927^2+LMS!$F$32*AC927+LMS!$G$32)))))))</f>
        <v>#VALUE!</v>
      </c>
      <c r="AB927" t="e">
        <f>IF(D927="M",(IF(AC927&lt;90,LMS!$D$14*AC927^3+LMS!$E$14*AC927^2+LMS!$F$14*AC927+LMS!$G$14,LMS!$D$15*AC927^3+LMS!$E$15*AC927^2+LMS!$F$15*AC927+LMS!$G$15)),(IF(AC927&lt;90,LMS!$D$17*AC927^3+LMS!$E$17*AC927^2+LMS!$F$17*AC927+LMS!$G$17,LMS!$D$18*AC927^3+LMS!$E$18*AC927^2+LMS!$F$18*AC927+LMS!$G$18)))</f>
        <v>#VALUE!</v>
      </c>
      <c r="AC927" s="7" t="e">
        <f t="shared" si="225"/>
        <v>#VALUE!</v>
      </c>
    </row>
    <row r="928" spans="2:29" s="7" customFormat="1">
      <c r="B928" s="119"/>
      <c r="C928" s="119"/>
      <c r="D928" s="119"/>
      <c r="E928" s="31"/>
      <c r="F928" s="31"/>
      <c r="G928" s="120"/>
      <c r="H928" s="120"/>
      <c r="I928" s="11" t="str">
        <f t="shared" si="212"/>
        <v/>
      </c>
      <c r="J928" s="2" t="str">
        <f t="shared" si="213"/>
        <v/>
      </c>
      <c r="K928" s="2" t="str">
        <f t="shared" si="214"/>
        <v/>
      </c>
      <c r="L928" s="2" t="str">
        <f t="shared" si="215"/>
        <v/>
      </c>
      <c r="M928" s="2" t="str">
        <f t="shared" si="216"/>
        <v/>
      </c>
      <c r="N928" s="2" t="str">
        <f t="shared" si="217"/>
        <v/>
      </c>
      <c r="O928" s="11" t="str">
        <f t="shared" si="218"/>
        <v/>
      </c>
      <c r="P928" s="11" t="str">
        <f t="shared" si="219"/>
        <v/>
      </c>
      <c r="Q928" s="11" t="str">
        <f t="shared" si="220"/>
        <v/>
      </c>
      <c r="R928" s="137"/>
      <c r="S928" s="137"/>
      <c r="T928" s="12" t="e">
        <f t="shared" si="221"/>
        <v>#VALUE!</v>
      </c>
      <c r="U928" s="13" t="e">
        <f t="shared" si="222"/>
        <v>#VALUE!</v>
      </c>
      <c r="V928" s="13"/>
      <c r="W928" s="8">
        <f t="shared" si="223"/>
        <v>9.0359999999999996</v>
      </c>
      <c r="X928" s="8">
        <f t="shared" si="224"/>
        <v>-184.49199999999999</v>
      </c>
      <c r="Y928"/>
      <c r="Z928" t="e">
        <f>IF(D928="M",IF(AC928&lt;78,LMS!$D$5*AC928^3+LMS!$E$5*AC928^2+LMS!$F$5*AC928+LMS!$G$5,IF(AC928&lt;150,LMS!$D$6*AC928^3+LMS!$E$6*AC928^2+LMS!$F$6*AC928+LMS!$G$6,LMS!$D$7*AC928^3+LMS!$E$7*AC928^2+LMS!$F$7*AC928+LMS!$G$7)),IF(AC928&lt;69,LMS!$D$9*AC928^3+LMS!$E$9*AC928^2+LMS!$F$9*AC928+LMS!$G$9,IF(AC928&lt;150,LMS!$D$10*AC928^3+LMS!$E$10*AC928^2+LMS!$F$10*AC928+LMS!$G$10,LMS!$D$11*AC928^3+LMS!$E$11*AC928^2+LMS!$F$11*AC928+LMS!$G$11)))</f>
        <v>#VALUE!</v>
      </c>
      <c r="AA928" t="e">
        <f>IF(D928="M",(IF(AC928&lt;2.5,LMS!$D$21*AC928^3+LMS!$E$21*AC928^2+LMS!$F$21*AC928+LMS!$G$21,IF(AC928&lt;9.5,LMS!$D$22*AC928^3+LMS!$E$22*AC928^2+LMS!$F$22*AC928+LMS!$G$22,IF(AC928&lt;26.75,LMS!$D$23*AC928^3+LMS!$E$23*AC928^2+LMS!$F$23*AC928+LMS!$G$23,IF(AC928&lt;90,LMS!$D$24*AC928^3+LMS!$E$24*AC928^2+LMS!$F$24*AC928+LMS!$G$24,LMS!$D$25*AC928^3+LMS!$E$25*AC928^2+LMS!$F$25*AC928+LMS!$G$25))))),(IF(AC928&lt;2.5,LMS!$D$27*AC928^3+LMS!$E$27*AC928^2+LMS!$F$27*AC928+LMS!$G$27,IF(AC928&lt;9.5,LMS!$D$28*AC928^3+LMS!$E$28*AC928^2+LMS!$F$28*AC928+LMS!$G$28,IF(AC928&lt;26.75,LMS!$D$29*AC928^3+LMS!$E$29*AC928^2+LMS!$F$29*AC928+LMS!$G$29,IF(AC928&lt;90,LMS!$D$30*AC928^3+LMS!$E$30*AC928^2+LMS!$F$30*AC928+LMS!$G$30,IF(AC928&lt;150,LMS!$D$31*AC928^3+LMS!$E$31*AC928^2+LMS!$F$31*AC928+LMS!$G$31,LMS!$D$32*AC928^3+LMS!$E$32*AC928^2+LMS!$F$32*AC928+LMS!$G$32)))))))</f>
        <v>#VALUE!</v>
      </c>
      <c r="AB928" t="e">
        <f>IF(D928="M",(IF(AC928&lt;90,LMS!$D$14*AC928^3+LMS!$E$14*AC928^2+LMS!$F$14*AC928+LMS!$G$14,LMS!$D$15*AC928^3+LMS!$E$15*AC928^2+LMS!$F$15*AC928+LMS!$G$15)),(IF(AC928&lt;90,LMS!$D$17*AC928^3+LMS!$E$17*AC928^2+LMS!$F$17*AC928+LMS!$G$17,LMS!$D$18*AC928^3+LMS!$E$18*AC928^2+LMS!$F$18*AC928+LMS!$G$18)))</f>
        <v>#VALUE!</v>
      </c>
      <c r="AC928" s="7" t="e">
        <f t="shared" si="225"/>
        <v>#VALUE!</v>
      </c>
    </row>
    <row r="929" spans="2:29" s="7" customFormat="1">
      <c r="B929" s="119"/>
      <c r="C929" s="119"/>
      <c r="D929" s="119"/>
      <c r="E929" s="31"/>
      <c r="F929" s="31"/>
      <c r="G929" s="120"/>
      <c r="H929" s="120"/>
      <c r="I929" s="11" t="str">
        <f t="shared" si="212"/>
        <v/>
      </c>
      <c r="J929" s="2" t="str">
        <f t="shared" si="213"/>
        <v/>
      </c>
      <c r="K929" s="2" t="str">
        <f t="shared" si="214"/>
        <v/>
      </c>
      <c r="L929" s="2" t="str">
        <f t="shared" si="215"/>
        <v/>
      </c>
      <c r="M929" s="2" t="str">
        <f t="shared" si="216"/>
        <v/>
      </c>
      <c r="N929" s="2" t="str">
        <f t="shared" si="217"/>
        <v/>
      </c>
      <c r="O929" s="11" t="str">
        <f t="shared" si="218"/>
        <v/>
      </c>
      <c r="P929" s="11" t="str">
        <f t="shared" si="219"/>
        <v/>
      </c>
      <c r="Q929" s="11" t="str">
        <f t="shared" si="220"/>
        <v/>
      </c>
      <c r="R929" s="137"/>
      <c r="S929" s="137"/>
      <c r="T929" s="12" t="e">
        <f t="shared" si="221"/>
        <v>#VALUE!</v>
      </c>
      <c r="U929" s="13" t="e">
        <f t="shared" si="222"/>
        <v>#VALUE!</v>
      </c>
      <c r="V929" s="13"/>
      <c r="W929" s="8">
        <f t="shared" si="223"/>
        <v>9.0359999999999996</v>
      </c>
      <c r="X929" s="8">
        <f t="shared" si="224"/>
        <v>-184.49199999999999</v>
      </c>
      <c r="Y929"/>
      <c r="Z929" t="e">
        <f>IF(D929="M",IF(AC929&lt;78,LMS!$D$5*AC929^3+LMS!$E$5*AC929^2+LMS!$F$5*AC929+LMS!$G$5,IF(AC929&lt;150,LMS!$D$6*AC929^3+LMS!$E$6*AC929^2+LMS!$F$6*AC929+LMS!$G$6,LMS!$D$7*AC929^3+LMS!$E$7*AC929^2+LMS!$F$7*AC929+LMS!$G$7)),IF(AC929&lt;69,LMS!$D$9*AC929^3+LMS!$E$9*AC929^2+LMS!$F$9*AC929+LMS!$G$9,IF(AC929&lt;150,LMS!$D$10*AC929^3+LMS!$E$10*AC929^2+LMS!$F$10*AC929+LMS!$G$10,LMS!$D$11*AC929^3+LMS!$E$11*AC929^2+LMS!$F$11*AC929+LMS!$G$11)))</f>
        <v>#VALUE!</v>
      </c>
      <c r="AA929" t="e">
        <f>IF(D929="M",(IF(AC929&lt;2.5,LMS!$D$21*AC929^3+LMS!$E$21*AC929^2+LMS!$F$21*AC929+LMS!$G$21,IF(AC929&lt;9.5,LMS!$D$22*AC929^3+LMS!$E$22*AC929^2+LMS!$F$22*AC929+LMS!$G$22,IF(AC929&lt;26.75,LMS!$D$23*AC929^3+LMS!$E$23*AC929^2+LMS!$F$23*AC929+LMS!$G$23,IF(AC929&lt;90,LMS!$D$24*AC929^3+LMS!$E$24*AC929^2+LMS!$F$24*AC929+LMS!$G$24,LMS!$D$25*AC929^3+LMS!$E$25*AC929^2+LMS!$F$25*AC929+LMS!$G$25))))),(IF(AC929&lt;2.5,LMS!$D$27*AC929^3+LMS!$E$27*AC929^2+LMS!$F$27*AC929+LMS!$G$27,IF(AC929&lt;9.5,LMS!$D$28*AC929^3+LMS!$E$28*AC929^2+LMS!$F$28*AC929+LMS!$G$28,IF(AC929&lt;26.75,LMS!$D$29*AC929^3+LMS!$E$29*AC929^2+LMS!$F$29*AC929+LMS!$G$29,IF(AC929&lt;90,LMS!$D$30*AC929^3+LMS!$E$30*AC929^2+LMS!$F$30*AC929+LMS!$G$30,IF(AC929&lt;150,LMS!$D$31*AC929^3+LMS!$E$31*AC929^2+LMS!$F$31*AC929+LMS!$G$31,LMS!$D$32*AC929^3+LMS!$E$32*AC929^2+LMS!$F$32*AC929+LMS!$G$32)))))))</f>
        <v>#VALUE!</v>
      </c>
      <c r="AB929" t="e">
        <f>IF(D929="M",(IF(AC929&lt;90,LMS!$D$14*AC929^3+LMS!$E$14*AC929^2+LMS!$F$14*AC929+LMS!$G$14,LMS!$D$15*AC929^3+LMS!$E$15*AC929^2+LMS!$F$15*AC929+LMS!$G$15)),(IF(AC929&lt;90,LMS!$D$17*AC929^3+LMS!$E$17*AC929^2+LMS!$F$17*AC929+LMS!$G$17,LMS!$D$18*AC929^3+LMS!$E$18*AC929^2+LMS!$F$18*AC929+LMS!$G$18)))</f>
        <v>#VALUE!</v>
      </c>
      <c r="AC929" s="7" t="e">
        <f t="shared" si="225"/>
        <v>#VALUE!</v>
      </c>
    </row>
    <row r="930" spans="2:29" s="7" customFormat="1">
      <c r="B930" s="119"/>
      <c r="C930" s="119"/>
      <c r="D930" s="119"/>
      <c r="E930" s="31"/>
      <c r="F930" s="31"/>
      <c r="G930" s="120"/>
      <c r="H930" s="120"/>
      <c r="I930" s="11" t="str">
        <f t="shared" si="212"/>
        <v/>
      </c>
      <c r="J930" s="2" t="str">
        <f t="shared" si="213"/>
        <v/>
      </c>
      <c r="K930" s="2" t="str">
        <f t="shared" si="214"/>
        <v/>
      </c>
      <c r="L930" s="2" t="str">
        <f t="shared" si="215"/>
        <v/>
      </c>
      <c r="M930" s="2" t="str">
        <f t="shared" si="216"/>
        <v/>
      </c>
      <c r="N930" s="2" t="str">
        <f t="shared" si="217"/>
        <v/>
      </c>
      <c r="O930" s="11" t="str">
        <f t="shared" si="218"/>
        <v/>
      </c>
      <c r="P930" s="11" t="str">
        <f t="shared" si="219"/>
        <v/>
      </c>
      <c r="Q930" s="11" t="str">
        <f t="shared" si="220"/>
        <v/>
      </c>
      <c r="R930" s="137"/>
      <c r="S930" s="137"/>
      <c r="T930" s="12" t="e">
        <f t="shared" si="221"/>
        <v>#VALUE!</v>
      </c>
      <c r="U930" s="13" t="e">
        <f t="shared" si="222"/>
        <v>#VALUE!</v>
      </c>
      <c r="V930" s="13"/>
      <c r="W930" s="8">
        <f t="shared" si="223"/>
        <v>9.0359999999999996</v>
      </c>
      <c r="X930" s="8">
        <f t="shared" si="224"/>
        <v>-184.49199999999999</v>
      </c>
      <c r="Y930"/>
      <c r="Z930" t="e">
        <f>IF(D930="M",IF(AC930&lt;78,LMS!$D$5*AC930^3+LMS!$E$5*AC930^2+LMS!$F$5*AC930+LMS!$G$5,IF(AC930&lt;150,LMS!$D$6*AC930^3+LMS!$E$6*AC930^2+LMS!$F$6*AC930+LMS!$G$6,LMS!$D$7*AC930^3+LMS!$E$7*AC930^2+LMS!$F$7*AC930+LMS!$G$7)),IF(AC930&lt;69,LMS!$D$9*AC930^3+LMS!$E$9*AC930^2+LMS!$F$9*AC930+LMS!$G$9,IF(AC930&lt;150,LMS!$D$10*AC930^3+LMS!$E$10*AC930^2+LMS!$F$10*AC930+LMS!$G$10,LMS!$D$11*AC930^3+LMS!$E$11*AC930^2+LMS!$F$11*AC930+LMS!$G$11)))</f>
        <v>#VALUE!</v>
      </c>
      <c r="AA930" t="e">
        <f>IF(D930="M",(IF(AC930&lt;2.5,LMS!$D$21*AC930^3+LMS!$E$21*AC930^2+LMS!$F$21*AC930+LMS!$G$21,IF(AC930&lt;9.5,LMS!$D$22*AC930^3+LMS!$E$22*AC930^2+LMS!$F$22*AC930+LMS!$G$22,IF(AC930&lt;26.75,LMS!$D$23*AC930^3+LMS!$E$23*AC930^2+LMS!$F$23*AC930+LMS!$G$23,IF(AC930&lt;90,LMS!$D$24*AC930^3+LMS!$E$24*AC930^2+LMS!$F$24*AC930+LMS!$G$24,LMS!$D$25*AC930^3+LMS!$E$25*AC930^2+LMS!$F$25*AC930+LMS!$G$25))))),(IF(AC930&lt;2.5,LMS!$D$27*AC930^3+LMS!$E$27*AC930^2+LMS!$F$27*AC930+LMS!$G$27,IF(AC930&lt;9.5,LMS!$D$28*AC930^3+LMS!$E$28*AC930^2+LMS!$F$28*AC930+LMS!$G$28,IF(AC930&lt;26.75,LMS!$D$29*AC930^3+LMS!$E$29*AC930^2+LMS!$F$29*AC930+LMS!$G$29,IF(AC930&lt;90,LMS!$D$30*AC930^3+LMS!$E$30*AC930^2+LMS!$F$30*AC930+LMS!$G$30,IF(AC930&lt;150,LMS!$D$31*AC930^3+LMS!$E$31*AC930^2+LMS!$F$31*AC930+LMS!$G$31,LMS!$D$32*AC930^3+LMS!$E$32*AC930^2+LMS!$F$32*AC930+LMS!$G$32)))))))</f>
        <v>#VALUE!</v>
      </c>
      <c r="AB930" t="e">
        <f>IF(D930="M",(IF(AC930&lt;90,LMS!$D$14*AC930^3+LMS!$E$14*AC930^2+LMS!$F$14*AC930+LMS!$G$14,LMS!$D$15*AC930^3+LMS!$E$15*AC930^2+LMS!$F$15*AC930+LMS!$G$15)),(IF(AC930&lt;90,LMS!$D$17*AC930^3+LMS!$E$17*AC930^2+LMS!$F$17*AC930+LMS!$G$17,LMS!$D$18*AC930^3+LMS!$E$18*AC930^2+LMS!$F$18*AC930+LMS!$G$18)))</f>
        <v>#VALUE!</v>
      </c>
      <c r="AC930" s="7" t="e">
        <f t="shared" si="225"/>
        <v>#VALUE!</v>
      </c>
    </row>
    <row r="931" spans="2:29" s="7" customFormat="1">
      <c r="B931" s="119"/>
      <c r="C931" s="119"/>
      <c r="D931" s="119"/>
      <c r="E931" s="31"/>
      <c r="F931" s="31"/>
      <c r="G931" s="120"/>
      <c r="H931" s="120"/>
      <c r="I931" s="11" t="str">
        <f t="shared" si="212"/>
        <v/>
      </c>
      <c r="J931" s="2" t="str">
        <f t="shared" si="213"/>
        <v/>
      </c>
      <c r="K931" s="2" t="str">
        <f t="shared" si="214"/>
        <v/>
      </c>
      <c r="L931" s="2" t="str">
        <f t="shared" si="215"/>
        <v/>
      </c>
      <c r="M931" s="2" t="str">
        <f t="shared" si="216"/>
        <v/>
      </c>
      <c r="N931" s="2" t="str">
        <f t="shared" si="217"/>
        <v/>
      </c>
      <c r="O931" s="11" t="str">
        <f t="shared" si="218"/>
        <v/>
      </c>
      <c r="P931" s="11" t="str">
        <f t="shared" si="219"/>
        <v/>
      </c>
      <c r="Q931" s="11" t="str">
        <f t="shared" si="220"/>
        <v/>
      </c>
      <c r="R931" s="137"/>
      <c r="S931" s="137"/>
      <c r="T931" s="12" t="e">
        <f t="shared" si="221"/>
        <v>#VALUE!</v>
      </c>
      <c r="U931" s="13" t="e">
        <f t="shared" si="222"/>
        <v>#VALUE!</v>
      </c>
      <c r="V931" s="13"/>
      <c r="W931" s="8">
        <f t="shared" si="223"/>
        <v>9.0359999999999996</v>
      </c>
      <c r="X931" s="8">
        <f t="shared" si="224"/>
        <v>-184.49199999999999</v>
      </c>
      <c r="Y931"/>
      <c r="Z931" t="e">
        <f>IF(D931="M",IF(AC931&lt;78,LMS!$D$5*AC931^3+LMS!$E$5*AC931^2+LMS!$F$5*AC931+LMS!$G$5,IF(AC931&lt;150,LMS!$D$6*AC931^3+LMS!$E$6*AC931^2+LMS!$F$6*AC931+LMS!$G$6,LMS!$D$7*AC931^3+LMS!$E$7*AC931^2+LMS!$F$7*AC931+LMS!$G$7)),IF(AC931&lt;69,LMS!$D$9*AC931^3+LMS!$E$9*AC931^2+LMS!$F$9*AC931+LMS!$G$9,IF(AC931&lt;150,LMS!$D$10*AC931^3+LMS!$E$10*AC931^2+LMS!$F$10*AC931+LMS!$G$10,LMS!$D$11*AC931^3+LMS!$E$11*AC931^2+LMS!$F$11*AC931+LMS!$G$11)))</f>
        <v>#VALUE!</v>
      </c>
      <c r="AA931" t="e">
        <f>IF(D931="M",(IF(AC931&lt;2.5,LMS!$D$21*AC931^3+LMS!$E$21*AC931^2+LMS!$F$21*AC931+LMS!$G$21,IF(AC931&lt;9.5,LMS!$D$22*AC931^3+LMS!$E$22*AC931^2+LMS!$F$22*AC931+LMS!$G$22,IF(AC931&lt;26.75,LMS!$D$23*AC931^3+LMS!$E$23*AC931^2+LMS!$F$23*AC931+LMS!$G$23,IF(AC931&lt;90,LMS!$D$24*AC931^3+LMS!$E$24*AC931^2+LMS!$F$24*AC931+LMS!$G$24,LMS!$D$25*AC931^3+LMS!$E$25*AC931^2+LMS!$F$25*AC931+LMS!$G$25))))),(IF(AC931&lt;2.5,LMS!$D$27*AC931^3+LMS!$E$27*AC931^2+LMS!$F$27*AC931+LMS!$G$27,IF(AC931&lt;9.5,LMS!$D$28*AC931^3+LMS!$E$28*AC931^2+LMS!$F$28*AC931+LMS!$G$28,IF(AC931&lt;26.75,LMS!$D$29*AC931^3+LMS!$E$29*AC931^2+LMS!$F$29*AC931+LMS!$G$29,IF(AC931&lt;90,LMS!$D$30*AC931^3+LMS!$E$30*AC931^2+LMS!$F$30*AC931+LMS!$G$30,IF(AC931&lt;150,LMS!$D$31*AC931^3+LMS!$E$31*AC931^2+LMS!$F$31*AC931+LMS!$G$31,LMS!$D$32*AC931^3+LMS!$E$32*AC931^2+LMS!$F$32*AC931+LMS!$G$32)))))))</f>
        <v>#VALUE!</v>
      </c>
      <c r="AB931" t="e">
        <f>IF(D931="M",(IF(AC931&lt;90,LMS!$D$14*AC931^3+LMS!$E$14*AC931^2+LMS!$F$14*AC931+LMS!$G$14,LMS!$D$15*AC931^3+LMS!$E$15*AC931^2+LMS!$F$15*AC931+LMS!$G$15)),(IF(AC931&lt;90,LMS!$D$17*AC931^3+LMS!$E$17*AC931^2+LMS!$F$17*AC931+LMS!$G$17,LMS!$D$18*AC931^3+LMS!$E$18*AC931^2+LMS!$F$18*AC931+LMS!$G$18)))</f>
        <v>#VALUE!</v>
      </c>
      <c r="AC931" s="7" t="e">
        <f t="shared" si="225"/>
        <v>#VALUE!</v>
      </c>
    </row>
    <row r="932" spans="2:29" s="7" customFormat="1">
      <c r="B932" s="119"/>
      <c r="C932" s="119"/>
      <c r="D932" s="119"/>
      <c r="E932" s="31"/>
      <c r="F932" s="31"/>
      <c r="G932" s="120"/>
      <c r="H932" s="120"/>
      <c r="I932" s="11" t="str">
        <f t="shared" si="212"/>
        <v/>
      </c>
      <c r="J932" s="2" t="str">
        <f t="shared" si="213"/>
        <v/>
      </c>
      <c r="K932" s="2" t="str">
        <f t="shared" si="214"/>
        <v/>
      </c>
      <c r="L932" s="2" t="str">
        <f t="shared" si="215"/>
        <v/>
      </c>
      <c r="M932" s="2" t="str">
        <f t="shared" si="216"/>
        <v/>
      </c>
      <c r="N932" s="2" t="str">
        <f t="shared" si="217"/>
        <v/>
      </c>
      <c r="O932" s="11" t="str">
        <f t="shared" si="218"/>
        <v/>
      </c>
      <c r="P932" s="11" t="str">
        <f t="shared" si="219"/>
        <v/>
      </c>
      <c r="Q932" s="11" t="str">
        <f t="shared" si="220"/>
        <v/>
      </c>
      <c r="R932" s="137"/>
      <c r="S932" s="137"/>
      <c r="T932" s="12" t="e">
        <f t="shared" si="221"/>
        <v>#VALUE!</v>
      </c>
      <c r="U932" s="13" t="e">
        <f t="shared" si="222"/>
        <v>#VALUE!</v>
      </c>
      <c r="V932" s="13"/>
      <c r="W932" s="8">
        <f t="shared" si="223"/>
        <v>9.0359999999999996</v>
      </c>
      <c r="X932" s="8">
        <f t="shared" si="224"/>
        <v>-184.49199999999999</v>
      </c>
      <c r="Y932"/>
      <c r="Z932" t="e">
        <f>IF(D932="M",IF(AC932&lt;78,LMS!$D$5*AC932^3+LMS!$E$5*AC932^2+LMS!$F$5*AC932+LMS!$G$5,IF(AC932&lt;150,LMS!$D$6*AC932^3+LMS!$E$6*AC932^2+LMS!$F$6*AC932+LMS!$G$6,LMS!$D$7*AC932^3+LMS!$E$7*AC932^2+LMS!$F$7*AC932+LMS!$G$7)),IF(AC932&lt;69,LMS!$D$9*AC932^3+LMS!$E$9*AC932^2+LMS!$F$9*AC932+LMS!$G$9,IF(AC932&lt;150,LMS!$D$10*AC932^3+LMS!$E$10*AC932^2+LMS!$F$10*AC932+LMS!$G$10,LMS!$D$11*AC932^3+LMS!$E$11*AC932^2+LMS!$F$11*AC932+LMS!$G$11)))</f>
        <v>#VALUE!</v>
      </c>
      <c r="AA932" t="e">
        <f>IF(D932="M",(IF(AC932&lt;2.5,LMS!$D$21*AC932^3+LMS!$E$21*AC932^2+LMS!$F$21*AC932+LMS!$G$21,IF(AC932&lt;9.5,LMS!$D$22*AC932^3+LMS!$E$22*AC932^2+LMS!$F$22*AC932+LMS!$G$22,IF(AC932&lt;26.75,LMS!$D$23*AC932^3+LMS!$E$23*AC932^2+LMS!$F$23*AC932+LMS!$G$23,IF(AC932&lt;90,LMS!$D$24*AC932^3+LMS!$E$24*AC932^2+LMS!$F$24*AC932+LMS!$G$24,LMS!$D$25*AC932^3+LMS!$E$25*AC932^2+LMS!$F$25*AC932+LMS!$G$25))))),(IF(AC932&lt;2.5,LMS!$D$27*AC932^3+LMS!$E$27*AC932^2+LMS!$F$27*AC932+LMS!$G$27,IF(AC932&lt;9.5,LMS!$D$28*AC932^3+LMS!$E$28*AC932^2+LMS!$F$28*AC932+LMS!$G$28,IF(AC932&lt;26.75,LMS!$D$29*AC932^3+LMS!$E$29*AC932^2+LMS!$F$29*AC932+LMS!$G$29,IF(AC932&lt;90,LMS!$D$30*AC932^3+LMS!$E$30*AC932^2+LMS!$F$30*AC932+LMS!$G$30,IF(AC932&lt;150,LMS!$D$31*AC932^3+LMS!$E$31*AC932^2+LMS!$F$31*AC932+LMS!$G$31,LMS!$D$32*AC932^3+LMS!$E$32*AC932^2+LMS!$F$32*AC932+LMS!$G$32)))))))</f>
        <v>#VALUE!</v>
      </c>
      <c r="AB932" t="e">
        <f>IF(D932="M",(IF(AC932&lt;90,LMS!$D$14*AC932^3+LMS!$E$14*AC932^2+LMS!$F$14*AC932+LMS!$G$14,LMS!$D$15*AC932^3+LMS!$E$15*AC932^2+LMS!$F$15*AC932+LMS!$G$15)),(IF(AC932&lt;90,LMS!$D$17*AC932^3+LMS!$E$17*AC932^2+LMS!$F$17*AC932+LMS!$G$17,LMS!$D$18*AC932^3+LMS!$E$18*AC932^2+LMS!$F$18*AC932+LMS!$G$18)))</f>
        <v>#VALUE!</v>
      </c>
      <c r="AC932" s="7" t="e">
        <f t="shared" si="225"/>
        <v>#VALUE!</v>
      </c>
    </row>
    <row r="933" spans="2:29" s="7" customFormat="1">
      <c r="B933" s="119"/>
      <c r="C933" s="119"/>
      <c r="D933" s="119"/>
      <c r="E933" s="31"/>
      <c r="F933" s="31"/>
      <c r="G933" s="120"/>
      <c r="H933" s="120"/>
      <c r="I933" s="11" t="str">
        <f t="shared" si="212"/>
        <v/>
      </c>
      <c r="J933" s="2" t="str">
        <f t="shared" si="213"/>
        <v/>
      </c>
      <c r="K933" s="2" t="str">
        <f t="shared" si="214"/>
        <v/>
      </c>
      <c r="L933" s="2" t="str">
        <f t="shared" si="215"/>
        <v/>
      </c>
      <c r="M933" s="2" t="str">
        <f t="shared" si="216"/>
        <v/>
      </c>
      <c r="N933" s="2" t="str">
        <f t="shared" si="217"/>
        <v/>
      </c>
      <c r="O933" s="11" t="str">
        <f t="shared" si="218"/>
        <v/>
      </c>
      <c r="P933" s="11" t="str">
        <f t="shared" si="219"/>
        <v/>
      </c>
      <c r="Q933" s="11" t="str">
        <f t="shared" si="220"/>
        <v/>
      </c>
      <c r="R933" s="137"/>
      <c r="S933" s="137"/>
      <c r="T933" s="12" t="e">
        <f t="shared" si="221"/>
        <v>#VALUE!</v>
      </c>
      <c r="U933" s="13" t="e">
        <f t="shared" si="222"/>
        <v>#VALUE!</v>
      </c>
      <c r="V933" s="13"/>
      <c r="W933" s="8">
        <f t="shared" si="223"/>
        <v>9.0359999999999996</v>
      </c>
      <c r="X933" s="8">
        <f t="shared" si="224"/>
        <v>-184.49199999999999</v>
      </c>
      <c r="Y933"/>
      <c r="Z933" t="e">
        <f>IF(D933="M",IF(AC933&lt;78,LMS!$D$5*AC933^3+LMS!$E$5*AC933^2+LMS!$F$5*AC933+LMS!$G$5,IF(AC933&lt;150,LMS!$D$6*AC933^3+LMS!$E$6*AC933^2+LMS!$F$6*AC933+LMS!$G$6,LMS!$D$7*AC933^3+LMS!$E$7*AC933^2+LMS!$F$7*AC933+LMS!$G$7)),IF(AC933&lt;69,LMS!$D$9*AC933^3+LMS!$E$9*AC933^2+LMS!$F$9*AC933+LMS!$G$9,IF(AC933&lt;150,LMS!$D$10*AC933^3+LMS!$E$10*AC933^2+LMS!$F$10*AC933+LMS!$G$10,LMS!$D$11*AC933^3+LMS!$E$11*AC933^2+LMS!$F$11*AC933+LMS!$G$11)))</f>
        <v>#VALUE!</v>
      </c>
      <c r="AA933" t="e">
        <f>IF(D933="M",(IF(AC933&lt;2.5,LMS!$D$21*AC933^3+LMS!$E$21*AC933^2+LMS!$F$21*AC933+LMS!$G$21,IF(AC933&lt;9.5,LMS!$D$22*AC933^3+LMS!$E$22*AC933^2+LMS!$F$22*AC933+LMS!$G$22,IF(AC933&lt;26.75,LMS!$D$23*AC933^3+LMS!$E$23*AC933^2+LMS!$F$23*AC933+LMS!$G$23,IF(AC933&lt;90,LMS!$D$24*AC933^3+LMS!$E$24*AC933^2+LMS!$F$24*AC933+LMS!$G$24,LMS!$D$25*AC933^3+LMS!$E$25*AC933^2+LMS!$F$25*AC933+LMS!$G$25))))),(IF(AC933&lt;2.5,LMS!$D$27*AC933^3+LMS!$E$27*AC933^2+LMS!$F$27*AC933+LMS!$G$27,IF(AC933&lt;9.5,LMS!$D$28*AC933^3+LMS!$E$28*AC933^2+LMS!$F$28*AC933+LMS!$G$28,IF(AC933&lt;26.75,LMS!$D$29*AC933^3+LMS!$E$29*AC933^2+LMS!$F$29*AC933+LMS!$G$29,IF(AC933&lt;90,LMS!$D$30*AC933^3+LMS!$E$30*AC933^2+LMS!$F$30*AC933+LMS!$G$30,IF(AC933&lt;150,LMS!$D$31*AC933^3+LMS!$E$31*AC933^2+LMS!$F$31*AC933+LMS!$G$31,LMS!$D$32*AC933^3+LMS!$E$32*AC933^2+LMS!$F$32*AC933+LMS!$G$32)))))))</f>
        <v>#VALUE!</v>
      </c>
      <c r="AB933" t="e">
        <f>IF(D933="M",(IF(AC933&lt;90,LMS!$D$14*AC933^3+LMS!$E$14*AC933^2+LMS!$F$14*AC933+LMS!$G$14,LMS!$D$15*AC933^3+LMS!$E$15*AC933^2+LMS!$F$15*AC933+LMS!$G$15)),(IF(AC933&lt;90,LMS!$D$17*AC933^3+LMS!$E$17*AC933^2+LMS!$F$17*AC933+LMS!$G$17,LMS!$D$18*AC933^3+LMS!$E$18*AC933^2+LMS!$F$18*AC933+LMS!$G$18)))</f>
        <v>#VALUE!</v>
      </c>
      <c r="AC933" s="7" t="e">
        <f t="shared" si="225"/>
        <v>#VALUE!</v>
      </c>
    </row>
    <row r="934" spans="2:29" s="7" customFormat="1">
      <c r="B934" s="119"/>
      <c r="C934" s="119"/>
      <c r="D934" s="119"/>
      <c r="E934" s="31"/>
      <c r="F934" s="31"/>
      <c r="G934" s="120"/>
      <c r="H934" s="120"/>
      <c r="I934" s="11" t="str">
        <f t="shared" si="212"/>
        <v/>
      </c>
      <c r="J934" s="2" t="str">
        <f t="shared" si="213"/>
        <v/>
      </c>
      <c r="K934" s="2" t="str">
        <f t="shared" si="214"/>
        <v/>
      </c>
      <c r="L934" s="2" t="str">
        <f t="shared" si="215"/>
        <v/>
      </c>
      <c r="M934" s="2" t="str">
        <f t="shared" si="216"/>
        <v/>
      </c>
      <c r="N934" s="2" t="str">
        <f t="shared" si="217"/>
        <v/>
      </c>
      <c r="O934" s="11" t="str">
        <f t="shared" si="218"/>
        <v/>
      </c>
      <c r="P934" s="11" t="str">
        <f t="shared" si="219"/>
        <v/>
      </c>
      <c r="Q934" s="11" t="str">
        <f t="shared" si="220"/>
        <v/>
      </c>
      <c r="R934" s="137"/>
      <c r="S934" s="137"/>
      <c r="T934" s="12" t="e">
        <f t="shared" si="221"/>
        <v>#VALUE!</v>
      </c>
      <c r="U934" s="13" t="e">
        <f t="shared" si="222"/>
        <v>#VALUE!</v>
      </c>
      <c r="V934" s="13"/>
      <c r="W934" s="8">
        <f t="shared" si="223"/>
        <v>9.0359999999999996</v>
      </c>
      <c r="X934" s="8">
        <f t="shared" si="224"/>
        <v>-184.49199999999999</v>
      </c>
      <c r="Y934"/>
      <c r="Z934" t="e">
        <f>IF(D934="M",IF(AC934&lt;78,LMS!$D$5*AC934^3+LMS!$E$5*AC934^2+LMS!$F$5*AC934+LMS!$G$5,IF(AC934&lt;150,LMS!$D$6*AC934^3+LMS!$E$6*AC934^2+LMS!$F$6*AC934+LMS!$G$6,LMS!$D$7*AC934^3+LMS!$E$7*AC934^2+LMS!$F$7*AC934+LMS!$G$7)),IF(AC934&lt;69,LMS!$D$9*AC934^3+LMS!$E$9*AC934^2+LMS!$F$9*AC934+LMS!$G$9,IF(AC934&lt;150,LMS!$D$10*AC934^3+LMS!$E$10*AC934^2+LMS!$F$10*AC934+LMS!$G$10,LMS!$D$11*AC934^3+LMS!$E$11*AC934^2+LMS!$F$11*AC934+LMS!$G$11)))</f>
        <v>#VALUE!</v>
      </c>
      <c r="AA934" t="e">
        <f>IF(D934="M",(IF(AC934&lt;2.5,LMS!$D$21*AC934^3+LMS!$E$21*AC934^2+LMS!$F$21*AC934+LMS!$G$21,IF(AC934&lt;9.5,LMS!$D$22*AC934^3+LMS!$E$22*AC934^2+LMS!$F$22*AC934+LMS!$G$22,IF(AC934&lt;26.75,LMS!$D$23*AC934^3+LMS!$E$23*AC934^2+LMS!$F$23*AC934+LMS!$G$23,IF(AC934&lt;90,LMS!$D$24*AC934^3+LMS!$E$24*AC934^2+LMS!$F$24*AC934+LMS!$G$24,LMS!$D$25*AC934^3+LMS!$E$25*AC934^2+LMS!$F$25*AC934+LMS!$G$25))))),(IF(AC934&lt;2.5,LMS!$D$27*AC934^3+LMS!$E$27*AC934^2+LMS!$F$27*AC934+LMS!$G$27,IF(AC934&lt;9.5,LMS!$D$28*AC934^3+LMS!$E$28*AC934^2+LMS!$F$28*AC934+LMS!$G$28,IF(AC934&lt;26.75,LMS!$D$29*AC934^3+LMS!$E$29*AC934^2+LMS!$F$29*AC934+LMS!$G$29,IF(AC934&lt;90,LMS!$D$30*AC934^3+LMS!$E$30*AC934^2+LMS!$F$30*AC934+LMS!$G$30,IF(AC934&lt;150,LMS!$D$31*AC934^3+LMS!$E$31*AC934^2+LMS!$F$31*AC934+LMS!$G$31,LMS!$D$32*AC934^3+LMS!$E$32*AC934^2+LMS!$F$32*AC934+LMS!$G$32)))))))</f>
        <v>#VALUE!</v>
      </c>
      <c r="AB934" t="e">
        <f>IF(D934="M",(IF(AC934&lt;90,LMS!$D$14*AC934^3+LMS!$E$14*AC934^2+LMS!$F$14*AC934+LMS!$G$14,LMS!$D$15*AC934^3+LMS!$E$15*AC934^2+LMS!$F$15*AC934+LMS!$G$15)),(IF(AC934&lt;90,LMS!$D$17*AC934^3+LMS!$E$17*AC934^2+LMS!$F$17*AC934+LMS!$G$17,LMS!$D$18*AC934^3+LMS!$E$18*AC934^2+LMS!$F$18*AC934+LMS!$G$18)))</f>
        <v>#VALUE!</v>
      </c>
      <c r="AC934" s="7" t="e">
        <f t="shared" si="225"/>
        <v>#VALUE!</v>
      </c>
    </row>
    <row r="935" spans="2:29" s="7" customFormat="1">
      <c r="B935" s="119"/>
      <c r="C935" s="119"/>
      <c r="D935" s="119"/>
      <c r="E935" s="31"/>
      <c r="F935" s="31"/>
      <c r="G935" s="120"/>
      <c r="H935" s="120"/>
      <c r="I935" s="11" t="str">
        <f t="shared" si="212"/>
        <v/>
      </c>
      <c r="J935" s="2" t="str">
        <f t="shared" si="213"/>
        <v/>
      </c>
      <c r="K935" s="2" t="str">
        <f t="shared" si="214"/>
        <v/>
      </c>
      <c r="L935" s="2" t="str">
        <f t="shared" si="215"/>
        <v/>
      </c>
      <c r="M935" s="2" t="str">
        <f t="shared" si="216"/>
        <v/>
      </c>
      <c r="N935" s="2" t="str">
        <f t="shared" si="217"/>
        <v/>
      </c>
      <c r="O935" s="11" t="str">
        <f t="shared" si="218"/>
        <v/>
      </c>
      <c r="P935" s="11" t="str">
        <f t="shared" si="219"/>
        <v/>
      </c>
      <c r="Q935" s="11" t="str">
        <f t="shared" si="220"/>
        <v/>
      </c>
      <c r="R935" s="137"/>
      <c r="S935" s="137"/>
      <c r="T935" s="12" t="e">
        <f t="shared" si="221"/>
        <v>#VALUE!</v>
      </c>
      <c r="U935" s="13" t="e">
        <f t="shared" si="222"/>
        <v>#VALUE!</v>
      </c>
      <c r="V935" s="13"/>
      <c r="W935" s="8">
        <f t="shared" si="223"/>
        <v>9.0359999999999996</v>
      </c>
      <c r="X935" s="8">
        <f t="shared" si="224"/>
        <v>-184.49199999999999</v>
      </c>
      <c r="Y935"/>
      <c r="Z935" t="e">
        <f>IF(D935="M",IF(AC935&lt;78,LMS!$D$5*AC935^3+LMS!$E$5*AC935^2+LMS!$F$5*AC935+LMS!$G$5,IF(AC935&lt;150,LMS!$D$6*AC935^3+LMS!$E$6*AC935^2+LMS!$F$6*AC935+LMS!$G$6,LMS!$D$7*AC935^3+LMS!$E$7*AC935^2+LMS!$F$7*AC935+LMS!$G$7)),IF(AC935&lt;69,LMS!$D$9*AC935^3+LMS!$E$9*AC935^2+LMS!$F$9*AC935+LMS!$G$9,IF(AC935&lt;150,LMS!$D$10*AC935^3+LMS!$E$10*AC935^2+LMS!$F$10*AC935+LMS!$G$10,LMS!$D$11*AC935^3+LMS!$E$11*AC935^2+LMS!$F$11*AC935+LMS!$G$11)))</f>
        <v>#VALUE!</v>
      </c>
      <c r="AA935" t="e">
        <f>IF(D935="M",(IF(AC935&lt;2.5,LMS!$D$21*AC935^3+LMS!$E$21*AC935^2+LMS!$F$21*AC935+LMS!$G$21,IF(AC935&lt;9.5,LMS!$D$22*AC935^3+LMS!$E$22*AC935^2+LMS!$F$22*AC935+LMS!$G$22,IF(AC935&lt;26.75,LMS!$D$23*AC935^3+LMS!$E$23*AC935^2+LMS!$F$23*AC935+LMS!$G$23,IF(AC935&lt;90,LMS!$D$24*AC935^3+LMS!$E$24*AC935^2+LMS!$F$24*AC935+LMS!$G$24,LMS!$D$25*AC935^3+LMS!$E$25*AC935^2+LMS!$F$25*AC935+LMS!$G$25))))),(IF(AC935&lt;2.5,LMS!$D$27*AC935^3+LMS!$E$27*AC935^2+LMS!$F$27*AC935+LMS!$G$27,IF(AC935&lt;9.5,LMS!$D$28*AC935^3+LMS!$E$28*AC935^2+LMS!$F$28*AC935+LMS!$G$28,IF(AC935&lt;26.75,LMS!$D$29*AC935^3+LMS!$E$29*AC935^2+LMS!$F$29*AC935+LMS!$G$29,IF(AC935&lt;90,LMS!$D$30*AC935^3+LMS!$E$30*AC935^2+LMS!$F$30*AC935+LMS!$G$30,IF(AC935&lt;150,LMS!$D$31*AC935^3+LMS!$E$31*AC935^2+LMS!$F$31*AC935+LMS!$G$31,LMS!$D$32*AC935^3+LMS!$E$32*AC935^2+LMS!$F$32*AC935+LMS!$G$32)))))))</f>
        <v>#VALUE!</v>
      </c>
      <c r="AB935" t="e">
        <f>IF(D935="M",(IF(AC935&lt;90,LMS!$D$14*AC935^3+LMS!$E$14*AC935^2+LMS!$F$14*AC935+LMS!$G$14,LMS!$D$15*AC935^3+LMS!$E$15*AC935^2+LMS!$F$15*AC935+LMS!$G$15)),(IF(AC935&lt;90,LMS!$D$17*AC935^3+LMS!$E$17*AC935^2+LMS!$F$17*AC935+LMS!$G$17,LMS!$D$18*AC935^3+LMS!$E$18*AC935^2+LMS!$F$18*AC935+LMS!$G$18)))</f>
        <v>#VALUE!</v>
      </c>
      <c r="AC935" s="7" t="e">
        <f t="shared" si="225"/>
        <v>#VALUE!</v>
      </c>
    </row>
    <row r="936" spans="2:29" s="7" customFormat="1">
      <c r="B936" s="119"/>
      <c r="C936" s="119"/>
      <c r="D936" s="119"/>
      <c r="E936" s="31"/>
      <c r="F936" s="31"/>
      <c r="G936" s="120"/>
      <c r="H936" s="120"/>
      <c r="I936" s="11" t="str">
        <f t="shared" si="212"/>
        <v/>
      </c>
      <c r="J936" s="2" t="str">
        <f t="shared" si="213"/>
        <v/>
      </c>
      <c r="K936" s="2" t="str">
        <f t="shared" si="214"/>
        <v/>
      </c>
      <c r="L936" s="2" t="str">
        <f t="shared" si="215"/>
        <v/>
      </c>
      <c r="M936" s="2" t="str">
        <f t="shared" si="216"/>
        <v/>
      </c>
      <c r="N936" s="2" t="str">
        <f t="shared" si="217"/>
        <v/>
      </c>
      <c r="O936" s="11" t="str">
        <f t="shared" si="218"/>
        <v/>
      </c>
      <c r="P936" s="11" t="str">
        <f t="shared" si="219"/>
        <v/>
      </c>
      <c r="Q936" s="11" t="str">
        <f t="shared" si="220"/>
        <v/>
      </c>
      <c r="R936" s="137"/>
      <c r="S936" s="137"/>
      <c r="T936" s="12" t="e">
        <f t="shared" si="221"/>
        <v>#VALUE!</v>
      </c>
      <c r="U936" s="13" t="e">
        <f t="shared" si="222"/>
        <v>#VALUE!</v>
      </c>
      <c r="V936" s="13"/>
      <c r="W936" s="8">
        <f t="shared" si="223"/>
        <v>9.0359999999999996</v>
      </c>
      <c r="X936" s="8">
        <f t="shared" si="224"/>
        <v>-184.49199999999999</v>
      </c>
      <c r="Y936"/>
      <c r="Z936" t="e">
        <f>IF(D936="M",IF(AC936&lt;78,LMS!$D$5*AC936^3+LMS!$E$5*AC936^2+LMS!$F$5*AC936+LMS!$G$5,IF(AC936&lt;150,LMS!$D$6*AC936^3+LMS!$E$6*AC936^2+LMS!$F$6*AC936+LMS!$G$6,LMS!$D$7*AC936^3+LMS!$E$7*AC936^2+LMS!$F$7*AC936+LMS!$G$7)),IF(AC936&lt;69,LMS!$D$9*AC936^3+LMS!$E$9*AC936^2+LMS!$F$9*AC936+LMS!$G$9,IF(AC936&lt;150,LMS!$D$10*AC936^3+LMS!$E$10*AC936^2+LMS!$F$10*AC936+LMS!$G$10,LMS!$D$11*AC936^3+LMS!$E$11*AC936^2+LMS!$F$11*AC936+LMS!$G$11)))</f>
        <v>#VALUE!</v>
      </c>
      <c r="AA936" t="e">
        <f>IF(D936="M",(IF(AC936&lt;2.5,LMS!$D$21*AC936^3+LMS!$E$21*AC936^2+LMS!$F$21*AC936+LMS!$G$21,IF(AC936&lt;9.5,LMS!$D$22*AC936^3+LMS!$E$22*AC936^2+LMS!$F$22*AC936+LMS!$G$22,IF(AC936&lt;26.75,LMS!$D$23*AC936^3+LMS!$E$23*AC936^2+LMS!$F$23*AC936+LMS!$G$23,IF(AC936&lt;90,LMS!$D$24*AC936^3+LMS!$E$24*AC936^2+LMS!$F$24*AC936+LMS!$G$24,LMS!$D$25*AC936^3+LMS!$E$25*AC936^2+LMS!$F$25*AC936+LMS!$G$25))))),(IF(AC936&lt;2.5,LMS!$D$27*AC936^3+LMS!$E$27*AC936^2+LMS!$F$27*AC936+LMS!$G$27,IF(AC936&lt;9.5,LMS!$D$28*AC936^3+LMS!$E$28*AC936^2+LMS!$F$28*AC936+LMS!$G$28,IF(AC936&lt;26.75,LMS!$D$29*AC936^3+LMS!$E$29*AC936^2+LMS!$F$29*AC936+LMS!$G$29,IF(AC936&lt;90,LMS!$D$30*AC936^3+LMS!$E$30*AC936^2+LMS!$F$30*AC936+LMS!$G$30,IF(AC936&lt;150,LMS!$D$31*AC936^3+LMS!$E$31*AC936^2+LMS!$F$31*AC936+LMS!$G$31,LMS!$D$32*AC936^3+LMS!$E$32*AC936^2+LMS!$F$32*AC936+LMS!$G$32)))))))</f>
        <v>#VALUE!</v>
      </c>
      <c r="AB936" t="e">
        <f>IF(D936="M",(IF(AC936&lt;90,LMS!$D$14*AC936^3+LMS!$E$14*AC936^2+LMS!$F$14*AC936+LMS!$G$14,LMS!$D$15*AC936^3+LMS!$E$15*AC936^2+LMS!$F$15*AC936+LMS!$G$15)),(IF(AC936&lt;90,LMS!$D$17*AC936^3+LMS!$E$17*AC936^2+LMS!$F$17*AC936+LMS!$G$17,LMS!$D$18*AC936^3+LMS!$E$18*AC936^2+LMS!$F$18*AC936+LMS!$G$18)))</f>
        <v>#VALUE!</v>
      </c>
      <c r="AC936" s="7" t="e">
        <f t="shared" si="225"/>
        <v>#VALUE!</v>
      </c>
    </row>
    <row r="937" spans="2:29" s="7" customFormat="1">
      <c r="B937" s="119"/>
      <c r="C937" s="119"/>
      <c r="D937" s="119"/>
      <c r="E937" s="31"/>
      <c r="F937" s="31"/>
      <c r="G937" s="120"/>
      <c r="H937" s="120"/>
      <c r="I937" s="11" t="str">
        <f t="shared" si="212"/>
        <v/>
      </c>
      <c r="J937" s="2" t="str">
        <f t="shared" si="213"/>
        <v/>
      </c>
      <c r="K937" s="2" t="str">
        <f t="shared" si="214"/>
        <v/>
      </c>
      <c r="L937" s="2" t="str">
        <f t="shared" si="215"/>
        <v/>
      </c>
      <c r="M937" s="2" t="str">
        <f t="shared" si="216"/>
        <v/>
      </c>
      <c r="N937" s="2" t="str">
        <f t="shared" si="217"/>
        <v/>
      </c>
      <c r="O937" s="11" t="str">
        <f t="shared" si="218"/>
        <v/>
      </c>
      <c r="P937" s="11" t="str">
        <f t="shared" si="219"/>
        <v/>
      </c>
      <c r="Q937" s="11" t="str">
        <f t="shared" si="220"/>
        <v/>
      </c>
      <c r="R937" s="137"/>
      <c r="S937" s="137"/>
      <c r="T937" s="12" t="e">
        <f t="shared" si="221"/>
        <v>#VALUE!</v>
      </c>
      <c r="U937" s="13" t="e">
        <f t="shared" si="222"/>
        <v>#VALUE!</v>
      </c>
      <c r="V937" s="13"/>
      <c r="W937" s="8">
        <f t="shared" si="223"/>
        <v>9.0359999999999996</v>
      </c>
      <c r="X937" s="8">
        <f t="shared" si="224"/>
        <v>-184.49199999999999</v>
      </c>
      <c r="Y937"/>
      <c r="Z937" t="e">
        <f>IF(D937="M",IF(AC937&lt;78,LMS!$D$5*AC937^3+LMS!$E$5*AC937^2+LMS!$F$5*AC937+LMS!$G$5,IF(AC937&lt;150,LMS!$D$6*AC937^3+LMS!$E$6*AC937^2+LMS!$F$6*AC937+LMS!$G$6,LMS!$D$7*AC937^3+LMS!$E$7*AC937^2+LMS!$F$7*AC937+LMS!$G$7)),IF(AC937&lt;69,LMS!$D$9*AC937^3+LMS!$E$9*AC937^2+LMS!$F$9*AC937+LMS!$G$9,IF(AC937&lt;150,LMS!$D$10*AC937^3+LMS!$E$10*AC937^2+LMS!$F$10*AC937+LMS!$G$10,LMS!$D$11*AC937^3+LMS!$E$11*AC937^2+LMS!$F$11*AC937+LMS!$G$11)))</f>
        <v>#VALUE!</v>
      </c>
      <c r="AA937" t="e">
        <f>IF(D937="M",(IF(AC937&lt;2.5,LMS!$D$21*AC937^3+LMS!$E$21*AC937^2+LMS!$F$21*AC937+LMS!$G$21,IF(AC937&lt;9.5,LMS!$D$22*AC937^3+LMS!$E$22*AC937^2+LMS!$F$22*AC937+LMS!$G$22,IF(AC937&lt;26.75,LMS!$D$23*AC937^3+LMS!$E$23*AC937^2+LMS!$F$23*AC937+LMS!$G$23,IF(AC937&lt;90,LMS!$D$24*AC937^3+LMS!$E$24*AC937^2+LMS!$F$24*AC937+LMS!$G$24,LMS!$D$25*AC937^3+LMS!$E$25*AC937^2+LMS!$F$25*AC937+LMS!$G$25))))),(IF(AC937&lt;2.5,LMS!$D$27*AC937^3+LMS!$E$27*AC937^2+LMS!$F$27*AC937+LMS!$G$27,IF(AC937&lt;9.5,LMS!$D$28*AC937^3+LMS!$E$28*AC937^2+LMS!$F$28*AC937+LMS!$G$28,IF(AC937&lt;26.75,LMS!$D$29*AC937^3+LMS!$E$29*AC937^2+LMS!$F$29*AC937+LMS!$G$29,IF(AC937&lt;90,LMS!$D$30*AC937^3+LMS!$E$30*AC937^2+LMS!$F$30*AC937+LMS!$G$30,IF(AC937&lt;150,LMS!$D$31*AC937^3+LMS!$E$31*AC937^2+LMS!$F$31*AC937+LMS!$G$31,LMS!$D$32*AC937^3+LMS!$E$32*AC937^2+LMS!$F$32*AC937+LMS!$G$32)))))))</f>
        <v>#VALUE!</v>
      </c>
      <c r="AB937" t="e">
        <f>IF(D937="M",(IF(AC937&lt;90,LMS!$D$14*AC937^3+LMS!$E$14*AC937^2+LMS!$F$14*AC937+LMS!$G$14,LMS!$D$15*AC937^3+LMS!$E$15*AC937^2+LMS!$F$15*AC937+LMS!$G$15)),(IF(AC937&lt;90,LMS!$D$17*AC937^3+LMS!$E$17*AC937^2+LMS!$F$17*AC937+LMS!$G$17,LMS!$D$18*AC937^3+LMS!$E$18*AC937^2+LMS!$F$18*AC937+LMS!$G$18)))</f>
        <v>#VALUE!</v>
      </c>
      <c r="AC937" s="7" t="e">
        <f t="shared" si="225"/>
        <v>#VALUE!</v>
      </c>
    </row>
    <row r="938" spans="2:29" s="7" customFormat="1">
      <c r="B938" s="119"/>
      <c r="C938" s="119"/>
      <c r="D938" s="119"/>
      <c r="E938" s="31"/>
      <c r="F938" s="31"/>
      <c r="G938" s="120"/>
      <c r="H938" s="120"/>
      <c r="I938" s="11" t="str">
        <f t="shared" si="212"/>
        <v/>
      </c>
      <c r="J938" s="2" t="str">
        <f t="shared" si="213"/>
        <v/>
      </c>
      <c r="K938" s="2" t="str">
        <f t="shared" si="214"/>
        <v/>
      </c>
      <c r="L938" s="2" t="str">
        <f t="shared" si="215"/>
        <v/>
      </c>
      <c r="M938" s="2" t="str">
        <f t="shared" si="216"/>
        <v/>
      </c>
      <c r="N938" s="2" t="str">
        <f t="shared" si="217"/>
        <v/>
      </c>
      <c r="O938" s="11" t="str">
        <f t="shared" si="218"/>
        <v/>
      </c>
      <c r="P938" s="11" t="str">
        <f t="shared" si="219"/>
        <v/>
      </c>
      <c r="Q938" s="11" t="str">
        <f t="shared" si="220"/>
        <v/>
      </c>
      <c r="R938" s="137"/>
      <c r="S938" s="137"/>
      <c r="T938" s="12" t="e">
        <f t="shared" si="221"/>
        <v>#VALUE!</v>
      </c>
      <c r="U938" s="13" t="e">
        <f t="shared" si="222"/>
        <v>#VALUE!</v>
      </c>
      <c r="V938" s="13"/>
      <c r="W938" s="8">
        <f t="shared" si="223"/>
        <v>9.0359999999999996</v>
      </c>
      <c r="X938" s="8">
        <f t="shared" si="224"/>
        <v>-184.49199999999999</v>
      </c>
      <c r="Y938"/>
      <c r="Z938" t="e">
        <f>IF(D938="M",IF(AC938&lt;78,LMS!$D$5*AC938^3+LMS!$E$5*AC938^2+LMS!$F$5*AC938+LMS!$G$5,IF(AC938&lt;150,LMS!$D$6*AC938^3+LMS!$E$6*AC938^2+LMS!$F$6*AC938+LMS!$G$6,LMS!$D$7*AC938^3+LMS!$E$7*AC938^2+LMS!$F$7*AC938+LMS!$G$7)),IF(AC938&lt;69,LMS!$D$9*AC938^3+LMS!$E$9*AC938^2+LMS!$F$9*AC938+LMS!$G$9,IF(AC938&lt;150,LMS!$D$10*AC938^3+LMS!$E$10*AC938^2+LMS!$F$10*AC938+LMS!$G$10,LMS!$D$11*AC938^3+LMS!$E$11*AC938^2+LMS!$F$11*AC938+LMS!$G$11)))</f>
        <v>#VALUE!</v>
      </c>
      <c r="AA938" t="e">
        <f>IF(D938="M",(IF(AC938&lt;2.5,LMS!$D$21*AC938^3+LMS!$E$21*AC938^2+LMS!$F$21*AC938+LMS!$G$21,IF(AC938&lt;9.5,LMS!$D$22*AC938^3+LMS!$E$22*AC938^2+LMS!$F$22*AC938+LMS!$G$22,IF(AC938&lt;26.75,LMS!$D$23*AC938^3+LMS!$E$23*AC938^2+LMS!$F$23*AC938+LMS!$G$23,IF(AC938&lt;90,LMS!$D$24*AC938^3+LMS!$E$24*AC938^2+LMS!$F$24*AC938+LMS!$G$24,LMS!$D$25*AC938^3+LMS!$E$25*AC938^2+LMS!$F$25*AC938+LMS!$G$25))))),(IF(AC938&lt;2.5,LMS!$D$27*AC938^3+LMS!$E$27*AC938^2+LMS!$F$27*AC938+LMS!$G$27,IF(AC938&lt;9.5,LMS!$D$28*AC938^3+LMS!$E$28*AC938^2+LMS!$F$28*AC938+LMS!$G$28,IF(AC938&lt;26.75,LMS!$D$29*AC938^3+LMS!$E$29*AC938^2+LMS!$F$29*AC938+LMS!$G$29,IF(AC938&lt;90,LMS!$D$30*AC938^3+LMS!$E$30*AC938^2+LMS!$F$30*AC938+LMS!$G$30,IF(AC938&lt;150,LMS!$D$31*AC938^3+LMS!$E$31*AC938^2+LMS!$F$31*AC938+LMS!$G$31,LMS!$D$32*AC938^3+LMS!$E$32*AC938^2+LMS!$F$32*AC938+LMS!$G$32)))))))</f>
        <v>#VALUE!</v>
      </c>
      <c r="AB938" t="e">
        <f>IF(D938="M",(IF(AC938&lt;90,LMS!$D$14*AC938^3+LMS!$E$14*AC938^2+LMS!$F$14*AC938+LMS!$G$14,LMS!$D$15*AC938^3+LMS!$E$15*AC938^2+LMS!$F$15*AC938+LMS!$G$15)),(IF(AC938&lt;90,LMS!$D$17*AC938^3+LMS!$E$17*AC938^2+LMS!$F$17*AC938+LMS!$G$17,LMS!$D$18*AC938^3+LMS!$E$18*AC938^2+LMS!$F$18*AC938+LMS!$G$18)))</f>
        <v>#VALUE!</v>
      </c>
      <c r="AC938" s="7" t="e">
        <f t="shared" si="225"/>
        <v>#VALUE!</v>
      </c>
    </row>
    <row r="939" spans="2:29" s="7" customFormat="1">
      <c r="B939" s="119"/>
      <c r="C939" s="119"/>
      <c r="D939" s="119"/>
      <c r="E939" s="31"/>
      <c r="F939" s="31"/>
      <c r="G939" s="120"/>
      <c r="H939" s="120"/>
      <c r="I939" s="11" t="str">
        <f t="shared" si="212"/>
        <v/>
      </c>
      <c r="J939" s="2" t="str">
        <f t="shared" si="213"/>
        <v/>
      </c>
      <c r="K939" s="2" t="str">
        <f t="shared" si="214"/>
        <v/>
      </c>
      <c r="L939" s="2" t="str">
        <f t="shared" si="215"/>
        <v/>
      </c>
      <c r="M939" s="2" t="str">
        <f t="shared" si="216"/>
        <v/>
      </c>
      <c r="N939" s="2" t="str">
        <f t="shared" si="217"/>
        <v/>
      </c>
      <c r="O939" s="11" t="str">
        <f t="shared" si="218"/>
        <v/>
      </c>
      <c r="P939" s="11" t="str">
        <f t="shared" si="219"/>
        <v/>
      </c>
      <c r="Q939" s="11" t="str">
        <f t="shared" si="220"/>
        <v/>
      </c>
      <c r="R939" s="137"/>
      <c r="S939" s="137"/>
      <c r="T939" s="12" t="e">
        <f t="shared" si="221"/>
        <v>#VALUE!</v>
      </c>
      <c r="U939" s="13" t="e">
        <f t="shared" si="222"/>
        <v>#VALUE!</v>
      </c>
      <c r="V939" s="13"/>
      <c r="W939" s="8">
        <f t="shared" si="223"/>
        <v>9.0359999999999996</v>
      </c>
      <c r="X939" s="8">
        <f t="shared" si="224"/>
        <v>-184.49199999999999</v>
      </c>
      <c r="Y939"/>
      <c r="Z939" t="e">
        <f>IF(D939="M",IF(AC939&lt;78,LMS!$D$5*AC939^3+LMS!$E$5*AC939^2+LMS!$F$5*AC939+LMS!$G$5,IF(AC939&lt;150,LMS!$D$6*AC939^3+LMS!$E$6*AC939^2+LMS!$F$6*AC939+LMS!$G$6,LMS!$D$7*AC939^3+LMS!$E$7*AC939^2+LMS!$F$7*AC939+LMS!$G$7)),IF(AC939&lt;69,LMS!$D$9*AC939^3+LMS!$E$9*AC939^2+LMS!$F$9*AC939+LMS!$G$9,IF(AC939&lt;150,LMS!$D$10*AC939^3+LMS!$E$10*AC939^2+LMS!$F$10*AC939+LMS!$G$10,LMS!$D$11*AC939^3+LMS!$E$11*AC939^2+LMS!$F$11*AC939+LMS!$G$11)))</f>
        <v>#VALUE!</v>
      </c>
      <c r="AA939" t="e">
        <f>IF(D939="M",(IF(AC939&lt;2.5,LMS!$D$21*AC939^3+LMS!$E$21*AC939^2+LMS!$F$21*AC939+LMS!$G$21,IF(AC939&lt;9.5,LMS!$D$22*AC939^3+LMS!$E$22*AC939^2+LMS!$F$22*AC939+LMS!$G$22,IF(AC939&lt;26.75,LMS!$D$23*AC939^3+LMS!$E$23*AC939^2+LMS!$F$23*AC939+LMS!$G$23,IF(AC939&lt;90,LMS!$D$24*AC939^3+LMS!$E$24*AC939^2+LMS!$F$24*AC939+LMS!$G$24,LMS!$D$25*AC939^3+LMS!$E$25*AC939^2+LMS!$F$25*AC939+LMS!$G$25))))),(IF(AC939&lt;2.5,LMS!$D$27*AC939^3+LMS!$E$27*AC939^2+LMS!$F$27*AC939+LMS!$G$27,IF(AC939&lt;9.5,LMS!$D$28*AC939^3+LMS!$E$28*AC939^2+LMS!$F$28*AC939+LMS!$G$28,IF(AC939&lt;26.75,LMS!$D$29*AC939^3+LMS!$E$29*AC939^2+LMS!$F$29*AC939+LMS!$G$29,IF(AC939&lt;90,LMS!$D$30*AC939^3+LMS!$E$30*AC939^2+LMS!$F$30*AC939+LMS!$G$30,IF(AC939&lt;150,LMS!$D$31*AC939^3+LMS!$E$31*AC939^2+LMS!$F$31*AC939+LMS!$G$31,LMS!$D$32*AC939^3+LMS!$E$32*AC939^2+LMS!$F$32*AC939+LMS!$G$32)))))))</f>
        <v>#VALUE!</v>
      </c>
      <c r="AB939" t="e">
        <f>IF(D939="M",(IF(AC939&lt;90,LMS!$D$14*AC939^3+LMS!$E$14*AC939^2+LMS!$F$14*AC939+LMS!$G$14,LMS!$D$15*AC939^3+LMS!$E$15*AC939^2+LMS!$F$15*AC939+LMS!$G$15)),(IF(AC939&lt;90,LMS!$D$17*AC939^3+LMS!$E$17*AC939^2+LMS!$F$17*AC939+LMS!$G$17,LMS!$D$18*AC939^3+LMS!$E$18*AC939^2+LMS!$F$18*AC939+LMS!$G$18)))</f>
        <v>#VALUE!</v>
      </c>
      <c r="AC939" s="7" t="e">
        <f t="shared" si="225"/>
        <v>#VALUE!</v>
      </c>
    </row>
    <row r="940" spans="2:29" s="7" customFormat="1">
      <c r="B940" s="119"/>
      <c r="C940" s="119"/>
      <c r="D940" s="119"/>
      <c r="E940" s="31"/>
      <c r="F940" s="31"/>
      <c r="G940" s="120"/>
      <c r="H940" s="120"/>
      <c r="I940" s="11" t="str">
        <f t="shared" si="212"/>
        <v/>
      </c>
      <c r="J940" s="2" t="str">
        <f t="shared" si="213"/>
        <v/>
      </c>
      <c r="K940" s="2" t="str">
        <f t="shared" si="214"/>
        <v/>
      </c>
      <c r="L940" s="2" t="str">
        <f t="shared" si="215"/>
        <v/>
      </c>
      <c r="M940" s="2" t="str">
        <f t="shared" si="216"/>
        <v/>
      </c>
      <c r="N940" s="2" t="str">
        <f t="shared" si="217"/>
        <v/>
      </c>
      <c r="O940" s="11" t="str">
        <f t="shared" si="218"/>
        <v/>
      </c>
      <c r="P940" s="11" t="str">
        <f t="shared" si="219"/>
        <v/>
      </c>
      <c r="Q940" s="11" t="str">
        <f t="shared" si="220"/>
        <v/>
      </c>
      <c r="R940" s="137"/>
      <c r="S940" s="137"/>
      <c r="T940" s="12" t="e">
        <f t="shared" si="221"/>
        <v>#VALUE!</v>
      </c>
      <c r="U940" s="13" t="e">
        <f t="shared" si="222"/>
        <v>#VALUE!</v>
      </c>
      <c r="V940" s="13"/>
      <c r="W940" s="8">
        <f t="shared" si="223"/>
        <v>9.0359999999999996</v>
      </c>
      <c r="X940" s="8">
        <f t="shared" si="224"/>
        <v>-184.49199999999999</v>
      </c>
      <c r="Y940"/>
      <c r="Z940" t="e">
        <f>IF(D940="M",IF(AC940&lt;78,LMS!$D$5*AC940^3+LMS!$E$5*AC940^2+LMS!$F$5*AC940+LMS!$G$5,IF(AC940&lt;150,LMS!$D$6*AC940^3+LMS!$E$6*AC940^2+LMS!$F$6*AC940+LMS!$G$6,LMS!$D$7*AC940^3+LMS!$E$7*AC940^2+LMS!$F$7*AC940+LMS!$G$7)),IF(AC940&lt;69,LMS!$D$9*AC940^3+LMS!$E$9*AC940^2+LMS!$F$9*AC940+LMS!$G$9,IF(AC940&lt;150,LMS!$D$10*AC940^3+LMS!$E$10*AC940^2+LMS!$F$10*AC940+LMS!$G$10,LMS!$D$11*AC940^3+LMS!$E$11*AC940^2+LMS!$F$11*AC940+LMS!$G$11)))</f>
        <v>#VALUE!</v>
      </c>
      <c r="AA940" t="e">
        <f>IF(D940="M",(IF(AC940&lt;2.5,LMS!$D$21*AC940^3+LMS!$E$21*AC940^2+LMS!$F$21*AC940+LMS!$G$21,IF(AC940&lt;9.5,LMS!$D$22*AC940^3+LMS!$E$22*AC940^2+LMS!$F$22*AC940+LMS!$G$22,IF(AC940&lt;26.75,LMS!$D$23*AC940^3+LMS!$E$23*AC940^2+LMS!$F$23*AC940+LMS!$G$23,IF(AC940&lt;90,LMS!$D$24*AC940^3+LMS!$E$24*AC940^2+LMS!$F$24*AC940+LMS!$G$24,LMS!$D$25*AC940^3+LMS!$E$25*AC940^2+LMS!$F$25*AC940+LMS!$G$25))))),(IF(AC940&lt;2.5,LMS!$D$27*AC940^3+LMS!$E$27*AC940^2+LMS!$F$27*AC940+LMS!$G$27,IF(AC940&lt;9.5,LMS!$D$28*AC940^3+LMS!$E$28*AC940^2+LMS!$F$28*AC940+LMS!$G$28,IF(AC940&lt;26.75,LMS!$D$29*AC940^3+LMS!$E$29*AC940^2+LMS!$F$29*AC940+LMS!$G$29,IF(AC940&lt;90,LMS!$D$30*AC940^3+LMS!$E$30*AC940^2+LMS!$F$30*AC940+LMS!$G$30,IF(AC940&lt;150,LMS!$D$31*AC940^3+LMS!$E$31*AC940^2+LMS!$F$31*AC940+LMS!$G$31,LMS!$D$32*AC940^3+LMS!$E$32*AC940^2+LMS!$F$32*AC940+LMS!$G$32)))))))</f>
        <v>#VALUE!</v>
      </c>
      <c r="AB940" t="e">
        <f>IF(D940="M",(IF(AC940&lt;90,LMS!$D$14*AC940^3+LMS!$E$14*AC940^2+LMS!$F$14*AC940+LMS!$G$14,LMS!$D$15*AC940^3+LMS!$E$15*AC940^2+LMS!$F$15*AC940+LMS!$G$15)),(IF(AC940&lt;90,LMS!$D$17*AC940^3+LMS!$E$17*AC940^2+LMS!$F$17*AC940+LMS!$G$17,LMS!$D$18*AC940^3+LMS!$E$18*AC940^2+LMS!$F$18*AC940+LMS!$G$18)))</f>
        <v>#VALUE!</v>
      </c>
      <c r="AC940" s="7" t="e">
        <f t="shared" si="225"/>
        <v>#VALUE!</v>
      </c>
    </row>
    <row r="941" spans="2:29" s="7" customFormat="1">
      <c r="B941" s="119"/>
      <c r="C941" s="119"/>
      <c r="D941" s="119"/>
      <c r="E941" s="31"/>
      <c r="F941" s="31"/>
      <c r="G941" s="120"/>
      <c r="H941" s="120"/>
      <c r="I941" s="11" t="str">
        <f t="shared" si="212"/>
        <v/>
      </c>
      <c r="J941" s="2" t="str">
        <f t="shared" si="213"/>
        <v/>
      </c>
      <c r="K941" s="2" t="str">
        <f t="shared" si="214"/>
        <v/>
      </c>
      <c r="L941" s="2" t="str">
        <f t="shared" si="215"/>
        <v/>
      </c>
      <c r="M941" s="2" t="str">
        <f t="shared" si="216"/>
        <v/>
      </c>
      <c r="N941" s="2" t="str">
        <f t="shared" si="217"/>
        <v/>
      </c>
      <c r="O941" s="11" t="str">
        <f t="shared" si="218"/>
        <v/>
      </c>
      <c r="P941" s="11" t="str">
        <f t="shared" si="219"/>
        <v/>
      </c>
      <c r="Q941" s="11" t="str">
        <f t="shared" si="220"/>
        <v/>
      </c>
      <c r="R941" s="137"/>
      <c r="S941" s="137"/>
      <c r="T941" s="12" t="e">
        <f t="shared" si="221"/>
        <v>#VALUE!</v>
      </c>
      <c r="U941" s="13" t="e">
        <f t="shared" si="222"/>
        <v>#VALUE!</v>
      </c>
      <c r="V941" s="13"/>
      <c r="W941" s="8">
        <f t="shared" si="223"/>
        <v>9.0359999999999996</v>
      </c>
      <c r="X941" s="8">
        <f t="shared" si="224"/>
        <v>-184.49199999999999</v>
      </c>
      <c r="Y941"/>
      <c r="Z941" t="e">
        <f>IF(D941="M",IF(AC941&lt;78,LMS!$D$5*AC941^3+LMS!$E$5*AC941^2+LMS!$F$5*AC941+LMS!$G$5,IF(AC941&lt;150,LMS!$D$6*AC941^3+LMS!$E$6*AC941^2+LMS!$F$6*AC941+LMS!$G$6,LMS!$D$7*AC941^3+LMS!$E$7*AC941^2+LMS!$F$7*AC941+LMS!$G$7)),IF(AC941&lt;69,LMS!$D$9*AC941^3+LMS!$E$9*AC941^2+LMS!$F$9*AC941+LMS!$G$9,IF(AC941&lt;150,LMS!$D$10*AC941^3+LMS!$E$10*AC941^2+LMS!$F$10*AC941+LMS!$G$10,LMS!$D$11*AC941^3+LMS!$E$11*AC941^2+LMS!$F$11*AC941+LMS!$G$11)))</f>
        <v>#VALUE!</v>
      </c>
      <c r="AA941" t="e">
        <f>IF(D941="M",(IF(AC941&lt;2.5,LMS!$D$21*AC941^3+LMS!$E$21*AC941^2+LMS!$F$21*AC941+LMS!$G$21,IF(AC941&lt;9.5,LMS!$D$22*AC941^3+LMS!$E$22*AC941^2+LMS!$F$22*AC941+LMS!$G$22,IF(AC941&lt;26.75,LMS!$D$23*AC941^3+LMS!$E$23*AC941^2+LMS!$F$23*AC941+LMS!$G$23,IF(AC941&lt;90,LMS!$D$24*AC941^3+LMS!$E$24*AC941^2+LMS!$F$24*AC941+LMS!$G$24,LMS!$D$25*AC941^3+LMS!$E$25*AC941^2+LMS!$F$25*AC941+LMS!$G$25))))),(IF(AC941&lt;2.5,LMS!$D$27*AC941^3+LMS!$E$27*AC941^2+LMS!$F$27*AC941+LMS!$G$27,IF(AC941&lt;9.5,LMS!$D$28*AC941^3+LMS!$E$28*AC941^2+LMS!$F$28*AC941+LMS!$G$28,IF(AC941&lt;26.75,LMS!$D$29*AC941^3+LMS!$E$29*AC941^2+LMS!$F$29*AC941+LMS!$G$29,IF(AC941&lt;90,LMS!$D$30*AC941^3+LMS!$E$30*AC941^2+LMS!$F$30*AC941+LMS!$G$30,IF(AC941&lt;150,LMS!$D$31*AC941^3+LMS!$E$31*AC941^2+LMS!$F$31*AC941+LMS!$G$31,LMS!$D$32*AC941^3+LMS!$E$32*AC941^2+LMS!$F$32*AC941+LMS!$G$32)))))))</f>
        <v>#VALUE!</v>
      </c>
      <c r="AB941" t="e">
        <f>IF(D941="M",(IF(AC941&lt;90,LMS!$D$14*AC941^3+LMS!$E$14*AC941^2+LMS!$F$14*AC941+LMS!$G$14,LMS!$D$15*AC941^3+LMS!$E$15*AC941^2+LMS!$F$15*AC941+LMS!$G$15)),(IF(AC941&lt;90,LMS!$D$17*AC941^3+LMS!$E$17*AC941^2+LMS!$F$17*AC941+LMS!$G$17,LMS!$D$18*AC941^3+LMS!$E$18*AC941^2+LMS!$F$18*AC941+LMS!$G$18)))</f>
        <v>#VALUE!</v>
      </c>
      <c r="AC941" s="7" t="e">
        <f t="shared" si="225"/>
        <v>#VALUE!</v>
      </c>
    </row>
    <row r="942" spans="2:29" s="7" customFormat="1">
      <c r="B942" s="119"/>
      <c r="C942" s="119"/>
      <c r="D942" s="119"/>
      <c r="E942" s="31"/>
      <c r="F942" s="31"/>
      <c r="G942" s="120"/>
      <c r="H942" s="120"/>
      <c r="I942" s="11" t="str">
        <f t="shared" si="212"/>
        <v/>
      </c>
      <c r="J942" s="2" t="str">
        <f t="shared" si="213"/>
        <v/>
      </c>
      <c r="K942" s="2" t="str">
        <f t="shared" si="214"/>
        <v/>
      </c>
      <c r="L942" s="2" t="str">
        <f t="shared" si="215"/>
        <v/>
      </c>
      <c r="M942" s="2" t="str">
        <f t="shared" si="216"/>
        <v/>
      </c>
      <c r="N942" s="2" t="str">
        <f t="shared" si="217"/>
        <v/>
      </c>
      <c r="O942" s="11" t="str">
        <f t="shared" si="218"/>
        <v/>
      </c>
      <c r="P942" s="11" t="str">
        <f t="shared" si="219"/>
        <v/>
      </c>
      <c r="Q942" s="11" t="str">
        <f t="shared" si="220"/>
        <v/>
      </c>
      <c r="R942" s="137"/>
      <c r="S942" s="137"/>
      <c r="T942" s="12" t="e">
        <f t="shared" si="221"/>
        <v>#VALUE!</v>
      </c>
      <c r="U942" s="13" t="e">
        <f t="shared" si="222"/>
        <v>#VALUE!</v>
      </c>
      <c r="V942" s="13"/>
      <c r="W942" s="8">
        <f t="shared" si="223"/>
        <v>9.0359999999999996</v>
      </c>
      <c r="X942" s="8">
        <f t="shared" si="224"/>
        <v>-184.49199999999999</v>
      </c>
      <c r="Y942"/>
      <c r="Z942" t="e">
        <f>IF(D942="M",IF(AC942&lt;78,LMS!$D$5*AC942^3+LMS!$E$5*AC942^2+LMS!$F$5*AC942+LMS!$G$5,IF(AC942&lt;150,LMS!$D$6*AC942^3+LMS!$E$6*AC942^2+LMS!$F$6*AC942+LMS!$G$6,LMS!$D$7*AC942^3+LMS!$E$7*AC942^2+LMS!$F$7*AC942+LMS!$G$7)),IF(AC942&lt;69,LMS!$D$9*AC942^3+LMS!$E$9*AC942^2+LMS!$F$9*AC942+LMS!$G$9,IF(AC942&lt;150,LMS!$D$10*AC942^3+LMS!$E$10*AC942^2+LMS!$F$10*AC942+LMS!$G$10,LMS!$D$11*AC942^3+LMS!$E$11*AC942^2+LMS!$F$11*AC942+LMS!$G$11)))</f>
        <v>#VALUE!</v>
      </c>
      <c r="AA942" t="e">
        <f>IF(D942="M",(IF(AC942&lt;2.5,LMS!$D$21*AC942^3+LMS!$E$21*AC942^2+LMS!$F$21*AC942+LMS!$G$21,IF(AC942&lt;9.5,LMS!$D$22*AC942^3+LMS!$E$22*AC942^2+LMS!$F$22*AC942+LMS!$G$22,IF(AC942&lt;26.75,LMS!$D$23*AC942^3+LMS!$E$23*AC942^2+LMS!$F$23*AC942+LMS!$G$23,IF(AC942&lt;90,LMS!$D$24*AC942^3+LMS!$E$24*AC942^2+LMS!$F$24*AC942+LMS!$G$24,LMS!$D$25*AC942^3+LMS!$E$25*AC942^2+LMS!$F$25*AC942+LMS!$G$25))))),(IF(AC942&lt;2.5,LMS!$D$27*AC942^3+LMS!$E$27*AC942^2+LMS!$F$27*AC942+LMS!$G$27,IF(AC942&lt;9.5,LMS!$D$28*AC942^3+LMS!$E$28*AC942^2+LMS!$F$28*AC942+LMS!$G$28,IF(AC942&lt;26.75,LMS!$D$29*AC942^3+LMS!$E$29*AC942^2+LMS!$F$29*AC942+LMS!$G$29,IF(AC942&lt;90,LMS!$D$30*AC942^3+LMS!$E$30*AC942^2+LMS!$F$30*AC942+LMS!$G$30,IF(AC942&lt;150,LMS!$D$31*AC942^3+LMS!$E$31*AC942^2+LMS!$F$31*AC942+LMS!$G$31,LMS!$D$32*AC942^3+LMS!$E$32*AC942^2+LMS!$F$32*AC942+LMS!$G$32)))))))</f>
        <v>#VALUE!</v>
      </c>
      <c r="AB942" t="e">
        <f>IF(D942="M",(IF(AC942&lt;90,LMS!$D$14*AC942^3+LMS!$E$14*AC942^2+LMS!$F$14*AC942+LMS!$G$14,LMS!$D$15*AC942^3+LMS!$E$15*AC942^2+LMS!$F$15*AC942+LMS!$G$15)),(IF(AC942&lt;90,LMS!$D$17*AC942^3+LMS!$E$17*AC942^2+LMS!$F$17*AC942+LMS!$G$17,LMS!$D$18*AC942^3+LMS!$E$18*AC942^2+LMS!$F$18*AC942+LMS!$G$18)))</f>
        <v>#VALUE!</v>
      </c>
      <c r="AC942" s="7" t="e">
        <f t="shared" si="225"/>
        <v>#VALUE!</v>
      </c>
    </row>
    <row r="943" spans="2:29" s="7" customFormat="1">
      <c r="B943" s="119"/>
      <c r="C943" s="119"/>
      <c r="D943" s="119"/>
      <c r="E943" s="31"/>
      <c r="F943" s="31"/>
      <c r="G943" s="120"/>
      <c r="H943" s="120"/>
      <c r="I943" s="11" t="str">
        <f t="shared" si="212"/>
        <v/>
      </c>
      <c r="J943" s="2" t="str">
        <f t="shared" si="213"/>
        <v/>
      </c>
      <c r="K943" s="2" t="str">
        <f t="shared" si="214"/>
        <v/>
      </c>
      <c r="L943" s="2" t="str">
        <f t="shared" si="215"/>
        <v/>
      </c>
      <c r="M943" s="2" t="str">
        <f t="shared" si="216"/>
        <v/>
      </c>
      <c r="N943" s="2" t="str">
        <f t="shared" si="217"/>
        <v/>
      </c>
      <c r="O943" s="11" t="str">
        <f t="shared" si="218"/>
        <v/>
      </c>
      <c r="P943" s="11" t="str">
        <f t="shared" si="219"/>
        <v/>
      </c>
      <c r="Q943" s="11" t="str">
        <f t="shared" si="220"/>
        <v/>
      </c>
      <c r="R943" s="137"/>
      <c r="S943" s="137"/>
      <c r="T943" s="12" t="e">
        <f t="shared" si="221"/>
        <v>#VALUE!</v>
      </c>
      <c r="U943" s="13" t="e">
        <f t="shared" si="222"/>
        <v>#VALUE!</v>
      </c>
      <c r="V943" s="13"/>
      <c r="W943" s="8">
        <f t="shared" si="223"/>
        <v>9.0359999999999996</v>
      </c>
      <c r="X943" s="8">
        <f t="shared" si="224"/>
        <v>-184.49199999999999</v>
      </c>
      <c r="Y943"/>
      <c r="Z943" t="e">
        <f>IF(D943="M",IF(AC943&lt;78,LMS!$D$5*AC943^3+LMS!$E$5*AC943^2+LMS!$F$5*AC943+LMS!$G$5,IF(AC943&lt;150,LMS!$D$6*AC943^3+LMS!$E$6*AC943^2+LMS!$F$6*AC943+LMS!$G$6,LMS!$D$7*AC943^3+LMS!$E$7*AC943^2+LMS!$F$7*AC943+LMS!$G$7)),IF(AC943&lt;69,LMS!$D$9*AC943^3+LMS!$E$9*AC943^2+LMS!$F$9*AC943+LMS!$G$9,IF(AC943&lt;150,LMS!$D$10*AC943^3+LMS!$E$10*AC943^2+LMS!$F$10*AC943+LMS!$G$10,LMS!$D$11*AC943^3+LMS!$E$11*AC943^2+LMS!$F$11*AC943+LMS!$G$11)))</f>
        <v>#VALUE!</v>
      </c>
      <c r="AA943" t="e">
        <f>IF(D943="M",(IF(AC943&lt;2.5,LMS!$D$21*AC943^3+LMS!$E$21*AC943^2+LMS!$F$21*AC943+LMS!$G$21,IF(AC943&lt;9.5,LMS!$D$22*AC943^3+LMS!$E$22*AC943^2+LMS!$F$22*AC943+LMS!$G$22,IF(AC943&lt;26.75,LMS!$D$23*AC943^3+LMS!$E$23*AC943^2+LMS!$F$23*AC943+LMS!$G$23,IF(AC943&lt;90,LMS!$D$24*AC943^3+LMS!$E$24*AC943^2+LMS!$F$24*AC943+LMS!$G$24,LMS!$D$25*AC943^3+LMS!$E$25*AC943^2+LMS!$F$25*AC943+LMS!$G$25))))),(IF(AC943&lt;2.5,LMS!$D$27*AC943^3+LMS!$E$27*AC943^2+LMS!$F$27*AC943+LMS!$G$27,IF(AC943&lt;9.5,LMS!$D$28*AC943^3+LMS!$E$28*AC943^2+LMS!$F$28*AC943+LMS!$G$28,IF(AC943&lt;26.75,LMS!$D$29*AC943^3+LMS!$E$29*AC943^2+LMS!$F$29*AC943+LMS!$G$29,IF(AC943&lt;90,LMS!$D$30*AC943^3+LMS!$E$30*AC943^2+LMS!$F$30*AC943+LMS!$G$30,IF(AC943&lt;150,LMS!$D$31*AC943^3+LMS!$E$31*AC943^2+LMS!$F$31*AC943+LMS!$G$31,LMS!$D$32*AC943^3+LMS!$E$32*AC943^2+LMS!$F$32*AC943+LMS!$G$32)))))))</f>
        <v>#VALUE!</v>
      </c>
      <c r="AB943" t="e">
        <f>IF(D943="M",(IF(AC943&lt;90,LMS!$D$14*AC943^3+LMS!$E$14*AC943^2+LMS!$F$14*AC943+LMS!$G$14,LMS!$D$15*AC943^3+LMS!$E$15*AC943^2+LMS!$F$15*AC943+LMS!$G$15)),(IF(AC943&lt;90,LMS!$D$17*AC943^3+LMS!$E$17*AC943^2+LMS!$F$17*AC943+LMS!$G$17,LMS!$D$18*AC943^3+LMS!$E$18*AC943^2+LMS!$F$18*AC943+LMS!$G$18)))</f>
        <v>#VALUE!</v>
      </c>
      <c r="AC943" s="7" t="e">
        <f t="shared" si="225"/>
        <v>#VALUE!</v>
      </c>
    </row>
    <row r="944" spans="2:29" s="7" customFormat="1">
      <c r="B944" s="119"/>
      <c r="C944" s="119"/>
      <c r="D944" s="119"/>
      <c r="E944" s="31"/>
      <c r="F944" s="31"/>
      <c r="G944" s="120"/>
      <c r="H944" s="120"/>
      <c r="I944" s="11" t="str">
        <f t="shared" si="212"/>
        <v/>
      </c>
      <c r="J944" s="2" t="str">
        <f t="shared" si="213"/>
        <v/>
      </c>
      <c r="K944" s="2" t="str">
        <f t="shared" si="214"/>
        <v/>
      </c>
      <c r="L944" s="2" t="str">
        <f t="shared" si="215"/>
        <v/>
      </c>
      <c r="M944" s="2" t="str">
        <f t="shared" si="216"/>
        <v/>
      </c>
      <c r="N944" s="2" t="str">
        <f t="shared" si="217"/>
        <v/>
      </c>
      <c r="O944" s="11" t="str">
        <f t="shared" si="218"/>
        <v/>
      </c>
      <c r="P944" s="11" t="str">
        <f t="shared" si="219"/>
        <v/>
      </c>
      <c r="Q944" s="11" t="str">
        <f t="shared" si="220"/>
        <v/>
      </c>
      <c r="R944" s="137"/>
      <c r="S944" s="137"/>
      <c r="T944" s="12" t="e">
        <f t="shared" si="221"/>
        <v>#VALUE!</v>
      </c>
      <c r="U944" s="13" t="e">
        <f t="shared" si="222"/>
        <v>#VALUE!</v>
      </c>
      <c r="V944" s="13"/>
      <c r="W944" s="8">
        <f t="shared" si="223"/>
        <v>9.0359999999999996</v>
      </c>
      <c r="X944" s="8">
        <f t="shared" si="224"/>
        <v>-184.49199999999999</v>
      </c>
      <c r="Y944"/>
      <c r="Z944" t="e">
        <f>IF(D944="M",IF(AC944&lt;78,LMS!$D$5*AC944^3+LMS!$E$5*AC944^2+LMS!$F$5*AC944+LMS!$G$5,IF(AC944&lt;150,LMS!$D$6*AC944^3+LMS!$E$6*AC944^2+LMS!$F$6*AC944+LMS!$G$6,LMS!$D$7*AC944^3+LMS!$E$7*AC944^2+LMS!$F$7*AC944+LMS!$G$7)),IF(AC944&lt;69,LMS!$D$9*AC944^3+LMS!$E$9*AC944^2+LMS!$F$9*AC944+LMS!$G$9,IF(AC944&lt;150,LMS!$D$10*AC944^3+LMS!$E$10*AC944^2+LMS!$F$10*AC944+LMS!$G$10,LMS!$D$11*AC944^3+LMS!$E$11*AC944^2+LMS!$F$11*AC944+LMS!$G$11)))</f>
        <v>#VALUE!</v>
      </c>
      <c r="AA944" t="e">
        <f>IF(D944="M",(IF(AC944&lt;2.5,LMS!$D$21*AC944^3+LMS!$E$21*AC944^2+LMS!$F$21*AC944+LMS!$G$21,IF(AC944&lt;9.5,LMS!$D$22*AC944^3+LMS!$E$22*AC944^2+LMS!$F$22*AC944+LMS!$G$22,IF(AC944&lt;26.75,LMS!$D$23*AC944^3+LMS!$E$23*AC944^2+LMS!$F$23*AC944+LMS!$G$23,IF(AC944&lt;90,LMS!$D$24*AC944^3+LMS!$E$24*AC944^2+LMS!$F$24*AC944+LMS!$G$24,LMS!$D$25*AC944^3+LMS!$E$25*AC944^2+LMS!$F$25*AC944+LMS!$G$25))))),(IF(AC944&lt;2.5,LMS!$D$27*AC944^3+LMS!$E$27*AC944^2+LMS!$F$27*AC944+LMS!$G$27,IF(AC944&lt;9.5,LMS!$D$28*AC944^3+LMS!$E$28*AC944^2+LMS!$F$28*AC944+LMS!$G$28,IF(AC944&lt;26.75,LMS!$D$29*AC944^3+LMS!$E$29*AC944^2+LMS!$F$29*AC944+LMS!$G$29,IF(AC944&lt;90,LMS!$D$30*AC944^3+LMS!$E$30*AC944^2+LMS!$F$30*AC944+LMS!$G$30,IF(AC944&lt;150,LMS!$D$31*AC944^3+LMS!$E$31*AC944^2+LMS!$F$31*AC944+LMS!$G$31,LMS!$D$32*AC944^3+LMS!$E$32*AC944^2+LMS!$F$32*AC944+LMS!$G$32)))))))</f>
        <v>#VALUE!</v>
      </c>
      <c r="AB944" t="e">
        <f>IF(D944="M",(IF(AC944&lt;90,LMS!$D$14*AC944^3+LMS!$E$14*AC944^2+LMS!$F$14*AC944+LMS!$G$14,LMS!$D$15*AC944^3+LMS!$E$15*AC944^2+LMS!$F$15*AC944+LMS!$G$15)),(IF(AC944&lt;90,LMS!$D$17*AC944^3+LMS!$E$17*AC944^2+LMS!$F$17*AC944+LMS!$G$17,LMS!$D$18*AC944^3+LMS!$E$18*AC944^2+LMS!$F$18*AC944+LMS!$G$18)))</f>
        <v>#VALUE!</v>
      </c>
      <c r="AC944" s="7" t="e">
        <f t="shared" si="225"/>
        <v>#VALUE!</v>
      </c>
    </row>
    <row r="945" spans="2:29" s="7" customFormat="1">
      <c r="B945" s="119"/>
      <c r="C945" s="119"/>
      <c r="D945" s="119"/>
      <c r="E945" s="31"/>
      <c r="F945" s="31"/>
      <c r="G945" s="120"/>
      <c r="H945" s="120"/>
      <c r="I945" s="11" t="str">
        <f t="shared" si="212"/>
        <v/>
      </c>
      <c r="J945" s="2" t="str">
        <f t="shared" si="213"/>
        <v/>
      </c>
      <c r="K945" s="2" t="str">
        <f t="shared" si="214"/>
        <v/>
      </c>
      <c r="L945" s="2" t="str">
        <f t="shared" si="215"/>
        <v/>
      </c>
      <c r="M945" s="2" t="str">
        <f t="shared" si="216"/>
        <v/>
      </c>
      <c r="N945" s="2" t="str">
        <f t="shared" si="217"/>
        <v/>
      </c>
      <c r="O945" s="11" t="str">
        <f t="shared" si="218"/>
        <v/>
      </c>
      <c r="P945" s="11" t="str">
        <f t="shared" si="219"/>
        <v/>
      </c>
      <c r="Q945" s="11" t="str">
        <f t="shared" si="220"/>
        <v/>
      </c>
      <c r="R945" s="137"/>
      <c r="S945" s="137"/>
      <c r="T945" s="12" t="e">
        <f t="shared" si="221"/>
        <v>#VALUE!</v>
      </c>
      <c r="U945" s="13" t="e">
        <f t="shared" si="222"/>
        <v>#VALUE!</v>
      </c>
      <c r="V945" s="13"/>
      <c r="W945" s="8">
        <f t="shared" si="223"/>
        <v>9.0359999999999996</v>
      </c>
      <c r="X945" s="8">
        <f t="shared" si="224"/>
        <v>-184.49199999999999</v>
      </c>
      <c r="Y945"/>
      <c r="Z945" t="e">
        <f>IF(D945="M",IF(AC945&lt;78,LMS!$D$5*AC945^3+LMS!$E$5*AC945^2+LMS!$F$5*AC945+LMS!$G$5,IF(AC945&lt;150,LMS!$D$6*AC945^3+LMS!$E$6*AC945^2+LMS!$F$6*AC945+LMS!$G$6,LMS!$D$7*AC945^3+LMS!$E$7*AC945^2+LMS!$F$7*AC945+LMS!$G$7)),IF(AC945&lt;69,LMS!$D$9*AC945^3+LMS!$E$9*AC945^2+LMS!$F$9*AC945+LMS!$G$9,IF(AC945&lt;150,LMS!$D$10*AC945^3+LMS!$E$10*AC945^2+LMS!$F$10*AC945+LMS!$G$10,LMS!$D$11*AC945^3+LMS!$E$11*AC945^2+LMS!$F$11*AC945+LMS!$G$11)))</f>
        <v>#VALUE!</v>
      </c>
      <c r="AA945" t="e">
        <f>IF(D945="M",(IF(AC945&lt;2.5,LMS!$D$21*AC945^3+LMS!$E$21*AC945^2+LMS!$F$21*AC945+LMS!$G$21,IF(AC945&lt;9.5,LMS!$D$22*AC945^3+LMS!$E$22*AC945^2+LMS!$F$22*AC945+LMS!$G$22,IF(AC945&lt;26.75,LMS!$D$23*AC945^3+LMS!$E$23*AC945^2+LMS!$F$23*AC945+LMS!$G$23,IF(AC945&lt;90,LMS!$D$24*AC945^3+LMS!$E$24*AC945^2+LMS!$F$24*AC945+LMS!$G$24,LMS!$D$25*AC945^3+LMS!$E$25*AC945^2+LMS!$F$25*AC945+LMS!$G$25))))),(IF(AC945&lt;2.5,LMS!$D$27*AC945^3+LMS!$E$27*AC945^2+LMS!$F$27*AC945+LMS!$G$27,IF(AC945&lt;9.5,LMS!$D$28*AC945^3+LMS!$E$28*AC945^2+LMS!$F$28*AC945+LMS!$G$28,IF(AC945&lt;26.75,LMS!$D$29*AC945^3+LMS!$E$29*AC945^2+LMS!$F$29*AC945+LMS!$G$29,IF(AC945&lt;90,LMS!$D$30*AC945^3+LMS!$E$30*AC945^2+LMS!$F$30*AC945+LMS!$G$30,IF(AC945&lt;150,LMS!$D$31*AC945^3+LMS!$E$31*AC945^2+LMS!$F$31*AC945+LMS!$G$31,LMS!$D$32*AC945^3+LMS!$E$32*AC945^2+LMS!$F$32*AC945+LMS!$G$32)))))))</f>
        <v>#VALUE!</v>
      </c>
      <c r="AB945" t="e">
        <f>IF(D945="M",(IF(AC945&lt;90,LMS!$D$14*AC945^3+LMS!$E$14*AC945^2+LMS!$F$14*AC945+LMS!$G$14,LMS!$D$15*AC945^3+LMS!$E$15*AC945^2+LMS!$F$15*AC945+LMS!$G$15)),(IF(AC945&lt;90,LMS!$D$17*AC945^3+LMS!$E$17*AC945^2+LMS!$F$17*AC945+LMS!$G$17,LMS!$D$18*AC945^3+LMS!$E$18*AC945^2+LMS!$F$18*AC945+LMS!$G$18)))</f>
        <v>#VALUE!</v>
      </c>
      <c r="AC945" s="7" t="e">
        <f t="shared" si="225"/>
        <v>#VALUE!</v>
      </c>
    </row>
    <row r="946" spans="2:29" s="7" customFormat="1">
      <c r="B946" s="119"/>
      <c r="C946" s="119"/>
      <c r="D946" s="119"/>
      <c r="E946" s="31"/>
      <c r="F946" s="31"/>
      <c r="G946" s="120"/>
      <c r="H946" s="120"/>
      <c r="I946" s="11" t="str">
        <f t="shared" si="212"/>
        <v/>
      </c>
      <c r="J946" s="2" t="str">
        <f t="shared" si="213"/>
        <v/>
      </c>
      <c r="K946" s="2" t="str">
        <f t="shared" si="214"/>
        <v/>
      </c>
      <c r="L946" s="2" t="str">
        <f t="shared" si="215"/>
        <v/>
      </c>
      <c r="M946" s="2" t="str">
        <f t="shared" si="216"/>
        <v/>
      </c>
      <c r="N946" s="2" t="str">
        <f t="shared" si="217"/>
        <v/>
      </c>
      <c r="O946" s="11" t="str">
        <f t="shared" si="218"/>
        <v/>
      </c>
      <c r="P946" s="11" t="str">
        <f t="shared" si="219"/>
        <v/>
      </c>
      <c r="Q946" s="11" t="str">
        <f t="shared" si="220"/>
        <v/>
      </c>
      <c r="R946" s="137"/>
      <c r="S946" s="137"/>
      <c r="T946" s="12" t="e">
        <f t="shared" si="221"/>
        <v>#VALUE!</v>
      </c>
      <c r="U946" s="13" t="e">
        <f t="shared" si="222"/>
        <v>#VALUE!</v>
      </c>
      <c r="V946" s="13"/>
      <c r="W946" s="8">
        <f t="shared" si="223"/>
        <v>9.0359999999999996</v>
      </c>
      <c r="X946" s="8">
        <f t="shared" si="224"/>
        <v>-184.49199999999999</v>
      </c>
      <c r="Y946"/>
      <c r="Z946" t="e">
        <f>IF(D946="M",IF(AC946&lt;78,LMS!$D$5*AC946^3+LMS!$E$5*AC946^2+LMS!$F$5*AC946+LMS!$G$5,IF(AC946&lt;150,LMS!$D$6*AC946^3+LMS!$E$6*AC946^2+LMS!$F$6*AC946+LMS!$G$6,LMS!$D$7*AC946^3+LMS!$E$7*AC946^2+LMS!$F$7*AC946+LMS!$G$7)),IF(AC946&lt;69,LMS!$D$9*AC946^3+LMS!$E$9*AC946^2+LMS!$F$9*AC946+LMS!$G$9,IF(AC946&lt;150,LMS!$D$10*AC946^3+LMS!$E$10*AC946^2+LMS!$F$10*AC946+LMS!$G$10,LMS!$D$11*AC946^3+LMS!$E$11*AC946^2+LMS!$F$11*AC946+LMS!$G$11)))</f>
        <v>#VALUE!</v>
      </c>
      <c r="AA946" t="e">
        <f>IF(D946="M",(IF(AC946&lt;2.5,LMS!$D$21*AC946^3+LMS!$E$21*AC946^2+LMS!$F$21*AC946+LMS!$G$21,IF(AC946&lt;9.5,LMS!$D$22*AC946^3+LMS!$E$22*AC946^2+LMS!$F$22*AC946+LMS!$G$22,IF(AC946&lt;26.75,LMS!$D$23*AC946^3+LMS!$E$23*AC946^2+LMS!$F$23*AC946+LMS!$G$23,IF(AC946&lt;90,LMS!$D$24*AC946^3+LMS!$E$24*AC946^2+LMS!$F$24*AC946+LMS!$G$24,LMS!$D$25*AC946^3+LMS!$E$25*AC946^2+LMS!$F$25*AC946+LMS!$G$25))))),(IF(AC946&lt;2.5,LMS!$D$27*AC946^3+LMS!$E$27*AC946^2+LMS!$F$27*AC946+LMS!$G$27,IF(AC946&lt;9.5,LMS!$D$28*AC946^3+LMS!$E$28*AC946^2+LMS!$F$28*AC946+LMS!$G$28,IF(AC946&lt;26.75,LMS!$D$29*AC946^3+LMS!$E$29*AC946^2+LMS!$F$29*AC946+LMS!$G$29,IF(AC946&lt;90,LMS!$D$30*AC946^3+LMS!$E$30*AC946^2+LMS!$F$30*AC946+LMS!$G$30,IF(AC946&lt;150,LMS!$D$31*AC946^3+LMS!$E$31*AC946^2+LMS!$F$31*AC946+LMS!$G$31,LMS!$D$32*AC946^3+LMS!$E$32*AC946^2+LMS!$F$32*AC946+LMS!$G$32)))))))</f>
        <v>#VALUE!</v>
      </c>
      <c r="AB946" t="e">
        <f>IF(D946="M",(IF(AC946&lt;90,LMS!$D$14*AC946^3+LMS!$E$14*AC946^2+LMS!$F$14*AC946+LMS!$G$14,LMS!$D$15*AC946^3+LMS!$E$15*AC946^2+LMS!$F$15*AC946+LMS!$G$15)),(IF(AC946&lt;90,LMS!$D$17*AC946^3+LMS!$E$17*AC946^2+LMS!$F$17*AC946+LMS!$G$17,LMS!$D$18*AC946^3+LMS!$E$18*AC946^2+LMS!$F$18*AC946+LMS!$G$18)))</f>
        <v>#VALUE!</v>
      </c>
      <c r="AC946" s="7" t="e">
        <f t="shared" si="225"/>
        <v>#VALUE!</v>
      </c>
    </row>
    <row r="947" spans="2:29" s="7" customFormat="1">
      <c r="B947" s="119"/>
      <c r="C947" s="119"/>
      <c r="D947" s="119"/>
      <c r="E947" s="31"/>
      <c r="F947" s="31"/>
      <c r="G947" s="120"/>
      <c r="H947" s="120"/>
      <c r="I947" s="11" t="str">
        <f t="shared" si="212"/>
        <v/>
      </c>
      <c r="J947" s="2" t="str">
        <f t="shared" si="213"/>
        <v/>
      </c>
      <c r="K947" s="2" t="str">
        <f t="shared" si="214"/>
        <v/>
      </c>
      <c r="L947" s="2" t="str">
        <f t="shared" si="215"/>
        <v/>
      </c>
      <c r="M947" s="2" t="str">
        <f t="shared" si="216"/>
        <v/>
      </c>
      <c r="N947" s="2" t="str">
        <f t="shared" si="217"/>
        <v/>
      </c>
      <c r="O947" s="11" t="str">
        <f t="shared" si="218"/>
        <v/>
      </c>
      <c r="P947" s="11" t="str">
        <f t="shared" si="219"/>
        <v/>
      </c>
      <c r="Q947" s="11" t="str">
        <f t="shared" si="220"/>
        <v/>
      </c>
      <c r="R947" s="137"/>
      <c r="S947" s="137"/>
      <c r="T947" s="12" t="e">
        <f t="shared" si="221"/>
        <v>#VALUE!</v>
      </c>
      <c r="U947" s="13" t="e">
        <f t="shared" si="222"/>
        <v>#VALUE!</v>
      </c>
      <c r="V947" s="13"/>
      <c r="W947" s="8">
        <f t="shared" si="223"/>
        <v>9.0359999999999996</v>
      </c>
      <c r="X947" s="8">
        <f t="shared" si="224"/>
        <v>-184.49199999999999</v>
      </c>
      <c r="Y947"/>
      <c r="Z947" t="e">
        <f>IF(D947="M",IF(AC947&lt;78,LMS!$D$5*AC947^3+LMS!$E$5*AC947^2+LMS!$F$5*AC947+LMS!$G$5,IF(AC947&lt;150,LMS!$D$6*AC947^3+LMS!$E$6*AC947^2+LMS!$F$6*AC947+LMS!$G$6,LMS!$D$7*AC947^3+LMS!$E$7*AC947^2+LMS!$F$7*AC947+LMS!$G$7)),IF(AC947&lt;69,LMS!$D$9*AC947^3+LMS!$E$9*AC947^2+LMS!$F$9*AC947+LMS!$G$9,IF(AC947&lt;150,LMS!$D$10*AC947^3+LMS!$E$10*AC947^2+LMS!$F$10*AC947+LMS!$G$10,LMS!$D$11*AC947^3+LMS!$E$11*AC947^2+LMS!$F$11*AC947+LMS!$G$11)))</f>
        <v>#VALUE!</v>
      </c>
      <c r="AA947" t="e">
        <f>IF(D947="M",(IF(AC947&lt;2.5,LMS!$D$21*AC947^3+LMS!$E$21*AC947^2+LMS!$F$21*AC947+LMS!$G$21,IF(AC947&lt;9.5,LMS!$D$22*AC947^3+LMS!$E$22*AC947^2+LMS!$F$22*AC947+LMS!$G$22,IF(AC947&lt;26.75,LMS!$D$23*AC947^3+LMS!$E$23*AC947^2+LMS!$F$23*AC947+LMS!$G$23,IF(AC947&lt;90,LMS!$D$24*AC947^3+LMS!$E$24*AC947^2+LMS!$F$24*AC947+LMS!$G$24,LMS!$D$25*AC947^3+LMS!$E$25*AC947^2+LMS!$F$25*AC947+LMS!$G$25))))),(IF(AC947&lt;2.5,LMS!$D$27*AC947^3+LMS!$E$27*AC947^2+LMS!$F$27*AC947+LMS!$G$27,IF(AC947&lt;9.5,LMS!$D$28*AC947^3+LMS!$E$28*AC947^2+LMS!$F$28*AC947+LMS!$G$28,IF(AC947&lt;26.75,LMS!$D$29*AC947^3+LMS!$E$29*AC947^2+LMS!$F$29*AC947+LMS!$G$29,IF(AC947&lt;90,LMS!$D$30*AC947^3+LMS!$E$30*AC947^2+LMS!$F$30*AC947+LMS!$G$30,IF(AC947&lt;150,LMS!$D$31*AC947^3+LMS!$E$31*AC947^2+LMS!$F$31*AC947+LMS!$G$31,LMS!$D$32*AC947^3+LMS!$E$32*AC947^2+LMS!$F$32*AC947+LMS!$G$32)))))))</f>
        <v>#VALUE!</v>
      </c>
      <c r="AB947" t="e">
        <f>IF(D947="M",(IF(AC947&lt;90,LMS!$D$14*AC947^3+LMS!$E$14*AC947^2+LMS!$F$14*AC947+LMS!$G$14,LMS!$D$15*AC947^3+LMS!$E$15*AC947^2+LMS!$F$15*AC947+LMS!$G$15)),(IF(AC947&lt;90,LMS!$D$17*AC947^3+LMS!$E$17*AC947^2+LMS!$F$17*AC947+LMS!$G$17,LMS!$D$18*AC947^3+LMS!$E$18*AC947^2+LMS!$F$18*AC947+LMS!$G$18)))</f>
        <v>#VALUE!</v>
      </c>
      <c r="AC947" s="7" t="e">
        <f t="shared" si="225"/>
        <v>#VALUE!</v>
      </c>
    </row>
    <row r="948" spans="2:29" s="7" customFormat="1">
      <c r="B948" s="119"/>
      <c r="C948" s="119"/>
      <c r="D948" s="119"/>
      <c r="E948" s="31"/>
      <c r="F948" s="31"/>
      <c r="G948" s="120"/>
      <c r="H948" s="120"/>
      <c r="I948" s="11" t="str">
        <f t="shared" si="212"/>
        <v/>
      </c>
      <c r="J948" s="2" t="str">
        <f t="shared" si="213"/>
        <v/>
      </c>
      <c r="K948" s="2" t="str">
        <f t="shared" si="214"/>
        <v/>
      </c>
      <c r="L948" s="2" t="str">
        <f t="shared" si="215"/>
        <v/>
      </c>
      <c r="M948" s="2" t="str">
        <f t="shared" si="216"/>
        <v/>
      </c>
      <c r="N948" s="2" t="str">
        <f t="shared" si="217"/>
        <v/>
      </c>
      <c r="O948" s="11" t="str">
        <f t="shared" si="218"/>
        <v/>
      </c>
      <c r="P948" s="11" t="str">
        <f t="shared" si="219"/>
        <v/>
      </c>
      <c r="Q948" s="11" t="str">
        <f t="shared" si="220"/>
        <v/>
      </c>
      <c r="R948" s="137"/>
      <c r="S948" s="137"/>
      <c r="T948" s="12" t="e">
        <f t="shared" si="221"/>
        <v>#VALUE!</v>
      </c>
      <c r="U948" s="13" t="e">
        <f t="shared" si="222"/>
        <v>#VALUE!</v>
      </c>
      <c r="V948" s="13"/>
      <c r="W948" s="8">
        <f t="shared" si="223"/>
        <v>9.0359999999999996</v>
      </c>
      <c r="X948" s="8">
        <f t="shared" si="224"/>
        <v>-184.49199999999999</v>
      </c>
      <c r="Y948"/>
      <c r="Z948" t="e">
        <f>IF(D948="M",IF(AC948&lt;78,LMS!$D$5*AC948^3+LMS!$E$5*AC948^2+LMS!$F$5*AC948+LMS!$G$5,IF(AC948&lt;150,LMS!$D$6*AC948^3+LMS!$E$6*AC948^2+LMS!$F$6*AC948+LMS!$G$6,LMS!$D$7*AC948^3+LMS!$E$7*AC948^2+LMS!$F$7*AC948+LMS!$G$7)),IF(AC948&lt;69,LMS!$D$9*AC948^3+LMS!$E$9*AC948^2+LMS!$F$9*AC948+LMS!$G$9,IF(AC948&lt;150,LMS!$D$10*AC948^3+LMS!$E$10*AC948^2+LMS!$F$10*AC948+LMS!$G$10,LMS!$D$11*AC948^3+LMS!$E$11*AC948^2+LMS!$F$11*AC948+LMS!$G$11)))</f>
        <v>#VALUE!</v>
      </c>
      <c r="AA948" t="e">
        <f>IF(D948="M",(IF(AC948&lt;2.5,LMS!$D$21*AC948^3+LMS!$E$21*AC948^2+LMS!$F$21*AC948+LMS!$G$21,IF(AC948&lt;9.5,LMS!$D$22*AC948^3+LMS!$E$22*AC948^2+LMS!$F$22*AC948+LMS!$G$22,IF(AC948&lt;26.75,LMS!$D$23*AC948^3+LMS!$E$23*AC948^2+LMS!$F$23*AC948+LMS!$G$23,IF(AC948&lt;90,LMS!$D$24*AC948^3+LMS!$E$24*AC948^2+LMS!$F$24*AC948+LMS!$G$24,LMS!$D$25*AC948^3+LMS!$E$25*AC948^2+LMS!$F$25*AC948+LMS!$G$25))))),(IF(AC948&lt;2.5,LMS!$D$27*AC948^3+LMS!$E$27*AC948^2+LMS!$F$27*AC948+LMS!$G$27,IF(AC948&lt;9.5,LMS!$D$28*AC948^3+LMS!$E$28*AC948^2+LMS!$F$28*AC948+LMS!$G$28,IF(AC948&lt;26.75,LMS!$D$29*AC948^3+LMS!$E$29*AC948^2+LMS!$F$29*AC948+LMS!$G$29,IF(AC948&lt;90,LMS!$D$30*AC948^3+LMS!$E$30*AC948^2+LMS!$F$30*AC948+LMS!$G$30,IF(AC948&lt;150,LMS!$D$31*AC948^3+LMS!$E$31*AC948^2+LMS!$F$31*AC948+LMS!$G$31,LMS!$D$32*AC948^3+LMS!$E$32*AC948^2+LMS!$F$32*AC948+LMS!$G$32)))))))</f>
        <v>#VALUE!</v>
      </c>
      <c r="AB948" t="e">
        <f>IF(D948="M",(IF(AC948&lt;90,LMS!$D$14*AC948^3+LMS!$E$14*AC948^2+LMS!$F$14*AC948+LMS!$G$14,LMS!$D$15*AC948^3+LMS!$E$15*AC948^2+LMS!$F$15*AC948+LMS!$G$15)),(IF(AC948&lt;90,LMS!$D$17*AC948^3+LMS!$E$17*AC948^2+LMS!$F$17*AC948+LMS!$G$17,LMS!$D$18*AC948^3+LMS!$E$18*AC948^2+LMS!$F$18*AC948+LMS!$G$18)))</f>
        <v>#VALUE!</v>
      </c>
      <c r="AC948" s="7" t="e">
        <f t="shared" si="225"/>
        <v>#VALUE!</v>
      </c>
    </row>
    <row r="949" spans="2:29" s="7" customFormat="1">
      <c r="B949" s="119"/>
      <c r="C949" s="119"/>
      <c r="D949" s="119"/>
      <c r="E949" s="31"/>
      <c r="F949" s="31"/>
      <c r="G949" s="120"/>
      <c r="H949" s="120"/>
      <c r="I949" s="11" t="str">
        <f t="shared" si="212"/>
        <v/>
      </c>
      <c r="J949" s="2" t="str">
        <f t="shared" si="213"/>
        <v/>
      </c>
      <c r="K949" s="2" t="str">
        <f t="shared" si="214"/>
        <v/>
      </c>
      <c r="L949" s="2" t="str">
        <f t="shared" si="215"/>
        <v/>
      </c>
      <c r="M949" s="2" t="str">
        <f t="shared" si="216"/>
        <v/>
      </c>
      <c r="N949" s="2" t="str">
        <f t="shared" si="217"/>
        <v/>
      </c>
      <c r="O949" s="11" t="str">
        <f t="shared" si="218"/>
        <v/>
      </c>
      <c r="P949" s="11" t="str">
        <f t="shared" si="219"/>
        <v/>
      </c>
      <c r="Q949" s="11" t="str">
        <f t="shared" si="220"/>
        <v/>
      </c>
      <c r="R949" s="137"/>
      <c r="S949" s="137"/>
      <c r="T949" s="12" t="e">
        <f t="shared" si="221"/>
        <v>#VALUE!</v>
      </c>
      <c r="U949" s="13" t="e">
        <f t="shared" si="222"/>
        <v>#VALUE!</v>
      </c>
      <c r="V949" s="13"/>
      <c r="W949" s="8">
        <f t="shared" si="223"/>
        <v>9.0359999999999996</v>
      </c>
      <c r="X949" s="8">
        <f t="shared" si="224"/>
        <v>-184.49199999999999</v>
      </c>
      <c r="Y949"/>
      <c r="Z949" t="e">
        <f>IF(D949="M",IF(AC949&lt;78,LMS!$D$5*AC949^3+LMS!$E$5*AC949^2+LMS!$F$5*AC949+LMS!$G$5,IF(AC949&lt;150,LMS!$D$6*AC949^3+LMS!$E$6*AC949^2+LMS!$F$6*AC949+LMS!$G$6,LMS!$D$7*AC949^3+LMS!$E$7*AC949^2+LMS!$F$7*AC949+LMS!$G$7)),IF(AC949&lt;69,LMS!$D$9*AC949^3+LMS!$E$9*AC949^2+LMS!$F$9*AC949+LMS!$G$9,IF(AC949&lt;150,LMS!$D$10*AC949^3+LMS!$E$10*AC949^2+LMS!$F$10*AC949+LMS!$G$10,LMS!$D$11*AC949^3+LMS!$E$11*AC949^2+LMS!$F$11*AC949+LMS!$G$11)))</f>
        <v>#VALUE!</v>
      </c>
      <c r="AA949" t="e">
        <f>IF(D949="M",(IF(AC949&lt;2.5,LMS!$D$21*AC949^3+LMS!$E$21*AC949^2+LMS!$F$21*AC949+LMS!$G$21,IF(AC949&lt;9.5,LMS!$D$22*AC949^3+LMS!$E$22*AC949^2+LMS!$F$22*AC949+LMS!$G$22,IF(AC949&lt;26.75,LMS!$D$23*AC949^3+LMS!$E$23*AC949^2+LMS!$F$23*AC949+LMS!$G$23,IF(AC949&lt;90,LMS!$D$24*AC949^3+LMS!$E$24*AC949^2+LMS!$F$24*AC949+LMS!$G$24,LMS!$D$25*AC949^3+LMS!$E$25*AC949^2+LMS!$F$25*AC949+LMS!$G$25))))),(IF(AC949&lt;2.5,LMS!$D$27*AC949^3+LMS!$E$27*AC949^2+LMS!$F$27*AC949+LMS!$G$27,IF(AC949&lt;9.5,LMS!$D$28*AC949^3+LMS!$E$28*AC949^2+LMS!$F$28*AC949+LMS!$G$28,IF(AC949&lt;26.75,LMS!$D$29*AC949^3+LMS!$E$29*AC949^2+LMS!$F$29*AC949+LMS!$G$29,IF(AC949&lt;90,LMS!$D$30*AC949^3+LMS!$E$30*AC949^2+LMS!$F$30*AC949+LMS!$G$30,IF(AC949&lt;150,LMS!$D$31*AC949^3+LMS!$E$31*AC949^2+LMS!$F$31*AC949+LMS!$G$31,LMS!$D$32*AC949^3+LMS!$E$32*AC949^2+LMS!$F$32*AC949+LMS!$G$32)))))))</f>
        <v>#VALUE!</v>
      </c>
      <c r="AB949" t="e">
        <f>IF(D949="M",(IF(AC949&lt;90,LMS!$D$14*AC949^3+LMS!$E$14*AC949^2+LMS!$F$14*AC949+LMS!$G$14,LMS!$D$15*AC949^3+LMS!$E$15*AC949^2+LMS!$F$15*AC949+LMS!$G$15)),(IF(AC949&lt;90,LMS!$D$17*AC949^3+LMS!$E$17*AC949^2+LMS!$F$17*AC949+LMS!$G$17,LMS!$D$18*AC949^3+LMS!$E$18*AC949^2+LMS!$F$18*AC949+LMS!$G$18)))</f>
        <v>#VALUE!</v>
      </c>
      <c r="AC949" s="7" t="e">
        <f t="shared" si="225"/>
        <v>#VALUE!</v>
      </c>
    </row>
    <row r="950" spans="2:29" s="7" customFormat="1">
      <c r="B950" s="119"/>
      <c r="C950" s="119"/>
      <c r="D950" s="119"/>
      <c r="E950" s="31"/>
      <c r="F950" s="31"/>
      <c r="G950" s="120"/>
      <c r="H950" s="120"/>
      <c r="I950" s="11" t="str">
        <f t="shared" si="212"/>
        <v/>
      </c>
      <c r="J950" s="2" t="str">
        <f t="shared" si="213"/>
        <v/>
      </c>
      <c r="K950" s="2" t="str">
        <f t="shared" si="214"/>
        <v/>
      </c>
      <c r="L950" s="2" t="str">
        <f t="shared" si="215"/>
        <v/>
      </c>
      <c r="M950" s="2" t="str">
        <f t="shared" si="216"/>
        <v/>
      </c>
      <c r="N950" s="2" t="str">
        <f t="shared" si="217"/>
        <v/>
      </c>
      <c r="O950" s="11" t="str">
        <f t="shared" si="218"/>
        <v/>
      </c>
      <c r="P950" s="11" t="str">
        <f t="shared" si="219"/>
        <v/>
      </c>
      <c r="Q950" s="11" t="str">
        <f t="shared" si="220"/>
        <v/>
      </c>
      <c r="R950" s="137"/>
      <c r="S950" s="137"/>
      <c r="T950" s="12" t="e">
        <f t="shared" si="221"/>
        <v>#VALUE!</v>
      </c>
      <c r="U950" s="13" t="e">
        <f t="shared" si="222"/>
        <v>#VALUE!</v>
      </c>
      <c r="V950" s="13"/>
      <c r="W950" s="8">
        <f t="shared" si="223"/>
        <v>9.0359999999999996</v>
      </c>
      <c r="X950" s="8">
        <f t="shared" si="224"/>
        <v>-184.49199999999999</v>
      </c>
      <c r="Y950"/>
      <c r="Z950" t="e">
        <f>IF(D950="M",IF(AC950&lt;78,LMS!$D$5*AC950^3+LMS!$E$5*AC950^2+LMS!$F$5*AC950+LMS!$G$5,IF(AC950&lt;150,LMS!$D$6*AC950^3+LMS!$E$6*AC950^2+LMS!$F$6*AC950+LMS!$G$6,LMS!$D$7*AC950^3+LMS!$E$7*AC950^2+LMS!$F$7*AC950+LMS!$G$7)),IF(AC950&lt;69,LMS!$D$9*AC950^3+LMS!$E$9*AC950^2+LMS!$F$9*AC950+LMS!$G$9,IF(AC950&lt;150,LMS!$D$10*AC950^3+LMS!$E$10*AC950^2+LMS!$F$10*AC950+LMS!$G$10,LMS!$D$11*AC950^3+LMS!$E$11*AC950^2+LMS!$F$11*AC950+LMS!$G$11)))</f>
        <v>#VALUE!</v>
      </c>
      <c r="AA950" t="e">
        <f>IF(D950="M",(IF(AC950&lt;2.5,LMS!$D$21*AC950^3+LMS!$E$21*AC950^2+LMS!$F$21*AC950+LMS!$G$21,IF(AC950&lt;9.5,LMS!$D$22*AC950^3+LMS!$E$22*AC950^2+LMS!$F$22*AC950+LMS!$G$22,IF(AC950&lt;26.75,LMS!$D$23*AC950^3+LMS!$E$23*AC950^2+LMS!$F$23*AC950+LMS!$G$23,IF(AC950&lt;90,LMS!$D$24*AC950^3+LMS!$E$24*AC950^2+LMS!$F$24*AC950+LMS!$G$24,LMS!$D$25*AC950^3+LMS!$E$25*AC950^2+LMS!$F$25*AC950+LMS!$G$25))))),(IF(AC950&lt;2.5,LMS!$D$27*AC950^3+LMS!$E$27*AC950^2+LMS!$F$27*AC950+LMS!$G$27,IF(AC950&lt;9.5,LMS!$D$28*AC950^3+LMS!$E$28*AC950^2+LMS!$F$28*AC950+LMS!$G$28,IF(AC950&lt;26.75,LMS!$D$29*AC950^3+LMS!$E$29*AC950^2+LMS!$F$29*AC950+LMS!$G$29,IF(AC950&lt;90,LMS!$D$30*AC950^3+LMS!$E$30*AC950^2+LMS!$F$30*AC950+LMS!$G$30,IF(AC950&lt;150,LMS!$D$31*AC950^3+LMS!$E$31*AC950^2+LMS!$F$31*AC950+LMS!$G$31,LMS!$D$32*AC950^3+LMS!$E$32*AC950^2+LMS!$F$32*AC950+LMS!$G$32)))))))</f>
        <v>#VALUE!</v>
      </c>
      <c r="AB950" t="e">
        <f>IF(D950="M",(IF(AC950&lt;90,LMS!$D$14*AC950^3+LMS!$E$14*AC950^2+LMS!$F$14*AC950+LMS!$G$14,LMS!$D$15*AC950^3+LMS!$E$15*AC950^2+LMS!$F$15*AC950+LMS!$G$15)),(IF(AC950&lt;90,LMS!$D$17*AC950^3+LMS!$E$17*AC950^2+LMS!$F$17*AC950+LMS!$G$17,LMS!$D$18*AC950^3+LMS!$E$18*AC950^2+LMS!$F$18*AC950+LMS!$G$18)))</f>
        <v>#VALUE!</v>
      </c>
      <c r="AC950" s="7" t="e">
        <f t="shared" si="225"/>
        <v>#VALUE!</v>
      </c>
    </row>
    <row r="951" spans="2:29" s="7" customFormat="1">
      <c r="B951" s="119"/>
      <c r="C951" s="119"/>
      <c r="D951" s="119"/>
      <c r="E951" s="31"/>
      <c r="F951" s="31"/>
      <c r="G951" s="120"/>
      <c r="H951" s="120"/>
      <c r="I951" s="11" t="str">
        <f t="shared" si="212"/>
        <v/>
      </c>
      <c r="J951" s="2" t="str">
        <f t="shared" si="213"/>
        <v/>
      </c>
      <c r="K951" s="2" t="str">
        <f t="shared" si="214"/>
        <v/>
      </c>
      <c r="L951" s="2" t="str">
        <f t="shared" si="215"/>
        <v/>
      </c>
      <c r="M951" s="2" t="str">
        <f t="shared" si="216"/>
        <v/>
      </c>
      <c r="N951" s="2" t="str">
        <f t="shared" si="217"/>
        <v/>
      </c>
      <c r="O951" s="11" t="str">
        <f t="shared" si="218"/>
        <v/>
      </c>
      <c r="P951" s="11" t="str">
        <f t="shared" si="219"/>
        <v/>
      </c>
      <c r="Q951" s="11" t="str">
        <f t="shared" si="220"/>
        <v/>
      </c>
      <c r="R951" s="137"/>
      <c r="S951" s="137"/>
      <c r="T951" s="12" t="e">
        <f t="shared" si="221"/>
        <v>#VALUE!</v>
      </c>
      <c r="U951" s="13" t="e">
        <f t="shared" si="222"/>
        <v>#VALUE!</v>
      </c>
      <c r="V951" s="13"/>
      <c r="W951" s="8">
        <f t="shared" si="223"/>
        <v>9.0359999999999996</v>
      </c>
      <c r="X951" s="8">
        <f t="shared" si="224"/>
        <v>-184.49199999999999</v>
      </c>
      <c r="Y951"/>
      <c r="Z951" t="e">
        <f>IF(D951="M",IF(AC951&lt;78,LMS!$D$5*AC951^3+LMS!$E$5*AC951^2+LMS!$F$5*AC951+LMS!$G$5,IF(AC951&lt;150,LMS!$D$6*AC951^3+LMS!$E$6*AC951^2+LMS!$F$6*AC951+LMS!$G$6,LMS!$D$7*AC951^3+LMS!$E$7*AC951^2+LMS!$F$7*AC951+LMS!$G$7)),IF(AC951&lt;69,LMS!$D$9*AC951^3+LMS!$E$9*AC951^2+LMS!$F$9*AC951+LMS!$G$9,IF(AC951&lt;150,LMS!$D$10*AC951^3+LMS!$E$10*AC951^2+LMS!$F$10*AC951+LMS!$G$10,LMS!$D$11*AC951^3+LMS!$E$11*AC951^2+LMS!$F$11*AC951+LMS!$G$11)))</f>
        <v>#VALUE!</v>
      </c>
      <c r="AA951" t="e">
        <f>IF(D951="M",(IF(AC951&lt;2.5,LMS!$D$21*AC951^3+LMS!$E$21*AC951^2+LMS!$F$21*AC951+LMS!$G$21,IF(AC951&lt;9.5,LMS!$D$22*AC951^3+LMS!$E$22*AC951^2+LMS!$F$22*AC951+LMS!$G$22,IF(AC951&lt;26.75,LMS!$D$23*AC951^3+LMS!$E$23*AC951^2+LMS!$F$23*AC951+LMS!$G$23,IF(AC951&lt;90,LMS!$D$24*AC951^3+LMS!$E$24*AC951^2+LMS!$F$24*AC951+LMS!$G$24,LMS!$D$25*AC951^3+LMS!$E$25*AC951^2+LMS!$F$25*AC951+LMS!$G$25))))),(IF(AC951&lt;2.5,LMS!$D$27*AC951^3+LMS!$E$27*AC951^2+LMS!$F$27*AC951+LMS!$G$27,IF(AC951&lt;9.5,LMS!$D$28*AC951^3+LMS!$E$28*AC951^2+LMS!$F$28*AC951+LMS!$G$28,IF(AC951&lt;26.75,LMS!$D$29*AC951^3+LMS!$E$29*AC951^2+LMS!$F$29*AC951+LMS!$G$29,IF(AC951&lt;90,LMS!$D$30*AC951^3+LMS!$E$30*AC951^2+LMS!$F$30*AC951+LMS!$G$30,IF(AC951&lt;150,LMS!$D$31*AC951^3+LMS!$E$31*AC951^2+LMS!$F$31*AC951+LMS!$G$31,LMS!$D$32*AC951^3+LMS!$E$32*AC951^2+LMS!$F$32*AC951+LMS!$G$32)))))))</f>
        <v>#VALUE!</v>
      </c>
      <c r="AB951" t="e">
        <f>IF(D951="M",(IF(AC951&lt;90,LMS!$D$14*AC951^3+LMS!$E$14*AC951^2+LMS!$F$14*AC951+LMS!$G$14,LMS!$D$15*AC951^3+LMS!$E$15*AC951^2+LMS!$F$15*AC951+LMS!$G$15)),(IF(AC951&lt;90,LMS!$D$17*AC951^3+LMS!$E$17*AC951^2+LMS!$F$17*AC951+LMS!$G$17,LMS!$D$18*AC951^3+LMS!$E$18*AC951^2+LMS!$F$18*AC951+LMS!$G$18)))</f>
        <v>#VALUE!</v>
      </c>
      <c r="AC951" s="7" t="e">
        <f t="shared" si="225"/>
        <v>#VALUE!</v>
      </c>
    </row>
    <row r="952" spans="2:29" s="7" customFormat="1">
      <c r="B952" s="119"/>
      <c r="C952" s="119"/>
      <c r="D952" s="119"/>
      <c r="E952" s="31"/>
      <c r="F952" s="31"/>
      <c r="G952" s="120"/>
      <c r="H952" s="120"/>
      <c r="I952" s="11" t="str">
        <f t="shared" si="212"/>
        <v/>
      </c>
      <c r="J952" s="2" t="str">
        <f t="shared" si="213"/>
        <v/>
      </c>
      <c r="K952" s="2" t="str">
        <f t="shared" si="214"/>
        <v/>
      </c>
      <c r="L952" s="2" t="str">
        <f t="shared" si="215"/>
        <v/>
      </c>
      <c r="M952" s="2" t="str">
        <f t="shared" si="216"/>
        <v/>
      </c>
      <c r="N952" s="2" t="str">
        <f t="shared" si="217"/>
        <v/>
      </c>
      <c r="O952" s="11" t="str">
        <f t="shared" si="218"/>
        <v/>
      </c>
      <c r="P952" s="11" t="str">
        <f t="shared" si="219"/>
        <v/>
      </c>
      <c r="Q952" s="11" t="str">
        <f t="shared" si="220"/>
        <v/>
      </c>
      <c r="R952" s="137"/>
      <c r="S952" s="137"/>
      <c r="T952" s="12" t="e">
        <f t="shared" si="221"/>
        <v>#VALUE!</v>
      </c>
      <c r="U952" s="13" t="e">
        <f t="shared" si="222"/>
        <v>#VALUE!</v>
      </c>
      <c r="V952" s="13"/>
      <c r="W952" s="8">
        <f t="shared" si="223"/>
        <v>9.0359999999999996</v>
      </c>
      <c r="X952" s="8">
        <f t="shared" si="224"/>
        <v>-184.49199999999999</v>
      </c>
      <c r="Y952"/>
      <c r="Z952" t="e">
        <f>IF(D952="M",IF(AC952&lt;78,LMS!$D$5*AC952^3+LMS!$E$5*AC952^2+LMS!$F$5*AC952+LMS!$G$5,IF(AC952&lt;150,LMS!$D$6*AC952^3+LMS!$E$6*AC952^2+LMS!$F$6*AC952+LMS!$G$6,LMS!$D$7*AC952^3+LMS!$E$7*AC952^2+LMS!$F$7*AC952+LMS!$G$7)),IF(AC952&lt;69,LMS!$D$9*AC952^3+LMS!$E$9*AC952^2+LMS!$F$9*AC952+LMS!$G$9,IF(AC952&lt;150,LMS!$D$10*AC952^3+LMS!$E$10*AC952^2+LMS!$F$10*AC952+LMS!$G$10,LMS!$D$11*AC952^3+LMS!$E$11*AC952^2+LMS!$F$11*AC952+LMS!$G$11)))</f>
        <v>#VALUE!</v>
      </c>
      <c r="AA952" t="e">
        <f>IF(D952="M",(IF(AC952&lt;2.5,LMS!$D$21*AC952^3+LMS!$E$21*AC952^2+LMS!$F$21*AC952+LMS!$G$21,IF(AC952&lt;9.5,LMS!$D$22*AC952^3+LMS!$E$22*AC952^2+LMS!$F$22*AC952+LMS!$G$22,IF(AC952&lt;26.75,LMS!$D$23*AC952^3+LMS!$E$23*AC952^2+LMS!$F$23*AC952+LMS!$G$23,IF(AC952&lt;90,LMS!$D$24*AC952^3+LMS!$E$24*AC952^2+LMS!$F$24*AC952+LMS!$G$24,LMS!$D$25*AC952^3+LMS!$E$25*AC952^2+LMS!$F$25*AC952+LMS!$G$25))))),(IF(AC952&lt;2.5,LMS!$D$27*AC952^3+LMS!$E$27*AC952^2+LMS!$F$27*AC952+LMS!$G$27,IF(AC952&lt;9.5,LMS!$D$28*AC952^3+LMS!$E$28*AC952^2+LMS!$F$28*AC952+LMS!$G$28,IF(AC952&lt;26.75,LMS!$D$29*AC952^3+LMS!$E$29*AC952^2+LMS!$F$29*AC952+LMS!$G$29,IF(AC952&lt;90,LMS!$D$30*AC952^3+LMS!$E$30*AC952^2+LMS!$F$30*AC952+LMS!$G$30,IF(AC952&lt;150,LMS!$D$31*AC952^3+LMS!$E$31*AC952^2+LMS!$F$31*AC952+LMS!$G$31,LMS!$D$32*AC952^3+LMS!$E$32*AC952^2+LMS!$F$32*AC952+LMS!$G$32)))))))</f>
        <v>#VALUE!</v>
      </c>
      <c r="AB952" t="e">
        <f>IF(D952="M",(IF(AC952&lt;90,LMS!$D$14*AC952^3+LMS!$E$14*AC952^2+LMS!$F$14*AC952+LMS!$G$14,LMS!$D$15*AC952^3+LMS!$E$15*AC952^2+LMS!$F$15*AC952+LMS!$G$15)),(IF(AC952&lt;90,LMS!$D$17*AC952^3+LMS!$E$17*AC952^2+LMS!$F$17*AC952+LMS!$G$17,LMS!$D$18*AC952^3+LMS!$E$18*AC952^2+LMS!$F$18*AC952+LMS!$G$18)))</f>
        <v>#VALUE!</v>
      </c>
      <c r="AC952" s="7" t="e">
        <f t="shared" si="225"/>
        <v>#VALUE!</v>
      </c>
    </row>
    <row r="953" spans="2:29" s="7" customFormat="1">
      <c r="B953" s="119"/>
      <c r="C953" s="119"/>
      <c r="D953" s="119"/>
      <c r="E953" s="31"/>
      <c r="F953" s="31"/>
      <c r="G953" s="120"/>
      <c r="H953" s="120"/>
      <c r="I953" s="11" t="str">
        <f t="shared" si="212"/>
        <v/>
      </c>
      <c r="J953" s="2" t="str">
        <f t="shared" si="213"/>
        <v/>
      </c>
      <c r="K953" s="2" t="str">
        <f t="shared" si="214"/>
        <v/>
      </c>
      <c r="L953" s="2" t="str">
        <f t="shared" si="215"/>
        <v/>
      </c>
      <c r="M953" s="2" t="str">
        <f t="shared" si="216"/>
        <v/>
      </c>
      <c r="N953" s="2" t="str">
        <f t="shared" si="217"/>
        <v/>
      </c>
      <c r="O953" s="11" t="str">
        <f t="shared" si="218"/>
        <v/>
      </c>
      <c r="P953" s="11" t="str">
        <f t="shared" si="219"/>
        <v/>
      </c>
      <c r="Q953" s="11" t="str">
        <f t="shared" si="220"/>
        <v/>
      </c>
      <c r="R953" s="137"/>
      <c r="S953" s="137"/>
      <c r="T953" s="12" t="e">
        <f t="shared" si="221"/>
        <v>#VALUE!</v>
      </c>
      <c r="U953" s="13" t="e">
        <f t="shared" si="222"/>
        <v>#VALUE!</v>
      </c>
      <c r="V953" s="13"/>
      <c r="W953" s="8">
        <f t="shared" si="223"/>
        <v>9.0359999999999996</v>
      </c>
      <c r="X953" s="8">
        <f t="shared" si="224"/>
        <v>-184.49199999999999</v>
      </c>
      <c r="Y953"/>
      <c r="Z953" t="e">
        <f>IF(D953="M",IF(AC953&lt;78,LMS!$D$5*AC953^3+LMS!$E$5*AC953^2+LMS!$F$5*AC953+LMS!$G$5,IF(AC953&lt;150,LMS!$D$6*AC953^3+LMS!$E$6*AC953^2+LMS!$F$6*AC953+LMS!$G$6,LMS!$D$7*AC953^3+LMS!$E$7*AC953^2+LMS!$F$7*AC953+LMS!$G$7)),IF(AC953&lt;69,LMS!$D$9*AC953^3+LMS!$E$9*AC953^2+LMS!$F$9*AC953+LMS!$G$9,IF(AC953&lt;150,LMS!$D$10*AC953^3+LMS!$E$10*AC953^2+LMS!$F$10*AC953+LMS!$G$10,LMS!$D$11*AC953^3+LMS!$E$11*AC953^2+LMS!$F$11*AC953+LMS!$G$11)))</f>
        <v>#VALUE!</v>
      </c>
      <c r="AA953" t="e">
        <f>IF(D953="M",(IF(AC953&lt;2.5,LMS!$D$21*AC953^3+LMS!$E$21*AC953^2+LMS!$F$21*AC953+LMS!$G$21,IF(AC953&lt;9.5,LMS!$D$22*AC953^3+LMS!$E$22*AC953^2+LMS!$F$22*AC953+LMS!$G$22,IF(AC953&lt;26.75,LMS!$D$23*AC953^3+LMS!$E$23*AC953^2+LMS!$F$23*AC953+LMS!$G$23,IF(AC953&lt;90,LMS!$D$24*AC953^3+LMS!$E$24*AC953^2+LMS!$F$24*AC953+LMS!$G$24,LMS!$D$25*AC953^3+LMS!$E$25*AC953^2+LMS!$F$25*AC953+LMS!$G$25))))),(IF(AC953&lt;2.5,LMS!$D$27*AC953^3+LMS!$E$27*AC953^2+LMS!$F$27*AC953+LMS!$G$27,IF(AC953&lt;9.5,LMS!$D$28*AC953^3+LMS!$E$28*AC953^2+LMS!$F$28*AC953+LMS!$G$28,IF(AC953&lt;26.75,LMS!$D$29*AC953^3+LMS!$E$29*AC953^2+LMS!$F$29*AC953+LMS!$G$29,IF(AC953&lt;90,LMS!$D$30*AC953^3+LMS!$E$30*AC953^2+LMS!$F$30*AC953+LMS!$G$30,IF(AC953&lt;150,LMS!$D$31*AC953^3+LMS!$E$31*AC953^2+LMS!$F$31*AC953+LMS!$G$31,LMS!$D$32*AC953^3+LMS!$E$32*AC953^2+LMS!$F$32*AC953+LMS!$G$32)))))))</f>
        <v>#VALUE!</v>
      </c>
      <c r="AB953" t="e">
        <f>IF(D953="M",(IF(AC953&lt;90,LMS!$D$14*AC953^3+LMS!$E$14*AC953^2+LMS!$F$14*AC953+LMS!$G$14,LMS!$D$15*AC953^3+LMS!$E$15*AC953^2+LMS!$F$15*AC953+LMS!$G$15)),(IF(AC953&lt;90,LMS!$D$17*AC953^3+LMS!$E$17*AC953^2+LMS!$F$17*AC953+LMS!$G$17,LMS!$D$18*AC953^3+LMS!$E$18*AC953^2+LMS!$F$18*AC953+LMS!$G$18)))</f>
        <v>#VALUE!</v>
      </c>
      <c r="AC953" s="7" t="e">
        <f t="shared" si="225"/>
        <v>#VALUE!</v>
      </c>
    </row>
    <row r="954" spans="2:29" s="7" customFormat="1">
      <c r="B954" s="119"/>
      <c r="C954" s="119"/>
      <c r="D954" s="119"/>
      <c r="E954" s="31"/>
      <c r="F954" s="31"/>
      <c r="G954" s="120"/>
      <c r="H954" s="120"/>
      <c r="I954" s="11" t="str">
        <f t="shared" si="212"/>
        <v/>
      </c>
      <c r="J954" s="2" t="str">
        <f t="shared" si="213"/>
        <v/>
      </c>
      <c r="K954" s="2" t="str">
        <f t="shared" si="214"/>
        <v/>
      </c>
      <c r="L954" s="2" t="str">
        <f t="shared" si="215"/>
        <v/>
      </c>
      <c r="M954" s="2" t="str">
        <f t="shared" si="216"/>
        <v/>
      </c>
      <c r="N954" s="2" t="str">
        <f t="shared" si="217"/>
        <v/>
      </c>
      <c r="O954" s="11" t="str">
        <f t="shared" si="218"/>
        <v/>
      </c>
      <c r="P954" s="11" t="str">
        <f t="shared" si="219"/>
        <v/>
      </c>
      <c r="Q954" s="11" t="str">
        <f t="shared" si="220"/>
        <v/>
      </c>
      <c r="R954" s="137"/>
      <c r="S954" s="137"/>
      <c r="T954" s="12" t="e">
        <f t="shared" si="221"/>
        <v>#VALUE!</v>
      </c>
      <c r="U954" s="13" t="e">
        <f t="shared" si="222"/>
        <v>#VALUE!</v>
      </c>
      <c r="V954" s="13"/>
      <c r="W954" s="8">
        <f t="shared" si="223"/>
        <v>9.0359999999999996</v>
      </c>
      <c r="X954" s="8">
        <f t="shared" si="224"/>
        <v>-184.49199999999999</v>
      </c>
      <c r="Y954"/>
      <c r="Z954" t="e">
        <f>IF(D954="M",IF(AC954&lt;78,LMS!$D$5*AC954^3+LMS!$E$5*AC954^2+LMS!$F$5*AC954+LMS!$G$5,IF(AC954&lt;150,LMS!$D$6*AC954^3+LMS!$E$6*AC954^2+LMS!$F$6*AC954+LMS!$G$6,LMS!$D$7*AC954^3+LMS!$E$7*AC954^2+LMS!$F$7*AC954+LMS!$G$7)),IF(AC954&lt;69,LMS!$D$9*AC954^3+LMS!$E$9*AC954^2+LMS!$F$9*AC954+LMS!$G$9,IF(AC954&lt;150,LMS!$D$10*AC954^3+LMS!$E$10*AC954^2+LMS!$F$10*AC954+LMS!$G$10,LMS!$D$11*AC954^3+LMS!$E$11*AC954^2+LMS!$F$11*AC954+LMS!$G$11)))</f>
        <v>#VALUE!</v>
      </c>
      <c r="AA954" t="e">
        <f>IF(D954="M",(IF(AC954&lt;2.5,LMS!$D$21*AC954^3+LMS!$E$21*AC954^2+LMS!$F$21*AC954+LMS!$G$21,IF(AC954&lt;9.5,LMS!$D$22*AC954^3+LMS!$E$22*AC954^2+LMS!$F$22*AC954+LMS!$G$22,IF(AC954&lt;26.75,LMS!$D$23*AC954^3+LMS!$E$23*AC954^2+LMS!$F$23*AC954+LMS!$G$23,IF(AC954&lt;90,LMS!$D$24*AC954^3+LMS!$E$24*AC954^2+LMS!$F$24*AC954+LMS!$G$24,LMS!$D$25*AC954^3+LMS!$E$25*AC954^2+LMS!$F$25*AC954+LMS!$G$25))))),(IF(AC954&lt;2.5,LMS!$D$27*AC954^3+LMS!$E$27*AC954^2+LMS!$F$27*AC954+LMS!$G$27,IF(AC954&lt;9.5,LMS!$D$28*AC954^3+LMS!$E$28*AC954^2+LMS!$F$28*AC954+LMS!$G$28,IF(AC954&lt;26.75,LMS!$D$29*AC954^3+LMS!$E$29*AC954^2+LMS!$F$29*AC954+LMS!$G$29,IF(AC954&lt;90,LMS!$D$30*AC954^3+LMS!$E$30*AC954^2+LMS!$F$30*AC954+LMS!$G$30,IF(AC954&lt;150,LMS!$D$31*AC954^3+LMS!$E$31*AC954^2+LMS!$F$31*AC954+LMS!$G$31,LMS!$D$32*AC954^3+LMS!$E$32*AC954^2+LMS!$F$32*AC954+LMS!$G$32)))))))</f>
        <v>#VALUE!</v>
      </c>
      <c r="AB954" t="e">
        <f>IF(D954="M",(IF(AC954&lt;90,LMS!$D$14*AC954^3+LMS!$E$14*AC954^2+LMS!$F$14*AC954+LMS!$G$14,LMS!$D$15*AC954^3+LMS!$E$15*AC954^2+LMS!$F$15*AC954+LMS!$G$15)),(IF(AC954&lt;90,LMS!$D$17*AC954^3+LMS!$E$17*AC954^2+LMS!$F$17*AC954+LMS!$G$17,LMS!$D$18*AC954^3+LMS!$E$18*AC954^2+LMS!$F$18*AC954+LMS!$G$18)))</f>
        <v>#VALUE!</v>
      </c>
      <c r="AC954" s="7" t="e">
        <f t="shared" si="225"/>
        <v>#VALUE!</v>
      </c>
    </row>
    <row r="955" spans="2:29" s="7" customFormat="1">
      <c r="B955" s="119"/>
      <c r="C955" s="119"/>
      <c r="D955" s="119"/>
      <c r="E955" s="31"/>
      <c r="F955" s="31"/>
      <c r="G955" s="120"/>
      <c r="H955" s="120"/>
      <c r="I955" s="11" t="str">
        <f t="shared" si="212"/>
        <v/>
      </c>
      <c r="J955" s="2" t="str">
        <f t="shared" si="213"/>
        <v/>
      </c>
      <c r="K955" s="2" t="str">
        <f t="shared" si="214"/>
        <v/>
      </c>
      <c r="L955" s="2" t="str">
        <f t="shared" si="215"/>
        <v/>
      </c>
      <c r="M955" s="2" t="str">
        <f t="shared" si="216"/>
        <v/>
      </c>
      <c r="N955" s="2" t="str">
        <f t="shared" si="217"/>
        <v/>
      </c>
      <c r="O955" s="11" t="str">
        <f t="shared" si="218"/>
        <v/>
      </c>
      <c r="P955" s="11" t="str">
        <f t="shared" si="219"/>
        <v/>
      </c>
      <c r="Q955" s="11" t="str">
        <f t="shared" si="220"/>
        <v/>
      </c>
      <c r="R955" s="137"/>
      <c r="S955" s="137"/>
      <c r="T955" s="12" t="e">
        <f t="shared" si="221"/>
        <v>#VALUE!</v>
      </c>
      <c r="U955" s="13" t="e">
        <f t="shared" si="222"/>
        <v>#VALUE!</v>
      </c>
      <c r="V955" s="13"/>
      <c r="W955" s="8">
        <f t="shared" si="223"/>
        <v>9.0359999999999996</v>
      </c>
      <c r="X955" s="8">
        <f t="shared" si="224"/>
        <v>-184.49199999999999</v>
      </c>
      <c r="Y955"/>
      <c r="Z955" t="e">
        <f>IF(D955="M",IF(AC955&lt;78,LMS!$D$5*AC955^3+LMS!$E$5*AC955^2+LMS!$F$5*AC955+LMS!$G$5,IF(AC955&lt;150,LMS!$D$6*AC955^3+LMS!$E$6*AC955^2+LMS!$F$6*AC955+LMS!$G$6,LMS!$D$7*AC955^3+LMS!$E$7*AC955^2+LMS!$F$7*AC955+LMS!$G$7)),IF(AC955&lt;69,LMS!$D$9*AC955^3+LMS!$E$9*AC955^2+LMS!$F$9*AC955+LMS!$G$9,IF(AC955&lt;150,LMS!$D$10*AC955^3+LMS!$E$10*AC955^2+LMS!$F$10*AC955+LMS!$G$10,LMS!$D$11*AC955^3+LMS!$E$11*AC955^2+LMS!$F$11*AC955+LMS!$G$11)))</f>
        <v>#VALUE!</v>
      </c>
      <c r="AA955" t="e">
        <f>IF(D955="M",(IF(AC955&lt;2.5,LMS!$D$21*AC955^3+LMS!$E$21*AC955^2+LMS!$F$21*AC955+LMS!$G$21,IF(AC955&lt;9.5,LMS!$D$22*AC955^3+LMS!$E$22*AC955^2+LMS!$F$22*AC955+LMS!$G$22,IF(AC955&lt;26.75,LMS!$D$23*AC955^3+LMS!$E$23*AC955^2+LMS!$F$23*AC955+LMS!$G$23,IF(AC955&lt;90,LMS!$D$24*AC955^3+LMS!$E$24*AC955^2+LMS!$F$24*AC955+LMS!$G$24,LMS!$D$25*AC955^3+LMS!$E$25*AC955^2+LMS!$F$25*AC955+LMS!$G$25))))),(IF(AC955&lt;2.5,LMS!$D$27*AC955^3+LMS!$E$27*AC955^2+LMS!$F$27*AC955+LMS!$G$27,IF(AC955&lt;9.5,LMS!$D$28*AC955^3+LMS!$E$28*AC955^2+LMS!$F$28*AC955+LMS!$G$28,IF(AC955&lt;26.75,LMS!$D$29*AC955^3+LMS!$E$29*AC955^2+LMS!$F$29*AC955+LMS!$G$29,IF(AC955&lt;90,LMS!$D$30*AC955^3+LMS!$E$30*AC955^2+LMS!$F$30*AC955+LMS!$G$30,IF(AC955&lt;150,LMS!$D$31*AC955^3+LMS!$E$31*AC955^2+LMS!$F$31*AC955+LMS!$G$31,LMS!$D$32*AC955^3+LMS!$E$32*AC955^2+LMS!$F$32*AC955+LMS!$G$32)))))))</f>
        <v>#VALUE!</v>
      </c>
      <c r="AB955" t="e">
        <f>IF(D955="M",(IF(AC955&lt;90,LMS!$D$14*AC955^3+LMS!$E$14*AC955^2+LMS!$F$14*AC955+LMS!$G$14,LMS!$D$15*AC955^3+LMS!$E$15*AC955^2+LMS!$F$15*AC955+LMS!$G$15)),(IF(AC955&lt;90,LMS!$D$17*AC955^3+LMS!$E$17*AC955^2+LMS!$F$17*AC955+LMS!$G$17,LMS!$D$18*AC955^3+LMS!$E$18*AC955^2+LMS!$F$18*AC955+LMS!$G$18)))</f>
        <v>#VALUE!</v>
      </c>
      <c r="AC955" s="7" t="e">
        <f t="shared" si="225"/>
        <v>#VALUE!</v>
      </c>
    </row>
    <row r="956" spans="2:29" s="7" customFormat="1">
      <c r="B956" s="119"/>
      <c r="C956" s="119"/>
      <c r="D956" s="119"/>
      <c r="E956" s="31"/>
      <c r="F956" s="31"/>
      <c r="G956" s="120"/>
      <c r="H956" s="120"/>
      <c r="I956" s="11" t="str">
        <f t="shared" si="212"/>
        <v/>
      </c>
      <c r="J956" s="2" t="str">
        <f t="shared" si="213"/>
        <v/>
      </c>
      <c r="K956" s="2" t="str">
        <f t="shared" si="214"/>
        <v/>
      </c>
      <c r="L956" s="2" t="str">
        <f t="shared" si="215"/>
        <v/>
      </c>
      <c r="M956" s="2" t="str">
        <f t="shared" si="216"/>
        <v/>
      </c>
      <c r="N956" s="2" t="str">
        <f t="shared" si="217"/>
        <v/>
      </c>
      <c r="O956" s="11" t="str">
        <f t="shared" si="218"/>
        <v/>
      </c>
      <c r="P956" s="11" t="str">
        <f t="shared" si="219"/>
        <v/>
      </c>
      <c r="Q956" s="11" t="str">
        <f t="shared" si="220"/>
        <v/>
      </c>
      <c r="R956" s="137"/>
      <c r="S956" s="137"/>
      <c r="T956" s="12" t="e">
        <f t="shared" si="221"/>
        <v>#VALUE!</v>
      </c>
      <c r="U956" s="13" t="e">
        <f t="shared" si="222"/>
        <v>#VALUE!</v>
      </c>
      <c r="V956" s="13"/>
      <c r="W956" s="8">
        <f t="shared" si="223"/>
        <v>9.0359999999999996</v>
      </c>
      <c r="X956" s="8">
        <f t="shared" si="224"/>
        <v>-184.49199999999999</v>
      </c>
      <c r="Y956"/>
      <c r="Z956" t="e">
        <f>IF(D956="M",IF(AC956&lt;78,LMS!$D$5*AC956^3+LMS!$E$5*AC956^2+LMS!$F$5*AC956+LMS!$G$5,IF(AC956&lt;150,LMS!$D$6*AC956^3+LMS!$E$6*AC956^2+LMS!$F$6*AC956+LMS!$G$6,LMS!$D$7*AC956^3+LMS!$E$7*AC956^2+LMS!$F$7*AC956+LMS!$G$7)),IF(AC956&lt;69,LMS!$D$9*AC956^3+LMS!$E$9*AC956^2+LMS!$F$9*AC956+LMS!$G$9,IF(AC956&lt;150,LMS!$D$10*AC956^3+LMS!$E$10*AC956^2+LMS!$F$10*AC956+LMS!$G$10,LMS!$D$11*AC956^3+LMS!$E$11*AC956^2+LMS!$F$11*AC956+LMS!$G$11)))</f>
        <v>#VALUE!</v>
      </c>
      <c r="AA956" t="e">
        <f>IF(D956="M",(IF(AC956&lt;2.5,LMS!$D$21*AC956^3+LMS!$E$21*AC956^2+LMS!$F$21*AC956+LMS!$G$21,IF(AC956&lt;9.5,LMS!$D$22*AC956^3+LMS!$E$22*AC956^2+LMS!$F$22*AC956+LMS!$G$22,IF(AC956&lt;26.75,LMS!$D$23*AC956^3+LMS!$E$23*AC956^2+LMS!$F$23*AC956+LMS!$G$23,IF(AC956&lt;90,LMS!$D$24*AC956^3+LMS!$E$24*AC956^2+LMS!$F$24*AC956+LMS!$G$24,LMS!$D$25*AC956^3+LMS!$E$25*AC956^2+LMS!$F$25*AC956+LMS!$G$25))))),(IF(AC956&lt;2.5,LMS!$D$27*AC956^3+LMS!$E$27*AC956^2+LMS!$F$27*AC956+LMS!$G$27,IF(AC956&lt;9.5,LMS!$D$28*AC956^3+LMS!$E$28*AC956^2+LMS!$F$28*AC956+LMS!$G$28,IF(AC956&lt;26.75,LMS!$D$29*AC956^3+LMS!$E$29*AC956^2+LMS!$F$29*AC956+LMS!$G$29,IF(AC956&lt;90,LMS!$D$30*AC956^3+LMS!$E$30*AC956^2+LMS!$F$30*AC956+LMS!$G$30,IF(AC956&lt;150,LMS!$D$31*AC956^3+LMS!$E$31*AC956^2+LMS!$F$31*AC956+LMS!$G$31,LMS!$D$32*AC956^3+LMS!$E$32*AC956^2+LMS!$F$32*AC956+LMS!$G$32)))))))</f>
        <v>#VALUE!</v>
      </c>
      <c r="AB956" t="e">
        <f>IF(D956="M",(IF(AC956&lt;90,LMS!$D$14*AC956^3+LMS!$E$14*AC956^2+LMS!$F$14*AC956+LMS!$G$14,LMS!$D$15*AC956^3+LMS!$E$15*AC956^2+LMS!$F$15*AC956+LMS!$G$15)),(IF(AC956&lt;90,LMS!$D$17*AC956^3+LMS!$E$17*AC956^2+LMS!$F$17*AC956+LMS!$G$17,LMS!$D$18*AC956^3+LMS!$E$18*AC956^2+LMS!$F$18*AC956+LMS!$G$18)))</f>
        <v>#VALUE!</v>
      </c>
      <c r="AC956" s="7" t="e">
        <f t="shared" si="225"/>
        <v>#VALUE!</v>
      </c>
    </row>
    <row r="957" spans="2:29" s="7" customFormat="1">
      <c r="B957" s="119"/>
      <c r="C957" s="119"/>
      <c r="D957" s="119"/>
      <c r="E957" s="31"/>
      <c r="F957" s="31"/>
      <c r="G957" s="120"/>
      <c r="H957" s="120"/>
      <c r="I957" s="11" t="str">
        <f t="shared" ref="I957:I1002" si="226">IF(COUNTA(D957,E957,F957,G957,H957)=5,IF(P957&gt;17.583,"*",(G957-(INDEX(IF(D957="F",Hfemalemean,Hmalemean),U957+1,INT(P957)+1))))/(INDEX(IF(D957="F",Hfemalesd,Hmalesd),U957+1,INT(P957)+1)),"")</f>
        <v/>
      </c>
      <c r="J957" s="2" t="str">
        <f t="shared" ref="J957:J1002" si="227">IF(COUNTA(D957,E957,F957,G957,H957)=5,IF(P957&lt;1,"*",IF(P957&gt;=6,"*",IF(G957&gt;=120,"*",IF(G957&lt;70,"*",(H957-W957)/W957*100)))),"")</f>
        <v/>
      </c>
      <c r="K957" s="2" t="str">
        <f t="shared" ref="K957:K1002" si="228">IF(COUNTA(D957,E957,F957,G957,H957)&lt;5,"",IF(P957&lt;6,"*",IF(P957&gt;=17.583,"*",(H957-G957*INDEX(IF(D957="F",muratafemale,muratamale),INT(P957)-4,1)-INDEX(IF(D957="F",muratafemale,muratamale),INT(P957)-4,2))/(G957*INDEX(IF(D957="F",muratafemale,muratamale),INT(P957)-4,1)+INDEX(IF(D957="F",muratafemale,muratamale),INT(P957)-4,2))*100)))</f>
        <v/>
      </c>
      <c r="L957" s="2" t="str">
        <f t="shared" ref="L957:L1002" si="229">IF(COUNTA(D957,E957,F957,G957,H957)=5,IF(G957&gt;=IF(D957="M",181,174),"*",IF(G957&lt;101,"*",IF(P957&lt;6,"*",IF(P957&gt;=17.583,"*",(H957-X957)/X957*100)))),"")</f>
        <v/>
      </c>
      <c r="M957" s="2" t="str">
        <f t="shared" ref="M957:M1002" si="230">IF(COUNTA(D957,E957,F957,G957,H957)=5,H957/G957^2*10000,"")</f>
        <v/>
      </c>
      <c r="N957" s="2" t="str">
        <f t="shared" ref="N957:N1002" si="231">IF(COUNTA(D957,E957,F957,G957,H957)=5,IF(P957&gt;17.583,"*",NORMSDIST(((M957/AA957)^(Z957)-1)/Z957/AB957)*100),"")</f>
        <v/>
      </c>
      <c r="O957" s="11" t="str">
        <f t="shared" ref="O957:O1002" si="232">IF(COUNTA(D957,E957,F957,G957,H957)=5,IF(P957&gt;17.583,"*",((M957/AA957)^(Z957)-1)/Z957/AB957),"")</f>
        <v/>
      </c>
      <c r="P957" s="11" t="str">
        <f t="shared" ref="P957:P1002" si="233">IF(COUNTA(D957,E957,F957,G957,H957)=5,(F957-E957)/365.25,"")</f>
        <v/>
      </c>
      <c r="Q957" s="11" t="str">
        <f t="shared" ref="Q957:Q1002" si="234">IF(I957="","",IF(T957&lt;10,"0","")&amp;T957&amp;"歳"&amp;IF(U957&lt;10,"0","")&amp;U957&amp;"か月")</f>
        <v/>
      </c>
      <c r="R957" s="137"/>
      <c r="S957" s="137"/>
      <c r="T957" s="12" t="e">
        <f t="shared" ref="T957:T1002" si="235">INT(P957)</f>
        <v>#VALUE!</v>
      </c>
      <c r="U957" s="13" t="e">
        <f t="shared" ref="U957:U1002" si="236">INT((P957-INT(P957))*12)</f>
        <v>#VALUE!</v>
      </c>
      <c r="V957" s="13"/>
      <c r="W957" s="8">
        <f t="shared" ref="W957:W1002" si="237">IF(D957="M",2.06*10^-3*G957^2-0.1166*G957+6.5273,2.49*10^-3*G957^2-0.1858*G957+9.036)</f>
        <v>9.0359999999999996</v>
      </c>
      <c r="X957" s="8">
        <f t="shared" ref="X957:X1002" si="238">((G957/100)^3*INDEX(itoOI,IF(D957="M",0,3)+IF(G957&lt;140,1,IF(G957&lt;=149,2,3)),1)+(G957/100)^2*INDEX(itoOI,IF(D957="M",0,3)+IF(G957&lt;140,1,IF(G957&lt;=149,2,3)),2)+(G957/100)*INDEX(itoOI,IF(D957="M",0,3)+IF(G957&lt;140,1,IF(G957&lt;=149,2,3)),3)+INDEX(itoOI,IF(D957="M",0,3)+IF(G957&lt;140,1,IF(G957&lt;=149,2,3)),4))</f>
        <v>-184.49199999999999</v>
      </c>
      <c r="Y957"/>
      <c r="Z957" t="e">
        <f>IF(D957="M",IF(AC957&lt;78,LMS!$D$5*AC957^3+LMS!$E$5*AC957^2+LMS!$F$5*AC957+LMS!$G$5,IF(AC957&lt;150,LMS!$D$6*AC957^3+LMS!$E$6*AC957^2+LMS!$F$6*AC957+LMS!$G$6,LMS!$D$7*AC957^3+LMS!$E$7*AC957^2+LMS!$F$7*AC957+LMS!$G$7)),IF(AC957&lt;69,LMS!$D$9*AC957^3+LMS!$E$9*AC957^2+LMS!$F$9*AC957+LMS!$G$9,IF(AC957&lt;150,LMS!$D$10*AC957^3+LMS!$E$10*AC957^2+LMS!$F$10*AC957+LMS!$G$10,LMS!$D$11*AC957^3+LMS!$E$11*AC957^2+LMS!$F$11*AC957+LMS!$G$11)))</f>
        <v>#VALUE!</v>
      </c>
      <c r="AA957" t="e">
        <f>IF(D957="M",(IF(AC957&lt;2.5,LMS!$D$21*AC957^3+LMS!$E$21*AC957^2+LMS!$F$21*AC957+LMS!$G$21,IF(AC957&lt;9.5,LMS!$D$22*AC957^3+LMS!$E$22*AC957^2+LMS!$F$22*AC957+LMS!$G$22,IF(AC957&lt;26.75,LMS!$D$23*AC957^3+LMS!$E$23*AC957^2+LMS!$F$23*AC957+LMS!$G$23,IF(AC957&lt;90,LMS!$D$24*AC957^3+LMS!$E$24*AC957^2+LMS!$F$24*AC957+LMS!$G$24,LMS!$D$25*AC957^3+LMS!$E$25*AC957^2+LMS!$F$25*AC957+LMS!$G$25))))),(IF(AC957&lt;2.5,LMS!$D$27*AC957^3+LMS!$E$27*AC957^2+LMS!$F$27*AC957+LMS!$G$27,IF(AC957&lt;9.5,LMS!$D$28*AC957^3+LMS!$E$28*AC957^2+LMS!$F$28*AC957+LMS!$G$28,IF(AC957&lt;26.75,LMS!$D$29*AC957^3+LMS!$E$29*AC957^2+LMS!$F$29*AC957+LMS!$G$29,IF(AC957&lt;90,LMS!$D$30*AC957^3+LMS!$E$30*AC957^2+LMS!$F$30*AC957+LMS!$G$30,IF(AC957&lt;150,LMS!$D$31*AC957^3+LMS!$E$31*AC957^2+LMS!$F$31*AC957+LMS!$G$31,LMS!$D$32*AC957^3+LMS!$E$32*AC957^2+LMS!$F$32*AC957+LMS!$G$32)))))))</f>
        <v>#VALUE!</v>
      </c>
      <c r="AB957" t="e">
        <f>IF(D957="M",(IF(AC957&lt;90,LMS!$D$14*AC957^3+LMS!$E$14*AC957^2+LMS!$F$14*AC957+LMS!$G$14,LMS!$D$15*AC957^3+LMS!$E$15*AC957^2+LMS!$F$15*AC957+LMS!$G$15)),(IF(AC957&lt;90,LMS!$D$17*AC957^3+LMS!$E$17*AC957^2+LMS!$F$17*AC957+LMS!$G$17,LMS!$D$18*AC957^3+LMS!$E$18*AC957^2+LMS!$F$18*AC957+LMS!$G$18)))</f>
        <v>#VALUE!</v>
      </c>
      <c r="AC957" s="7" t="e">
        <f t="shared" ref="AC957:AC1002" si="239">P957*365.25/30.4375</f>
        <v>#VALUE!</v>
      </c>
    </row>
    <row r="958" spans="2:29" s="7" customFormat="1">
      <c r="B958" s="119"/>
      <c r="C958" s="119"/>
      <c r="D958" s="119"/>
      <c r="E958" s="31"/>
      <c r="F958" s="31"/>
      <c r="G958" s="120"/>
      <c r="H958" s="120"/>
      <c r="I958" s="11" t="str">
        <f t="shared" si="226"/>
        <v/>
      </c>
      <c r="J958" s="2" t="str">
        <f t="shared" si="227"/>
        <v/>
      </c>
      <c r="K958" s="2" t="str">
        <f t="shared" si="228"/>
        <v/>
      </c>
      <c r="L958" s="2" t="str">
        <f t="shared" si="229"/>
        <v/>
      </c>
      <c r="M958" s="2" t="str">
        <f t="shared" si="230"/>
        <v/>
      </c>
      <c r="N958" s="2" t="str">
        <f t="shared" si="231"/>
        <v/>
      </c>
      <c r="O958" s="11" t="str">
        <f t="shared" si="232"/>
        <v/>
      </c>
      <c r="P958" s="11" t="str">
        <f t="shared" si="233"/>
        <v/>
      </c>
      <c r="Q958" s="11" t="str">
        <f t="shared" si="234"/>
        <v/>
      </c>
      <c r="R958" s="137"/>
      <c r="S958" s="137"/>
      <c r="T958" s="12" t="e">
        <f t="shared" si="235"/>
        <v>#VALUE!</v>
      </c>
      <c r="U958" s="13" t="e">
        <f t="shared" si="236"/>
        <v>#VALUE!</v>
      </c>
      <c r="V958" s="13"/>
      <c r="W958" s="8">
        <f t="shared" si="237"/>
        <v>9.0359999999999996</v>
      </c>
      <c r="X958" s="8">
        <f t="shared" si="238"/>
        <v>-184.49199999999999</v>
      </c>
      <c r="Y958"/>
      <c r="Z958" t="e">
        <f>IF(D958="M",IF(AC958&lt;78,LMS!$D$5*AC958^3+LMS!$E$5*AC958^2+LMS!$F$5*AC958+LMS!$G$5,IF(AC958&lt;150,LMS!$D$6*AC958^3+LMS!$E$6*AC958^2+LMS!$F$6*AC958+LMS!$G$6,LMS!$D$7*AC958^3+LMS!$E$7*AC958^2+LMS!$F$7*AC958+LMS!$G$7)),IF(AC958&lt;69,LMS!$D$9*AC958^3+LMS!$E$9*AC958^2+LMS!$F$9*AC958+LMS!$G$9,IF(AC958&lt;150,LMS!$D$10*AC958^3+LMS!$E$10*AC958^2+LMS!$F$10*AC958+LMS!$G$10,LMS!$D$11*AC958^3+LMS!$E$11*AC958^2+LMS!$F$11*AC958+LMS!$G$11)))</f>
        <v>#VALUE!</v>
      </c>
      <c r="AA958" t="e">
        <f>IF(D958="M",(IF(AC958&lt;2.5,LMS!$D$21*AC958^3+LMS!$E$21*AC958^2+LMS!$F$21*AC958+LMS!$G$21,IF(AC958&lt;9.5,LMS!$D$22*AC958^3+LMS!$E$22*AC958^2+LMS!$F$22*AC958+LMS!$G$22,IF(AC958&lt;26.75,LMS!$D$23*AC958^3+LMS!$E$23*AC958^2+LMS!$F$23*AC958+LMS!$G$23,IF(AC958&lt;90,LMS!$D$24*AC958^3+LMS!$E$24*AC958^2+LMS!$F$24*AC958+LMS!$G$24,LMS!$D$25*AC958^3+LMS!$E$25*AC958^2+LMS!$F$25*AC958+LMS!$G$25))))),(IF(AC958&lt;2.5,LMS!$D$27*AC958^3+LMS!$E$27*AC958^2+LMS!$F$27*AC958+LMS!$G$27,IF(AC958&lt;9.5,LMS!$D$28*AC958^3+LMS!$E$28*AC958^2+LMS!$F$28*AC958+LMS!$G$28,IF(AC958&lt;26.75,LMS!$D$29*AC958^3+LMS!$E$29*AC958^2+LMS!$F$29*AC958+LMS!$G$29,IF(AC958&lt;90,LMS!$D$30*AC958^3+LMS!$E$30*AC958^2+LMS!$F$30*AC958+LMS!$G$30,IF(AC958&lt;150,LMS!$D$31*AC958^3+LMS!$E$31*AC958^2+LMS!$F$31*AC958+LMS!$G$31,LMS!$D$32*AC958^3+LMS!$E$32*AC958^2+LMS!$F$32*AC958+LMS!$G$32)))))))</f>
        <v>#VALUE!</v>
      </c>
      <c r="AB958" t="e">
        <f>IF(D958="M",(IF(AC958&lt;90,LMS!$D$14*AC958^3+LMS!$E$14*AC958^2+LMS!$F$14*AC958+LMS!$G$14,LMS!$D$15*AC958^3+LMS!$E$15*AC958^2+LMS!$F$15*AC958+LMS!$G$15)),(IF(AC958&lt;90,LMS!$D$17*AC958^3+LMS!$E$17*AC958^2+LMS!$F$17*AC958+LMS!$G$17,LMS!$D$18*AC958^3+LMS!$E$18*AC958^2+LMS!$F$18*AC958+LMS!$G$18)))</f>
        <v>#VALUE!</v>
      </c>
      <c r="AC958" s="7" t="e">
        <f t="shared" si="239"/>
        <v>#VALUE!</v>
      </c>
    </row>
    <row r="959" spans="2:29" s="7" customFormat="1">
      <c r="B959" s="119"/>
      <c r="C959" s="119"/>
      <c r="D959" s="119"/>
      <c r="E959" s="31"/>
      <c r="F959" s="31"/>
      <c r="G959" s="120"/>
      <c r="H959" s="120"/>
      <c r="I959" s="11" t="str">
        <f t="shared" si="226"/>
        <v/>
      </c>
      <c r="J959" s="2" t="str">
        <f t="shared" si="227"/>
        <v/>
      </c>
      <c r="K959" s="2" t="str">
        <f t="shared" si="228"/>
        <v/>
      </c>
      <c r="L959" s="2" t="str">
        <f t="shared" si="229"/>
        <v/>
      </c>
      <c r="M959" s="2" t="str">
        <f t="shared" si="230"/>
        <v/>
      </c>
      <c r="N959" s="2" t="str">
        <f t="shared" si="231"/>
        <v/>
      </c>
      <c r="O959" s="11" t="str">
        <f t="shared" si="232"/>
        <v/>
      </c>
      <c r="P959" s="11" t="str">
        <f t="shared" si="233"/>
        <v/>
      </c>
      <c r="Q959" s="11" t="str">
        <f t="shared" si="234"/>
        <v/>
      </c>
      <c r="R959" s="137"/>
      <c r="S959" s="137"/>
      <c r="T959" s="12" t="e">
        <f t="shared" si="235"/>
        <v>#VALUE!</v>
      </c>
      <c r="U959" s="13" t="e">
        <f t="shared" si="236"/>
        <v>#VALUE!</v>
      </c>
      <c r="V959" s="13"/>
      <c r="W959" s="8">
        <f t="shared" si="237"/>
        <v>9.0359999999999996</v>
      </c>
      <c r="X959" s="8">
        <f t="shared" si="238"/>
        <v>-184.49199999999999</v>
      </c>
      <c r="Y959"/>
      <c r="Z959" t="e">
        <f>IF(D959="M",IF(AC959&lt;78,LMS!$D$5*AC959^3+LMS!$E$5*AC959^2+LMS!$F$5*AC959+LMS!$G$5,IF(AC959&lt;150,LMS!$D$6*AC959^3+LMS!$E$6*AC959^2+LMS!$F$6*AC959+LMS!$G$6,LMS!$D$7*AC959^3+LMS!$E$7*AC959^2+LMS!$F$7*AC959+LMS!$G$7)),IF(AC959&lt;69,LMS!$D$9*AC959^3+LMS!$E$9*AC959^2+LMS!$F$9*AC959+LMS!$G$9,IF(AC959&lt;150,LMS!$D$10*AC959^3+LMS!$E$10*AC959^2+LMS!$F$10*AC959+LMS!$G$10,LMS!$D$11*AC959^3+LMS!$E$11*AC959^2+LMS!$F$11*AC959+LMS!$G$11)))</f>
        <v>#VALUE!</v>
      </c>
      <c r="AA959" t="e">
        <f>IF(D959="M",(IF(AC959&lt;2.5,LMS!$D$21*AC959^3+LMS!$E$21*AC959^2+LMS!$F$21*AC959+LMS!$G$21,IF(AC959&lt;9.5,LMS!$D$22*AC959^3+LMS!$E$22*AC959^2+LMS!$F$22*AC959+LMS!$G$22,IF(AC959&lt;26.75,LMS!$D$23*AC959^3+LMS!$E$23*AC959^2+LMS!$F$23*AC959+LMS!$G$23,IF(AC959&lt;90,LMS!$D$24*AC959^3+LMS!$E$24*AC959^2+LMS!$F$24*AC959+LMS!$G$24,LMS!$D$25*AC959^3+LMS!$E$25*AC959^2+LMS!$F$25*AC959+LMS!$G$25))))),(IF(AC959&lt;2.5,LMS!$D$27*AC959^3+LMS!$E$27*AC959^2+LMS!$F$27*AC959+LMS!$G$27,IF(AC959&lt;9.5,LMS!$D$28*AC959^3+LMS!$E$28*AC959^2+LMS!$F$28*AC959+LMS!$G$28,IF(AC959&lt;26.75,LMS!$D$29*AC959^3+LMS!$E$29*AC959^2+LMS!$F$29*AC959+LMS!$G$29,IF(AC959&lt;90,LMS!$D$30*AC959^3+LMS!$E$30*AC959^2+LMS!$F$30*AC959+LMS!$G$30,IF(AC959&lt;150,LMS!$D$31*AC959^3+LMS!$E$31*AC959^2+LMS!$F$31*AC959+LMS!$G$31,LMS!$D$32*AC959^3+LMS!$E$32*AC959^2+LMS!$F$32*AC959+LMS!$G$32)))))))</f>
        <v>#VALUE!</v>
      </c>
      <c r="AB959" t="e">
        <f>IF(D959="M",(IF(AC959&lt;90,LMS!$D$14*AC959^3+LMS!$E$14*AC959^2+LMS!$F$14*AC959+LMS!$G$14,LMS!$D$15*AC959^3+LMS!$E$15*AC959^2+LMS!$F$15*AC959+LMS!$G$15)),(IF(AC959&lt;90,LMS!$D$17*AC959^3+LMS!$E$17*AC959^2+LMS!$F$17*AC959+LMS!$G$17,LMS!$D$18*AC959^3+LMS!$E$18*AC959^2+LMS!$F$18*AC959+LMS!$G$18)))</f>
        <v>#VALUE!</v>
      </c>
      <c r="AC959" s="7" t="e">
        <f t="shared" si="239"/>
        <v>#VALUE!</v>
      </c>
    </row>
    <row r="960" spans="2:29" s="7" customFormat="1">
      <c r="B960" s="119"/>
      <c r="C960" s="119"/>
      <c r="D960" s="119"/>
      <c r="E960" s="31"/>
      <c r="F960" s="31"/>
      <c r="G960" s="120"/>
      <c r="H960" s="120"/>
      <c r="I960" s="11" t="str">
        <f t="shared" si="226"/>
        <v/>
      </c>
      <c r="J960" s="2" t="str">
        <f t="shared" si="227"/>
        <v/>
      </c>
      <c r="K960" s="2" t="str">
        <f t="shared" si="228"/>
        <v/>
      </c>
      <c r="L960" s="2" t="str">
        <f t="shared" si="229"/>
        <v/>
      </c>
      <c r="M960" s="2" t="str">
        <f t="shared" si="230"/>
        <v/>
      </c>
      <c r="N960" s="2" t="str">
        <f t="shared" si="231"/>
        <v/>
      </c>
      <c r="O960" s="11" t="str">
        <f t="shared" si="232"/>
        <v/>
      </c>
      <c r="P960" s="11" t="str">
        <f t="shared" si="233"/>
        <v/>
      </c>
      <c r="Q960" s="11" t="str">
        <f t="shared" si="234"/>
        <v/>
      </c>
      <c r="R960" s="137"/>
      <c r="S960" s="137"/>
      <c r="T960" s="12" t="e">
        <f t="shared" si="235"/>
        <v>#VALUE!</v>
      </c>
      <c r="U960" s="13" t="e">
        <f t="shared" si="236"/>
        <v>#VALUE!</v>
      </c>
      <c r="V960" s="13"/>
      <c r="W960" s="8">
        <f t="shared" si="237"/>
        <v>9.0359999999999996</v>
      </c>
      <c r="X960" s="8">
        <f t="shared" si="238"/>
        <v>-184.49199999999999</v>
      </c>
      <c r="Y960"/>
      <c r="Z960" t="e">
        <f>IF(D960="M",IF(AC960&lt;78,LMS!$D$5*AC960^3+LMS!$E$5*AC960^2+LMS!$F$5*AC960+LMS!$G$5,IF(AC960&lt;150,LMS!$D$6*AC960^3+LMS!$E$6*AC960^2+LMS!$F$6*AC960+LMS!$G$6,LMS!$D$7*AC960^3+LMS!$E$7*AC960^2+LMS!$F$7*AC960+LMS!$G$7)),IF(AC960&lt;69,LMS!$D$9*AC960^3+LMS!$E$9*AC960^2+LMS!$F$9*AC960+LMS!$G$9,IF(AC960&lt;150,LMS!$D$10*AC960^3+LMS!$E$10*AC960^2+LMS!$F$10*AC960+LMS!$G$10,LMS!$D$11*AC960^3+LMS!$E$11*AC960^2+LMS!$F$11*AC960+LMS!$G$11)))</f>
        <v>#VALUE!</v>
      </c>
      <c r="AA960" t="e">
        <f>IF(D960="M",(IF(AC960&lt;2.5,LMS!$D$21*AC960^3+LMS!$E$21*AC960^2+LMS!$F$21*AC960+LMS!$G$21,IF(AC960&lt;9.5,LMS!$D$22*AC960^3+LMS!$E$22*AC960^2+LMS!$F$22*AC960+LMS!$G$22,IF(AC960&lt;26.75,LMS!$D$23*AC960^3+LMS!$E$23*AC960^2+LMS!$F$23*AC960+LMS!$G$23,IF(AC960&lt;90,LMS!$D$24*AC960^3+LMS!$E$24*AC960^2+LMS!$F$24*AC960+LMS!$G$24,LMS!$D$25*AC960^3+LMS!$E$25*AC960^2+LMS!$F$25*AC960+LMS!$G$25))))),(IF(AC960&lt;2.5,LMS!$D$27*AC960^3+LMS!$E$27*AC960^2+LMS!$F$27*AC960+LMS!$G$27,IF(AC960&lt;9.5,LMS!$D$28*AC960^3+LMS!$E$28*AC960^2+LMS!$F$28*AC960+LMS!$G$28,IF(AC960&lt;26.75,LMS!$D$29*AC960^3+LMS!$E$29*AC960^2+LMS!$F$29*AC960+LMS!$G$29,IF(AC960&lt;90,LMS!$D$30*AC960^3+LMS!$E$30*AC960^2+LMS!$F$30*AC960+LMS!$G$30,IF(AC960&lt;150,LMS!$D$31*AC960^3+LMS!$E$31*AC960^2+LMS!$F$31*AC960+LMS!$G$31,LMS!$D$32*AC960^3+LMS!$E$32*AC960^2+LMS!$F$32*AC960+LMS!$G$32)))))))</f>
        <v>#VALUE!</v>
      </c>
      <c r="AB960" t="e">
        <f>IF(D960="M",(IF(AC960&lt;90,LMS!$D$14*AC960^3+LMS!$E$14*AC960^2+LMS!$F$14*AC960+LMS!$G$14,LMS!$D$15*AC960^3+LMS!$E$15*AC960^2+LMS!$F$15*AC960+LMS!$G$15)),(IF(AC960&lt;90,LMS!$D$17*AC960^3+LMS!$E$17*AC960^2+LMS!$F$17*AC960+LMS!$G$17,LMS!$D$18*AC960^3+LMS!$E$18*AC960^2+LMS!$F$18*AC960+LMS!$G$18)))</f>
        <v>#VALUE!</v>
      </c>
      <c r="AC960" s="7" t="e">
        <f t="shared" si="239"/>
        <v>#VALUE!</v>
      </c>
    </row>
    <row r="961" spans="2:29" s="7" customFormat="1">
      <c r="B961" s="119"/>
      <c r="C961" s="119"/>
      <c r="D961" s="119"/>
      <c r="E961" s="31"/>
      <c r="F961" s="31"/>
      <c r="G961" s="120"/>
      <c r="H961" s="120"/>
      <c r="I961" s="11" t="str">
        <f t="shared" si="226"/>
        <v/>
      </c>
      <c r="J961" s="2" t="str">
        <f t="shared" si="227"/>
        <v/>
      </c>
      <c r="K961" s="2" t="str">
        <f t="shared" si="228"/>
        <v/>
      </c>
      <c r="L961" s="2" t="str">
        <f t="shared" si="229"/>
        <v/>
      </c>
      <c r="M961" s="2" t="str">
        <f t="shared" si="230"/>
        <v/>
      </c>
      <c r="N961" s="2" t="str">
        <f t="shared" si="231"/>
        <v/>
      </c>
      <c r="O961" s="11" t="str">
        <f t="shared" si="232"/>
        <v/>
      </c>
      <c r="P961" s="11" t="str">
        <f t="shared" si="233"/>
        <v/>
      </c>
      <c r="Q961" s="11" t="str">
        <f t="shared" si="234"/>
        <v/>
      </c>
      <c r="R961" s="137"/>
      <c r="S961" s="137"/>
      <c r="T961" s="12" t="e">
        <f t="shared" si="235"/>
        <v>#VALUE!</v>
      </c>
      <c r="U961" s="13" t="e">
        <f t="shared" si="236"/>
        <v>#VALUE!</v>
      </c>
      <c r="V961" s="13"/>
      <c r="W961" s="8">
        <f t="shared" si="237"/>
        <v>9.0359999999999996</v>
      </c>
      <c r="X961" s="8">
        <f t="shared" si="238"/>
        <v>-184.49199999999999</v>
      </c>
      <c r="Y961"/>
      <c r="Z961" t="e">
        <f>IF(D961="M",IF(AC961&lt;78,LMS!$D$5*AC961^3+LMS!$E$5*AC961^2+LMS!$F$5*AC961+LMS!$G$5,IF(AC961&lt;150,LMS!$D$6*AC961^3+LMS!$E$6*AC961^2+LMS!$F$6*AC961+LMS!$G$6,LMS!$D$7*AC961^3+LMS!$E$7*AC961^2+LMS!$F$7*AC961+LMS!$G$7)),IF(AC961&lt;69,LMS!$D$9*AC961^3+LMS!$E$9*AC961^2+LMS!$F$9*AC961+LMS!$G$9,IF(AC961&lt;150,LMS!$D$10*AC961^3+LMS!$E$10*AC961^2+LMS!$F$10*AC961+LMS!$G$10,LMS!$D$11*AC961^3+LMS!$E$11*AC961^2+LMS!$F$11*AC961+LMS!$G$11)))</f>
        <v>#VALUE!</v>
      </c>
      <c r="AA961" t="e">
        <f>IF(D961="M",(IF(AC961&lt;2.5,LMS!$D$21*AC961^3+LMS!$E$21*AC961^2+LMS!$F$21*AC961+LMS!$G$21,IF(AC961&lt;9.5,LMS!$D$22*AC961^3+LMS!$E$22*AC961^2+LMS!$F$22*AC961+LMS!$G$22,IF(AC961&lt;26.75,LMS!$D$23*AC961^3+LMS!$E$23*AC961^2+LMS!$F$23*AC961+LMS!$G$23,IF(AC961&lt;90,LMS!$D$24*AC961^3+LMS!$E$24*AC961^2+LMS!$F$24*AC961+LMS!$G$24,LMS!$D$25*AC961^3+LMS!$E$25*AC961^2+LMS!$F$25*AC961+LMS!$G$25))))),(IF(AC961&lt;2.5,LMS!$D$27*AC961^3+LMS!$E$27*AC961^2+LMS!$F$27*AC961+LMS!$G$27,IF(AC961&lt;9.5,LMS!$D$28*AC961^3+LMS!$E$28*AC961^2+LMS!$F$28*AC961+LMS!$G$28,IF(AC961&lt;26.75,LMS!$D$29*AC961^3+LMS!$E$29*AC961^2+LMS!$F$29*AC961+LMS!$G$29,IF(AC961&lt;90,LMS!$D$30*AC961^3+LMS!$E$30*AC961^2+LMS!$F$30*AC961+LMS!$G$30,IF(AC961&lt;150,LMS!$D$31*AC961^3+LMS!$E$31*AC961^2+LMS!$F$31*AC961+LMS!$G$31,LMS!$D$32*AC961^3+LMS!$E$32*AC961^2+LMS!$F$32*AC961+LMS!$G$32)))))))</f>
        <v>#VALUE!</v>
      </c>
      <c r="AB961" t="e">
        <f>IF(D961="M",(IF(AC961&lt;90,LMS!$D$14*AC961^3+LMS!$E$14*AC961^2+LMS!$F$14*AC961+LMS!$G$14,LMS!$D$15*AC961^3+LMS!$E$15*AC961^2+LMS!$F$15*AC961+LMS!$G$15)),(IF(AC961&lt;90,LMS!$D$17*AC961^3+LMS!$E$17*AC961^2+LMS!$F$17*AC961+LMS!$G$17,LMS!$D$18*AC961^3+LMS!$E$18*AC961^2+LMS!$F$18*AC961+LMS!$G$18)))</f>
        <v>#VALUE!</v>
      </c>
      <c r="AC961" s="7" t="e">
        <f t="shared" si="239"/>
        <v>#VALUE!</v>
      </c>
    </row>
    <row r="962" spans="2:29" s="7" customFormat="1">
      <c r="B962" s="119"/>
      <c r="C962" s="119"/>
      <c r="D962" s="119"/>
      <c r="E962" s="31"/>
      <c r="F962" s="31"/>
      <c r="G962" s="120"/>
      <c r="H962" s="120"/>
      <c r="I962" s="11" t="str">
        <f t="shared" si="226"/>
        <v/>
      </c>
      <c r="J962" s="2" t="str">
        <f t="shared" si="227"/>
        <v/>
      </c>
      <c r="K962" s="2" t="str">
        <f t="shared" si="228"/>
        <v/>
      </c>
      <c r="L962" s="2" t="str">
        <f t="shared" si="229"/>
        <v/>
      </c>
      <c r="M962" s="2" t="str">
        <f t="shared" si="230"/>
        <v/>
      </c>
      <c r="N962" s="2" t="str">
        <f t="shared" si="231"/>
        <v/>
      </c>
      <c r="O962" s="11" t="str">
        <f t="shared" si="232"/>
        <v/>
      </c>
      <c r="P962" s="11" t="str">
        <f t="shared" si="233"/>
        <v/>
      </c>
      <c r="Q962" s="11" t="str">
        <f t="shared" si="234"/>
        <v/>
      </c>
      <c r="R962" s="137"/>
      <c r="S962" s="137"/>
      <c r="T962" s="12" t="e">
        <f t="shared" si="235"/>
        <v>#VALUE!</v>
      </c>
      <c r="U962" s="13" t="e">
        <f t="shared" si="236"/>
        <v>#VALUE!</v>
      </c>
      <c r="V962" s="13"/>
      <c r="W962" s="8">
        <f t="shared" si="237"/>
        <v>9.0359999999999996</v>
      </c>
      <c r="X962" s="8">
        <f t="shared" si="238"/>
        <v>-184.49199999999999</v>
      </c>
      <c r="Y962"/>
      <c r="Z962" t="e">
        <f>IF(D962="M",IF(AC962&lt;78,LMS!$D$5*AC962^3+LMS!$E$5*AC962^2+LMS!$F$5*AC962+LMS!$G$5,IF(AC962&lt;150,LMS!$D$6*AC962^3+LMS!$E$6*AC962^2+LMS!$F$6*AC962+LMS!$G$6,LMS!$D$7*AC962^3+LMS!$E$7*AC962^2+LMS!$F$7*AC962+LMS!$G$7)),IF(AC962&lt;69,LMS!$D$9*AC962^3+LMS!$E$9*AC962^2+LMS!$F$9*AC962+LMS!$G$9,IF(AC962&lt;150,LMS!$D$10*AC962^3+LMS!$E$10*AC962^2+LMS!$F$10*AC962+LMS!$G$10,LMS!$D$11*AC962^3+LMS!$E$11*AC962^2+LMS!$F$11*AC962+LMS!$G$11)))</f>
        <v>#VALUE!</v>
      </c>
      <c r="AA962" t="e">
        <f>IF(D962="M",(IF(AC962&lt;2.5,LMS!$D$21*AC962^3+LMS!$E$21*AC962^2+LMS!$F$21*AC962+LMS!$G$21,IF(AC962&lt;9.5,LMS!$D$22*AC962^3+LMS!$E$22*AC962^2+LMS!$F$22*AC962+LMS!$G$22,IF(AC962&lt;26.75,LMS!$D$23*AC962^3+LMS!$E$23*AC962^2+LMS!$F$23*AC962+LMS!$G$23,IF(AC962&lt;90,LMS!$D$24*AC962^3+LMS!$E$24*AC962^2+LMS!$F$24*AC962+LMS!$G$24,LMS!$D$25*AC962^3+LMS!$E$25*AC962^2+LMS!$F$25*AC962+LMS!$G$25))))),(IF(AC962&lt;2.5,LMS!$D$27*AC962^3+LMS!$E$27*AC962^2+LMS!$F$27*AC962+LMS!$G$27,IF(AC962&lt;9.5,LMS!$D$28*AC962^3+LMS!$E$28*AC962^2+LMS!$F$28*AC962+LMS!$G$28,IF(AC962&lt;26.75,LMS!$D$29*AC962^3+LMS!$E$29*AC962^2+LMS!$F$29*AC962+LMS!$G$29,IF(AC962&lt;90,LMS!$D$30*AC962^3+LMS!$E$30*AC962^2+LMS!$F$30*AC962+LMS!$G$30,IF(AC962&lt;150,LMS!$D$31*AC962^3+LMS!$E$31*AC962^2+LMS!$F$31*AC962+LMS!$G$31,LMS!$D$32*AC962^3+LMS!$E$32*AC962^2+LMS!$F$32*AC962+LMS!$G$32)))))))</f>
        <v>#VALUE!</v>
      </c>
      <c r="AB962" t="e">
        <f>IF(D962="M",(IF(AC962&lt;90,LMS!$D$14*AC962^3+LMS!$E$14*AC962^2+LMS!$F$14*AC962+LMS!$G$14,LMS!$D$15*AC962^3+LMS!$E$15*AC962^2+LMS!$F$15*AC962+LMS!$G$15)),(IF(AC962&lt;90,LMS!$D$17*AC962^3+LMS!$E$17*AC962^2+LMS!$F$17*AC962+LMS!$G$17,LMS!$D$18*AC962^3+LMS!$E$18*AC962^2+LMS!$F$18*AC962+LMS!$G$18)))</f>
        <v>#VALUE!</v>
      </c>
      <c r="AC962" s="7" t="e">
        <f t="shared" si="239"/>
        <v>#VALUE!</v>
      </c>
    </row>
    <row r="963" spans="2:29" s="7" customFormat="1">
      <c r="B963" s="119"/>
      <c r="C963" s="119"/>
      <c r="D963" s="119"/>
      <c r="E963" s="31"/>
      <c r="F963" s="31"/>
      <c r="G963" s="120"/>
      <c r="H963" s="120"/>
      <c r="I963" s="11" t="str">
        <f t="shared" si="226"/>
        <v/>
      </c>
      <c r="J963" s="2" t="str">
        <f t="shared" si="227"/>
        <v/>
      </c>
      <c r="K963" s="2" t="str">
        <f t="shared" si="228"/>
        <v/>
      </c>
      <c r="L963" s="2" t="str">
        <f t="shared" si="229"/>
        <v/>
      </c>
      <c r="M963" s="2" t="str">
        <f t="shared" si="230"/>
        <v/>
      </c>
      <c r="N963" s="2" t="str">
        <f t="shared" si="231"/>
        <v/>
      </c>
      <c r="O963" s="11" t="str">
        <f t="shared" si="232"/>
        <v/>
      </c>
      <c r="P963" s="11" t="str">
        <f t="shared" si="233"/>
        <v/>
      </c>
      <c r="Q963" s="11" t="str">
        <f t="shared" si="234"/>
        <v/>
      </c>
      <c r="R963" s="137"/>
      <c r="S963" s="137"/>
      <c r="T963" s="12" t="e">
        <f t="shared" si="235"/>
        <v>#VALUE!</v>
      </c>
      <c r="U963" s="13" t="e">
        <f t="shared" si="236"/>
        <v>#VALUE!</v>
      </c>
      <c r="V963" s="13"/>
      <c r="W963" s="8">
        <f t="shared" si="237"/>
        <v>9.0359999999999996</v>
      </c>
      <c r="X963" s="8">
        <f t="shared" si="238"/>
        <v>-184.49199999999999</v>
      </c>
      <c r="Y963"/>
      <c r="Z963" t="e">
        <f>IF(D963="M",IF(AC963&lt;78,LMS!$D$5*AC963^3+LMS!$E$5*AC963^2+LMS!$F$5*AC963+LMS!$G$5,IF(AC963&lt;150,LMS!$D$6*AC963^3+LMS!$E$6*AC963^2+LMS!$F$6*AC963+LMS!$G$6,LMS!$D$7*AC963^3+LMS!$E$7*AC963^2+LMS!$F$7*AC963+LMS!$G$7)),IF(AC963&lt;69,LMS!$D$9*AC963^3+LMS!$E$9*AC963^2+LMS!$F$9*AC963+LMS!$G$9,IF(AC963&lt;150,LMS!$D$10*AC963^3+LMS!$E$10*AC963^2+LMS!$F$10*AC963+LMS!$G$10,LMS!$D$11*AC963^3+LMS!$E$11*AC963^2+LMS!$F$11*AC963+LMS!$G$11)))</f>
        <v>#VALUE!</v>
      </c>
      <c r="AA963" t="e">
        <f>IF(D963="M",(IF(AC963&lt;2.5,LMS!$D$21*AC963^3+LMS!$E$21*AC963^2+LMS!$F$21*AC963+LMS!$G$21,IF(AC963&lt;9.5,LMS!$D$22*AC963^3+LMS!$E$22*AC963^2+LMS!$F$22*AC963+LMS!$G$22,IF(AC963&lt;26.75,LMS!$D$23*AC963^3+LMS!$E$23*AC963^2+LMS!$F$23*AC963+LMS!$G$23,IF(AC963&lt;90,LMS!$D$24*AC963^3+LMS!$E$24*AC963^2+LMS!$F$24*AC963+LMS!$G$24,LMS!$D$25*AC963^3+LMS!$E$25*AC963^2+LMS!$F$25*AC963+LMS!$G$25))))),(IF(AC963&lt;2.5,LMS!$D$27*AC963^3+LMS!$E$27*AC963^2+LMS!$F$27*AC963+LMS!$G$27,IF(AC963&lt;9.5,LMS!$D$28*AC963^3+LMS!$E$28*AC963^2+LMS!$F$28*AC963+LMS!$G$28,IF(AC963&lt;26.75,LMS!$D$29*AC963^3+LMS!$E$29*AC963^2+LMS!$F$29*AC963+LMS!$G$29,IF(AC963&lt;90,LMS!$D$30*AC963^3+LMS!$E$30*AC963^2+LMS!$F$30*AC963+LMS!$G$30,IF(AC963&lt;150,LMS!$D$31*AC963^3+LMS!$E$31*AC963^2+LMS!$F$31*AC963+LMS!$G$31,LMS!$D$32*AC963^3+LMS!$E$32*AC963^2+LMS!$F$32*AC963+LMS!$G$32)))))))</f>
        <v>#VALUE!</v>
      </c>
      <c r="AB963" t="e">
        <f>IF(D963="M",(IF(AC963&lt;90,LMS!$D$14*AC963^3+LMS!$E$14*AC963^2+LMS!$F$14*AC963+LMS!$G$14,LMS!$D$15*AC963^3+LMS!$E$15*AC963^2+LMS!$F$15*AC963+LMS!$G$15)),(IF(AC963&lt;90,LMS!$D$17*AC963^3+LMS!$E$17*AC963^2+LMS!$F$17*AC963+LMS!$G$17,LMS!$D$18*AC963^3+LMS!$E$18*AC963^2+LMS!$F$18*AC963+LMS!$G$18)))</f>
        <v>#VALUE!</v>
      </c>
      <c r="AC963" s="7" t="e">
        <f t="shared" si="239"/>
        <v>#VALUE!</v>
      </c>
    </row>
    <row r="964" spans="2:29" s="7" customFormat="1">
      <c r="B964" s="119"/>
      <c r="C964" s="119"/>
      <c r="D964" s="119"/>
      <c r="E964" s="31"/>
      <c r="F964" s="31"/>
      <c r="G964" s="120"/>
      <c r="H964" s="120"/>
      <c r="I964" s="11" t="str">
        <f t="shared" si="226"/>
        <v/>
      </c>
      <c r="J964" s="2" t="str">
        <f t="shared" si="227"/>
        <v/>
      </c>
      <c r="K964" s="2" t="str">
        <f t="shared" si="228"/>
        <v/>
      </c>
      <c r="L964" s="2" t="str">
        <f t="shared" si="229"/>
        <v/>
      </c>
      <c r="M964" s="2" t="str">
        <f t="shared" si="230"/>
        <v/>
      </c>
      <c r="N964" s="2" t="str">
        <f t="shared" si="231"/>
        <v/>
      </c>
      <c r="O964" s="11" t="str">
        <f t="shared" si="232"/>
        <v/>
      </c>
      <c r="P964" s="11" t="str">
        <f t="shared" si="233"/>
        <v/>
      </c>
      <c r="Q964" s="11" t="str">
        <f t="shared" si="234"/>
        <v/>
      </c>
      <c r="R964" s="137"/>
      <c r="S964" s="137"/>
      <c r="T964" s="12" t="e">
        <f t="shared" si="235"/>
        <v>#VALUE!</v>
      </c>
      <c r="U964" s="13" t="e">
        <f t="shared" si="236"/>
        <v>#VALUE!</v>
      </c>
      <c r="V964" s="13"/>
      <c r="W964" s="8">
        <f t="shared" si="237"/>
        <v>9.0359999999999996</v>
      </c>
      <c r="X964" s="8">
        <f t="shared" si="238"/>
        <v>-184.49199999999999</v>
      </c>
      <c r="Y964"/>
      <c r="Z964" t="e">
        <f>IF(D964="M",IF(AC964&lt;78,LMS!$D$5*AC964^3+LMS!$E$5*AC964^2+LMS!$F$5*AC964+LMS!$G$5,IF(AC964&lt;150,LMS!$D$6*AC964^3+LMS!$E$6*AC964^2+LMS!$F$6*AC964+LMS!$G$6,LMS!$D$7*AC964^3+LMS!$E$7*AC964^2+LMS!$F$7*AC964+LMS!$G$7)),IF(AC964&lt;69,LMS!$D$9*AC964^3+LMS!$E$9*AC964^2+LMS!$F$9*AC964+LMS!$G$9,IF(AC964&lt;150,LMS!$D$10*AC964^3+LMS!$E$10*AC964^2+LMS!$F$10*AC964+LMS!$G$10,LMS!$D$11*AC964^3+LMS!$E$11*AC964^2+LMS!$F$11*AC964+LMS!$G$11)))</f>
        <v>#VALUE!</v>
      </c>
      <c r="AA964" t="e">
        <f>IF(D964="M",(IF(AC964&lt;2.5,LMS!$D$21*AC964^3+LMS!$E$21*AC964^2+LMS!$F$21*AC964+LMS!$G$21,IF(AC964&lt;9.5,LMS!$D$22*AC964^3+LMS!$E$22*AC964^2+LMS!$F$22*AC964+LMS!$G$22,IF(AC964&lt;26.75,LMS!$D$23*AC964^3+LMS!$E$23*AC964^2+LMS!$F$23*AC964+LMS!$G$23,IF(AC964&lt;90,LMS!$D$24*AC964^3+LMS!$E$24*AC964^2+LMS!$F$24*AC964+LMS!$G$24,LMS!$D$25*AC964^3+LMS!$E$25*AC964^2+LMS!$F$25*AC964+LMS!$G$25))))),(IF(AC964&lt;2.5,LMS!$D$27*AC964^3+LMS!$E$27*AC964^2+LMS!$F$27*AC964+LMS!$G$27,IF(AC964&lt;9.5,LMS!$D$28*AC964^3+LMS!$E$28*AC964^2+LMS!$F$28*AC964+LMS!$G$28,IF(AC964&lt;26.75,LMS!$D$29*AC964^3+LMS!$E$29*AC964^2+LMS!$F$29*AC964+LMS!$G$29,IF(AC964&lt;90,LMS!$D$30*AC964^3+LMS!$E$30*AC964^2+LMS!$F$30*AC964+LMS!$G$30,IF(AC964&lt;150,LMS!$D$31*AC964^3+LMS!$E$31*AC964^2+LMS!$F$31*AC964+LMS!$G$31,LMS!$D$32*AC964^3+LMS!$E$32*AC964^2+LMS!$F$32*AC964+LMS!$G$32)))))))</f>
        <v>#VALUE!</v>
      </c>
      <c r="AB964" t="e">
        <f>IF(D964="M",(IF(AC964&lt;90,LMS!$D$14*AC964^3+LMS!$E$14*AC964^2+LMS!$F$14*AC964+LMS!$G$14,LMS!$D$15*AC964^3+LMS!$E$15*AC964^2+LMS!$F$15*AC964+LMS!$G$15)),(IF(AC964&lt;90,LMS!$D$17*AC964^3+LMS!$E$17*AC964^2+LMS!$F$17*AC964+LMS!$G$17,LMS!$D$18*AC964^3+LMS!$E$18*AC964^2+LMS!$F$18*AC964+LMS!$G$18)))</f>
        <v>#VALUE!</v>
      </c>
      <c r="AC964" s="7" t="e">
        <f t="shared" si="239"/>
        <v>#VALUE!</v>
      </c>
    </row>
    <row r="965" spans="2:29" s="7" customFormat="1">
      <c r="B965" s="119"/>
      <c r="C965" s="119"/>
      <c r="D965" s="119"/>
      <c r="E965" s="31"/>
      <c r="F965" s="31"/>
      <c r="G965" s="120"/>
      <c r="H965" s="120"/>
      <c r="I965" s="11" t="str">
        <f t="shared" si="226"/>
        <v/>
      </c>
      <c r="J965" s="2" t="str">
        <f t="shared" si="227"/>
        <v/>
      </c>
      <c r="K965" s="2" t="str">
        <f t="shared" si="228"/>
        <v/>
      </c>
      <c r="L965" s="2" t="str">
        <f t="shared" si="229"/>
        <v/>
      </c>
      <c r="M965" s="2" t="str">
        <f t="shared" si="230"/>
        <v/>
      </c>
      <c r="N965" s="2" t="str">
        <f t="shared" si="231"/>
        <v/>
      </c>
      <c r="O965" s="11" t="str">
        <f t="shared" si="232"/>
        <v/>
      </c>
      <c r="P965" s="11" t="str">
        <f t="shared" si="233"/>
        <v/>
      </c>
      <c r="Q965" s="11" t="str">
        <f t="shared" si="234"/>
        <v/>
      </c>
      <c r="R965" s="137"/>
      <c r="S965" s="137"/>
      <c r="T965" s="12" t="e">
        <f t="shared" si="235"/>
        <v>#VALUE!</v>
      </c>
      <c r="U965" s="13" t="e">
        <f t="shared" si="236"/>
        <v>#VALUE!</v>
      </c>
      <c r="V965" s="13"/>
      <c r="W965" s="8">
        <f t="shared" si="237"/>
        <v>9.0359999999999996</v>
      </c>
      <c r="X965" s="8">
        <f t="shared" si="238"/>
        <v>-184.49199999999999</v>
      </c>
      <c r="Y965"/>
      <c r="Z965" t="e">
        <f>IF(D965="M",IF(AC965&lt;78,LMS!$D$5*AC965^3+LMS!$E$5*AC965^2+LMS!$F$5*AC965+LMS!$G$5,IF(AC965&lt;150,LMS!$D$6*AC965^3+LMS!$E$6*AC965^2+LMS!$F$6*AC965+LMS!$G$6,LMS!$D$7*AC965^3+LMS!$E$7*AC965^2+LMS!$F$7*AC965+LMS!$G$7)),IF(AC965&lt;69,LMS!$D$9*AC965^3+LMS!$E$9*AC965^2+LMS!$F$9*AC965+LMS!$G$9,IF(AC965&lt;150,LMS!$D$10*AC965^3+LMS!$E$10*AC965^2+LMS!$F$10*AC965+LMS!$G$10,LMS!$D$11*AC965^3+LMS!$E$11*AC965^2+LMS!$F$11*AC965+LMS!$G$11)))</f>
        <v>#VALUE!</v>
      </c>
      <c r="AA965" t="e">
        <f>IF(D965="M",(IF(AC965&lt;2.5,LMS!$D$21*AC965^3+LMS!$E$21*AC965^2+LMS!$F$21*AC965+LMS!$G$21,IF(AC965&lt;9.5,LMS!$D$22*AC965^3+LMS!$E$22*AC965^2+LMS!$F$22*AC965+LMS!$G$22,IF(AC965&lt;26.75,LMS!$D$23*AC965^3+LMS!$E$23*AC965^2+LMS!$F$23*AC965+LMS!$G$23,IF(AC965&lt;90,LMS!$D$24*AC965^3+LMS!$E$24*AC965^2+LMS!$F$24*AC965+LMS!$G$24,LMS!$D$25*AC965^3+LMS!$E$25*AC965^2+LMS!$F$25*AC965+LMS!$G$25))))),(IF(AC965&lt;2.5,LMS!$D$27*AC965^3+LMS!$E$27*AC965^2+LMS!$F$27*AC965+LMS!$G$27,IF(AC965&lt;9.5,LMS!$D$28*AC965^3+LMS!$E$28*AC965^2+LMS!$F$28*AC965+LMS!$G$28,IF(AC965&lt;26.75,LMS!$D$29*AC965^3+LMS!$E$29*AC965^2+LMS!$F$29*AC965+LMS!$G$29,IF(AC965&lt;90,LMS!$D$30*AC965^3+LMS!$E$30*AC965^2+LMS!$F$30*AC965+LMS!$G$30,IF(AC965&lt;150,LMS!$D$31*AC965^3+LMS!$E$31*AC965^2+LMS!$F$31*AC965+LMS!$G$31,LMS!$D$32*AC965^3+LMS!$E$32*AC965^2+LMS!$F$32*AC965+LMS!$G$32)))))))</f>
        <v>#VALUE!</v>
      </c>
      <c r="AB965" t="e">
        <f>IF(D965="M",(IF(AC965&lt;90,LMS!$D$14*AC965^3+LMS!$E$14*AC965^2+LMS!$F$14*AC965+LMS!$G$14,LMS!$D$15*AC965^3+LMS!$E$15*AC965^2+LMS!$F$15*AC965+LMS!$G$15)),(IF(AC965&lt;90,LMS!$D$17*AC965^3+LMS!$E$17*AC965^2+LMS!$F$17*AC965+LMS!$G$17,LMS!$D$18*AC965^3+LMS!$E$18*AC965^2+LMS!$F$18*AC965+LMS!$G$18)))</f>
        <v>#VALUE!</v>
      </c>
      <c r="AC965" s="7" t="e">
        <f t="shared" si="239"/>
        <v>#VALUE!</v>
      </c>
    </row>
    <row r="966" spans="2:29" s="7" customFormat="1">
      <c r="B966" s="119"/>
      <c r="C966" s="119"/>
      <c r="D966" s="119"/>
      <c r="E966" s="31"/>
      <c r="F966" s="31"/>
      <c r="G966" s="120"/>
      <c r="H966" s="120"/>
      <c r="I966" s="11" t="str">
        <f t="shared" si="226"/>
        <v/>
      </c>
      <c r="J966" s="2" t="str">
        <f t="shared" si="227"/>
        <v/>
      </c>
      <c r="K966" s="2" t="str">
        <f t="shared" si="228"/>
        <v/>
      </c>
      <c r="L966" s="2" t="str">
        <f t="shared" si="229"/>
        <v/>
      </c>
      <c r="M966" s="2" t="str">
        <f t="shared" si="230"/>
        <v/>
      </c>
      <c r="N966" s="2" t="str">
        <f t="shared" si="231"/>
        <v/>
      </c>
      <c r="O966" s="11" t="str">
        <f t="shared" si="232"/>
        <v/>
      </c>
      <c r="P966" s="11" t="str">
        <f t="shared" si="233"/>
        <v/>
      </c>
      <c r="Q966" s="11" t="str">
        <f t="shared" si="234"/>
        <v/>
      </c>
      <c r="R966" s="137"/>
      <c r="S966" s="137"/>
      <c r="T966" s="12" t="e">
        <f t="shared" si="235"/>
        <v>#VALUE!</v>
      </c>
      <c r="U966" s="13" t="e">
        <f t="shared" si="236"/>
        <v>#VALUE!</v>
      </c>
      <c r="V966" s="13"/>
      <c r="W966" s="8">
        <f t="shared" si="237"/>
        <v>9.0359999999999996</v>
      </c>
      <c r="X966" s="8">
        <f t="shared" si="238"/>
        <v>-184.49199999999999</v>
      </c>
      <c r="Y966"/>
      <c r="Z966" t="e">
        <f>IF(D966="M",IF(AC966&lt;78,LMS!$D$5*AC966^3+LMS!$E$5*AC966^2+LMS!$F$5*AC966+LMS!$G$5,IF(AC966&lt;150,LMS!$D$6*AC966^3+LMS!$E$6*AC966^2+LMS!$F$6*AC966+LMS!$G$6,LMS!$D$7*AC966^3+LMS!$E$7*AC966^2+LMS!$F$7*AC966+LMS!$G$7)),IF(AC966&lt;69,LMS!$D$9*AC966^3+LMS!$E$9*AC966^2+LMS!$F$9*AC966+LMS!$G$9,IF(AC966&lt;150,LMS!$D$10*AC966^3+LMS!$E$10*AC966^2+LMS!$F$10*AC966+LMS!$G$10,LMS!$D$11*AC966^3+LMS!$E$11*AC966^2+LMS!$F$11*AC966+LMS!$G$11)))</f>
        <v>#VALUE!</v>
      </c>
      <c r="AA966" t="e">
        <f>IF(D966="M",(IF(AC966&lt;2.5,LMS!$D$21*AC966^3+LMS!$E$21*AC966^2+LMS!$F$21*AC966+LMS!$G$21,IF(AC966&lt;9.5,LMS!$D$22*AC966^3+LMS!$E$22*AC966^2+LMS!$F$22*AC966+LMS!$G$22,IF(AC966&lt;26.75,LMS!$D$23*AC966^3+LMS!$E$23*AC966^2+LMS!$F$23*AC966+LMS!$G$23,IF(AC966&lt;90,LMS!$D$24*AC966^3+LMS!$E$24*AC966^2+LMS!$F$24*AC966+LMS!$G$24,LMS!$D$25*AC966^3+LMS!$E$25*AC966^2+LMS!$F$25*AC966+LMS!$G$25))))),(IF(AC966&lt;2.5,LMS!$D$27*AC966^3+LMS!$E$27*AC966^2+LMS!$F$27*AC966+LMS!$G$27,IF(AC966&lt;9.5,LMS!$D$28*AC966^3+LMS!$E$28*AC966^2+LMS!$F$28*AC966+LMS!$G$28,IF(AC966&lt;26.75,LMS!$D$29*AC966^3+LMS!$E$29*AC966^2+LMS!$F$29*AC966+LMS!$G$29,IF(AC966&lt;90,LMS!$D$30*AC966^3+LMS!$E$30*AC966^2+LMS!$F$30*AC966+LMS!$G$30,IF(AC966&lt;150,LMS!$D$31*AC966^3+LMS!$E$31*AC966^2+LMS!$F$31*AC966+LMS!$G$31,LMS!$D$32*AC966^3+LMS!$E$32*AC966^2+LMS!$F$32*AC966+LMS!$G$32)))))))</f>
        <v>#VALUE!</v>
      </c>
      <c r="AB966" t="e">
        <f>IF(D966="M",(IF(AC966&lt;90,LMS!$D$14*AC966^3+LMS!$E$14*AC966^2+LMS!$F$14*AC966+LMS!$G$14,LMS!$D$15*AC966^3+LMS!$E$15*AC966^2+LMS!$F$15*AC966+LMS!$G$15)),(IF(AC966&lt;90,LMS!$D$17*AC966^3+LMS!$E$17*AC966^2+LMS!$F$17*AC966+LMS!$G$17,LMS!$D$18*AC966^3+LMS!$E$18*AC966^2+LMS!$F$18*AC966+LMS!$G$18)))</f>
        <v>#VALUE!</v>
      </c>
      <c r="AC966" s="7" t="e">
        <f t="shared" si="239"/>
        <v>#VALUE!</v>
      </c>
    </row>
    <row r="967" spans="2:29" s="7" customFormat="1">
      <c r="B967" s="119"/>
      <c r="C967" s="119"/>
      <c r="D967" s="119"/>
      <c r="E967" s="31"/>
      <c r="F967" s="31"/>
      <c r="G967" s="120"/>
      <c r="H967" s="120"/>
      <c r="I967" s="11" t="str">
        <f t="shared" si="226"/>
        <v/>
      </c>
      <c r="J967" s="2" t="str">
        <f t="shared" si="227"/>
        <v/>
      </c>
      <c r="K967" s="2" t="str">
        <f t="shared" si="228"/>
        <v/>
      </c>
      <c r="L967" s="2" t="str">
        <f t="shared" si="229"/>
        <v/>
      </c>
      <c r="M967" s="2" t="str">
        <f t="shared" si="230"/>
        <v/>
      </c>
      <c r="N967" s="2" t="str">
        <f t="shared" si="231"/>
        <v/>
      </c>
      <c r="O967" s="11" t="str">
        <f t="shared" si="232"/>
        <v/>
      </c>
      <c r="P967" s="11" t="str">
        <f t="shared" si="233"/>
        <v/>
      </c>
      <c r="Q967" s="11" t="str">
        <f t="shared" si="234"/>
        <v/>
      </c>
      <c r="R967" s="137"/>
      <c r="S967" s="137"/>
      <c r="T967" s="12" t="e">
        <f t="shared" si="235"/>
        <v>#VALUE!</v>
      </c>
      <c r="U967" s="13" t="e">
        <f t="shared" si="236"/>
        <v>#VALUE!</v>
      </c>
      <c r="V967" s="13"/>
      <c r="W967" s="8">
        <f t="shared" si="237"/>
        <v>9.0359999999999996</v>
      </c>
      <c r="X967" s="8">
        <f t="shared" si="238"/>
        <v>-184.49199999999999</v>
      </c>
      <c r="Y967"/>
      <c r="Z967" t="e">
        <f>IF(D967="M",IF(AC967&lt;78,LMS!$D$5*AC967^3+LMS!$E$5*AC967^2+LMS!$F$5*AC967+LMS!$G$5,IF(AC967&lt;150,LMS!$D$6*AC967^3+LMS!$E$6*AC967^2+LMS!$F$6*AC967+LMS!$G$6,LMS!$D$7*AC967^3+LMS!$E$7*AC967^2+LMS!$F$7*AC967+LMS!$G$7)),IF(AC967&lt;69,LMS!$D$9*AC967^3+LMS!$E$9*AC967^2+LMS!$F$9*AC967+LMS!$G$9,IF(AC967&lt;150,LMS!$D$10*AC967^3+LMS!$E$10*AC967^2+LMS!$F$10*AC967+LMS!$G$10,LMS!$D$11*AC967^3+LMS!$E$11*AC967^2+LMS!$F$11*AC967+LMS!$G$11)))</f>
        <v>#VALUE!</v>
      </c>
      <c r="AA967" t="e">
        <f>IF(D967="M",(IF(AC967&lt;2.5,LMS!$D$21*AC967^3+LMS!$E$21*AC967^2+LMS!$F$21*AC967+LMS!$G$21,IF(AC967&lt;9.5,LMS!$D$22*AC967^3+LMS!$E$22*AC967^2+LMS!$F$22*AC967+LMS!$G$22,IF(AC967&lt;26.75,LMS!$D$23*AC967^3+LMS!$E$23*AC967^2+LMS!$F$23*AC967+LMS!$G$23,IF(AC967&lt;90,LMS!$D$24*AC967^3+LMS!$E$24*AC967^2+LMS!$F$24*AC967+LMS!$G$24,LMS!$D$25*AC967^3+LMS!$E$25*AC967^2+LMS!$F$25*AC967+LMS!$G$25))))),(IF(AC967&lt;2.5,LMS!$D$27*AC967^3+LMS!$E$27*AC967^2+LMS!$F$27*AC967+LMS!$G$27,IF(AC967&lt;9.5,LMS!$D$28*AC967^3+LMS!$E$28*AC967^2+LMS!$F$28*AC967+LMS!$G$28,IF(AC967&lt;26.75,LMS!$D$29*AC967^3+LMS!$E$29*AC967^2+LMS!$F$29*AC967+LMS!$G$29,IF(AC967&lt;90,LMS!$D$30*AC967^3+LMS!$E$30*AC967^2+LMS!$F$30*AC967+LMS!$G$30,IF(AC967&lt;150,LMS!$D$31*AC967^3+LMS!$E$31*AC967^2+LMS!$F$31*AC967+LMS!$G$31,LMS!$D$32*AC967^3+LMS!$E$32*AC967^2+LMS!$F$32*AC967+LMS!$G$32)))))))</f>
        <v>#VALUE!</v>
      </c>
      <c r="AB967" t="e">
        <f>IF(D967="M",(IF(AC967&lt;90,LMS!$D$14*AC967^3+LMS!$E$14*AC967^2+LMS!$F$14*AC967+LMS!$G$14,LMS!$D$15*AC967^3+LMS!$E$15*AC967^2+LMS!$F$15*AC967+LMS!$G$15)),(IF(AC967&lt;90,LMS!$D$17*AC967^3+LMS!$E$17*AC967^2+LMS!$F$17*AC967+LMS!$G$17,LMS!$D$18*AC967^3+LMS!$E$18*AC967^2+LMS!$F$18*AC967+LMS!$G$18)))</f>
        <v>#VALUE!</v>
      </c>
      <c r="AC967" s="7" t="e">
        <f t="shared" si="239"/>
        <v>#VALUE!</v>
      </c>
    </row>
    <row r="968" spans="2:29" s="7" customFormat="1">
      <c r="B968" s="119"/>
      <c r="C968" s="119"/>
      <c r="D968" s="119"/>
      <c r="E968" s="31"/>
      <c r="F968" s="31"/>
      <c r="G968" s="120"/>
      <c r="H968" s="120"/>
      <c r="I968" s="11" t="str">
        <f t="shared" si="226"/>
        <v/>
      </c>
      <c r="J968" s="2" t="str">
        <f t="shared" si="227"/>
        <v/>
      </c>
      <c r="K968" s="2" t="str">
        <f t="shared" si="228"/>
        <v/>
      </c>
      <c r="L968" s="2" t="str">
        <f t="shared" si="229"/>
        <v/>
      </c>
      <c r="M968" s="2" t="str">
        <f t="shared" si="230"/>
        <v/>
      </c>
      <c r="N968" s="2" t="str">
        <f t="shared" si="231"/>
        <v/>
      </c>
      <c r="O968" s="11" t="str">
        <f t="shared" si="232"/>
        <v/>
      </c>
      <c r="P968" s="11" t="str">
        <f t="shared" si="233"/>
        <v/>
      </c>
      <c r="Q968" s="11" t="str">
        <f t="shared" si="234"/>
        <v/>
      </c>
      <c r="R968" s="137"/>
      <c r="S968" s="137"/>
      <c r="T968" s="12" t="e">
        <f t="shared" si="235"/>
        <v>#VALUE!</v>
      </c>
      <c r="U968" s="13" t="e">
        <f t="shared" si="236"/>
        <v>#VALUE!</v>
      </c>
      <c r="V968" s="13"/>
      <c r="W968" s="8">
        <f t="shared" si="237"/>
        <v>9.0359999999999996</v>
      </c>
      <c r="X968" s="8">
        <f t="shared" si="238"/>
        <v>-184.49199999999999</v>
      </c>
      <c r="Y968"/>
      <c r="Z968" t="e">
        <f>IF(D968="M",IF(AC968&lt;78,LMS!$D$5*AC968^3+LMS!$E$5*AC968^2+LMS!$F$5*AC968+LMS!$G$5,IF(AC968&lt;150,LMS!$D$6*AC968^3+LMS!$E$6*AC968^2+LMS!$F$6*AC968+LMS!$G$6,LMS!$D$7*AC968^3+LMS!$E$7*AC968^2+LMS!$F$7*AC968+LMS!$G$7)),IF(AC968&lt;69,LMS!$D$9*AC968^3+LMS!$E$9*AC968^2+LMS!$F$9*AC968+LMS!$G$9,IF(AC968&lt;150,LMS!$D$10*AC968^3+LMS!$E$10*AC968^2+LMS!$F$10*AC968+LMS!$G$10,LMS!$D$11*AC968^3+LMS!$E$11*AC968^2+LMS!$F$11*AC968+LMS!$G$11)))</f>
        <v>#VALUE!</v>
      </c>
      <c r="AA968" t="e">
        <f>IF(D968="M",(IF(AC968&lt;2.5,LMS!$D$21*AC968^3+LMS!$E$21*AC968^2+LMS!$F$21*AC968+LMS!$G$21,IF(AC968&lt;9.5,LMS!$D$22*AC968^3+LMS!$E$22*AC968^2+LMS!$F$22*AC968+LMS!$G$22,IF(AC968&lt;26.75,LMS!$D$23*AC968^3+LMS!$E$23*AC968^2+LMS!$F$23*AC968+LMS!$G$23,IF(AC968&lt;90,LMS!$D$24*AC968^3+LMS!$E$24*AC968^2+LMS!$F$24*AC968+LMS!$G$24,LMS!$D$25*AC968^3+LMS!$E$25*AC968^2+LMS!$F$25*AC968+LMS!$G$25))))),(IF(AC968&lt;2.5,LMS!$D$27*AC968^3+LMS!$E$27*AC968^2+LMS!$F$27*AC968+LMS!$G$27,IF(AC968&lt;9.5,LMS!$D$28*AC968^3+LMS!$E$28*AC968^2+LMS!$F$28*AC968+LMS!$G$28,IF(AC968&lt;26.75,LMS!$D$29*AC968^3+LMS!$E$29*AC968^2+LMS!$F$29*AC968+LMS!$G$29,IF(AC968&lt;90,LMS!$D$30*AC968^3+LMS!$E$30*AC968^2+LMS!$F$30*AC968+LMS!$G$30,IF(AC968&lt;150,LMS!$D$31*AC968^3+LMS!$E$31*AC968^2+LMS!$F$31*AC968+LMS!$G$31,LMS!$D$32*AC968^3+LMS!$E$32*AC968^2+LMS!$F$32*AC968+LMS!$G$32)))))))</f>
        <v>#VALUE!</v>
      </c>
      <c r="AB968" t="e">
        <f>IF(D968="M",(IF(AC968&lt;90,LMS!$D$14*AC968^3+LMS!$E$14*AC968^2+LMS!$F$14*AC968+LMS!$G$14,LMS!$D$15*AC968^3+LMS!$E$15*AC968^2+LMS!$F$15*AC968+LMS!$G$15)),(IF(AC968&lt;90,LMS!$D$17*AC968^3+LMS!$E$17*AC968^2+LMS!$F$17*AC968+LMS!$G$17,LMS!$D$18*AC968^3+LMS!$E$18*AC968^2+LMS!$F$18*AC968+LMS!$G$18)))</f>
        <v>#VALUE!</v>
      </c>
      <c r="AC968" s="7" t="e">
        <f t="shared" si="239"/>
        <v>#VALUE!</v>
      </c>
    </row>
    <row r="969" spans="2:29" s="7" customFormat="1">
      <c r="B969" s="119"/>
      <c r="C969" s="119"/>
      <c r="D969" s="119"/>
      <c r="E969" s="31"/>
      <c r="F969" s="31"/>
      <c r="G969" s="120"/>
      <c r="H969" s="120"/>
      <c r="I969" s="11" t="str">
        <f t="shared" si="226"/>
        <v/>
      </c>
      <c r="J969" s="2" t="str">
        <f t="shared" si="227"/>
        <v/>
      </c>
      <c r="K969" s="2" t="str">
        <f t="shared" si="228"/>
        <v/>
      </c>
      <c r="L969" s="2" t="str">
        <f t="shared" si="229"/>
        <v/>
      </c>
      <c r="M969" s="2" t="str">
        <f t="shared" si="230"/>
        <v/>
      </c>
      <c r="N969" s="2" t="str">
        <f t="shared" si="231"/>
        <v/>
      </c>
      <c r="O969" s="11" t="str">
        <f t="shared" si="232"/>
        <v/>
      </c>
      <c r="P969" s="11" t="str">
        <f t="shared" si="233"/>
        <v/>
      </c>
      <c r="Q969" s="11" t="str">
        <f t="shared" si="234"/>
        <v/>
      </c>
      <c r="R969" s="137"/>
      <c r="S969" s="137"/>
      <c r="T969" s="12" t="e">
        <f t="shared" si="235"/>
        <v>#VALUE!</v>
      </c>
      <c r="U969" s="13" t="e">
        <f t="shared" si="236"/>
        <v>#VALUE!</v>
      </c>
      <c r="V969" s="13"/>
      <c r="W969" s="8">
        <f t="shared" si="237"/>
        <v>9.0359999999999996</v>
      </c>
      <c r="X969" s="8">
        <f t="shared" si="238"/>
        <v>-184.49199999999999</v>
      </c>
      <c r="Y969"/>
      <c r="Z969" t="e">
        <f>IF(D969="M",IF(AC969&lt;78,LMS!$D$5*AC969^3+LMS!$E$5*AC969^2+LMS!$F$5*AC969+LMS!$G$5,IF(AC969&lt;150,LMS!$D$6*AC969^3+LMS!$E$6*AC969^2+LMS!$F$6*AC969+LMS!$G$6,LMS!$D$7*AC969^3+LMS!$E$7*AC969^2+LMS!$F$7*AC969+LMS!$G$7)),IF(AC969&lt;69,LMS!$D$9*AC969^3+LMS!$E$9*AC969^2+LMS!$F$9*AC969+LMS!$G$9,IF(AC969&lt;150,LMS!$D$10*AC969^3+LMS!$E$10*AC969^2+LMS!$F$10*AC969+LMS!$G$10,LMS!$D$11*AC969^3+LMS!$E$11*AC969^2+LMS!$F$11*AC969+LMS!$G$11)))</f>
        <v>#VALUE!</v>
      </c>
      <c r="AA969" t="e">
        <f>IF(D969="M",(IF(AC969&lt;2.5,LMS!$D$21*AC969^3+LMS!$E$21*AC969^2+LMS!$F$21*AC969+LMS!$G$21,IF(AC969&lt;9.5,LMS!$D$22*AC969^3+LMS!$E$22*AC969^2+LMS!$F$22*AC969+LMS!$G$22,IF(AC969&lt;26.75,LMS!$D$23*AC969^3+LMS!$E$23*AC969^2+LMS!$F$23*AC969+LMS!$G$23,IF(AC969&lt;90,LMS!$D$24*AC969^3+LMS!$E$24*AC969^2+LMS!$F$24*AC969+LMS!$G$24,LMS!$D$25*AC969^3+LMS!$E$25*AC969^2+LMS!$F$25*AC969+LMS!$G$25))))),(IF(AC969&lt;2.5,LMS!$D$27*AC969^3+LMS!$E$27*AC969^2+LMS!$F$27*AC969+LMS!$G$27,IF(AC969&lt;9.5,LMS!$D$28*AC969^3+LMS!$E$28*AC969^2+LMS!$F$28*AC969+LMS!$G$28,IF(AC969&lt;26.75,LMS!$D$29*AC969^3+LMS!$E$29*AC969^2+LMS!$F$29*AC969+LMS!$G$29,IF(AC969&lt;90,LMS!$D$30*AC969^3+LMS!$E$30*AC969^2+LMS!$F$30*AC969+LMS!$G$30,IF(AC969&lt;150,LMS!$D$31*AC969^3+LMS!$E$31*AC969^2+LMS!$F$31*AC969+LMS!$G$31,LMS!$D$32*AC969^3+LMS!$E$32*AC969^2+LMS!$F$32*AC969+LMS!$G$32)))))))</f>
        <v>#VALUE!</v>
      </c>
      <c r="AB969" t="e">
        <f>IF(D969="M",(IF(AC969&lt;90,LMS!$D$14*AC969^3+LMS!$E$14*AC969^2+LMS!$F$14*AC969+LMS!$G$14,LMS!$D$15*AC969^3+LMS!$E$15*AC969^2+LMS!$F$15*AC969+LMS!$G$15)),(IF(AC969&lt;90,LMS!$D$17*AC969^3+LMS!$E$17*AC969^2+LMS!$F$17*AC969+LMS!$G$17,LMS!$D$18*AC969^3+LMS!$E$18*AC969^2+LMS!$F$18*AC969+LMS!$G$18)))</f>
        <v>#VALUE!</v>
      </c>
      <c r="AC969" s="7" t="e">
        <f t="shared" si="239"/>
        <v>#VALUE!</v>
      </c>
    </row>
    <row r="970" spans="2:29" s="7" customFormat="1">
      <c r="B970" s="119"/>
      <c r="C970" s="119"/>
      <c r="D970" s="119"/>
      <c r="E970" s="31"/>
      <c r="F970" s="31"/>
      <c r="G970" s="120"/>
      <c r="H970" s="120"/>
      <c r="I970" s="11" t="str">
        <f t="shared" si="226"/>
        <v/>
      </c>
      <c r="J970" s="2" t="str">
        <f t="shared" si="227"/>
        <v/>
      </c>
      <c r="K970" s="2" t="str">
        <f t="shared" si="228"/>
        <v/>
      </c>
      <c r="L970" s="2" t="str">
        <f t="shared" si="229"/>
        <v/>
      </c>
      <c r="M970" s="2" t="str">
        <f t="shared" si="230"/>
        <v/>
      </c>
      <c r="N970" s="2" t="str">
        <f t="shared" si="231"/>
        <v/>
      </c>
      <c r="O970" s="11" t="str">
        <f t="shared" si="232"/>
        <v/>
      </c>
      <c r="P970" s="11" t="str">
        <f t="shared" si="233"/>
        <v/>
      </c>
      <c r="Q970" s="11" t="str">
        <f t="shared" si="234"/>
        <v/>
      </c>
      <c r="R970" s="137"/>
      <c r="S970" s="137"/>
      <c r="T970" s="12" t="e">
        <f t="shared" si="235"/>
        <v>#VALUE!</v>
      </c>
      <c r="U970" s="13" t="e">
        <f t="shared" si="236"/>
        <v>#VALUE!</v>
      </c>
      <c r="V970" s="13"/>
      <c r="W970" s="8">
        <f t="shared" si="237"/>
        <v>9.0359999999999996</v>
      </c>
      <c r="X970" s="8">
        <f t="shared" si="238"/>
        <v>-184.49199999999999</v>
      </c>
      <c r="Y970"/>
      <c r="Z970" t="e">
        <f>IF(D970="M",IF(AC970&lt;78,LMS!$D$5*AC970^3+LMS!$E$5*AC970^2+LMS!$F$5*AC970+LMS!$G$5,IF(AC970&lt;150,LMS!$D$6*AC970^3+LMS!$E$6*AC970^2+LMS!$F$6*AC970+LMS!$G$6,LMS!$D$7*AC970^3+LMS!$E$7*AC970^2+LMS!$F$7*AC970+LMS!$G$7)),IF(AC970&lt;69,LMS!$D$9*AC970^3+LMS!$E$9*AC970^2+LMS!$F$9*AC970+LMS!$G$9,IF(AC970&lt;150,LMS!$D$10*AC970^3+LMS!$E$10*AC970^2+LMS!$F$10*AC970+LMS!$G$10,LMS!$D$11*AC970^3+LMS!$E$11*AC970^2+LMS!$F$11*AC970+LMS!$G$11)))</f>
        <v>#VALUE!</v>
      </c>
      <c r="AA970" t="e">
        <f>IF(D970="M",(IF(AC970&lt;2.5,LMS!$D$21*AC970^3+LMS!$E$21*AC970^2+LMS!$F$21*AC970+LMS!$G$21,IF(AC970&lt;9.5,LMS!$D$22*AC970^3+LMS!$E$22*AC970^2+LMS!$F$22*AC970+LMS!$G$22,IF(AC970&lt;26.75,LMS!$D$23*AC970^3+LMS!$E$23*AC970^2+LMS!$F$23*AC970+LMS!$G$23,IF(AC970&lt;90,LMS!$D$24*AC970^3+LMS!$E$24*AC970^2+LMS!$F$24*AC970+LMS!$G$24,LMS!$D$25*AC970^3+LMS!$E$25*AC970^2+LMS!$F$25*AC970+LMS!$G$25))))),(IF(AC970&lt;2.5,LMS!$D$27*AC970^3+LMS!$E$27*AC970^2+LMS!$F$27*AC970+LMS!$G$27,IF(AC970&lt;9.5,LMS!$D$28*AC970^3+LMS!$E$28*AC970^2+LMS!$F$28*AC970+LMS!$G$28,IF(AC970&lt;26.75,LMS!$D$29*AC970^3+LMS!$E$29*AC970^2+LMS!$F$29*AC970+LMS!$G$29,IF(AC970&lt;90,LMS!$D$30*AC970^3+LMS!$E$30*AC970^2+LMS!$F$30*AC970+LMS!$G$30,IF(AC970&lt;150,LMS!$D$31*AC970^3+LMS!$E$31*AC970^2+LMS!$F$31*AC970+LMS!$G$31,LMS!$D$32*AC970^3+LMS!$E$32*AC970^2+LMS!$F$32*AC970+LMS!$G$32)))))))</f>
        <v>#VALUE!</v>
      </c>
      <c r="AB970" t="e">
        <f>IF(D970="M",(IF(AC970&lt;90,LMS!$D$14*AC970^3+LMS!$E$14*AC970^2+LMS!$F$14*AC970+LMS!$G$14,LMS!$D$15*AC970^3+LMS!$E$15*AC970^2+LMS!$F$15*AC970+LMS!$G$15)),(IF(AC970&lt;90,LMS!$D$17*AC970^3+LMS!$E$17*AC970^2+LMS!$F$17*AC970+LMS!$G$17,LMS!$D$18*AC970^3+LMS!$E$18*AC970^2+LMS!$F$18*AC970+LMS!$G$18)))</f>
        <v>#VALUE!</v>
      </c>
      <c r="AC970" s="7" t="e">
        <f t="shared" si="239"/>
        <v>#VALUE!</v>
      </c>
    </row>
    <row r="971" spans="2:29" s="7" customFormat="1">
      <c r="B971" s="119"/>
      <c r="C971" s="119"/>
      <c r="D971" s="119"/>
      <c r="E971" s="31"/>
      <c r="F971" s="31"/>
      <c r="G971" s="120"/>
      <c r="H971" s="120"/>
      <c r="I971" s="11" t="str">
        <f t="shared" si="226"/>
        <v/>
      </c>
      <c r="J971" s="2" t="str">
        <f t="shared" si="227"/>
        <v/>
      </c>
      <c r="K971" s="2" t="str">
        <f t="shared" si="228"/>
        <v/>
      </c>
      <c r="L971" s="2" t="str">
        <f t="shared" si="229"/>
        <v/>
      </c>
      <c r="M971" s="2" t="str">
        <f t="shared" si="230"/>
        <v/>
      </c>
      <c r="N971" s="2" t="str">
        <f t="shared" si="231"/>
        <v/>
      </c>
      <c r="O971" s="11" t="str">
        <f t="shared" si="232"/>
        <v/>
      </c>
      <c r="P971" s="11" t="str">
        <f t="shared" si="233"/>
        <v/>
      </c>
      <c r="Q971" s="11" t="str">
        <f t="shared" si="234"/>
        <v/>
      </c>
      <c r="R971" s="137"/>
      <c r="S971" s="137"/>
      <c r="T971" s="12" t="e">
        <f t="shared" si="235"/>
        <v>#VALUE!</v>
      </c>
      <c r="U971" s="13" t="e">
        <f t="shared" si="236"/>
        <v>#VALUE!</v>
      </c>
      <c r="V971" s="13"/>
      <c r="W971" s="8">
        <f t="shared" si="237"/>
        <v>9.0359999999999996</v>
      </c>
      <c r="X971" s="8">
        <f t="shared" si="238"/>
        <v>-184.49199999999999</v>
      </c>
      <c r="Y971"/>
      <c r="Z971" t="e">
        <f>IF(D971="M",IF(AC971&lt;78,LMS!$D$5*AC971^3+LMS!$E$5*AC971^2+LMS!$F$5*AC971+LMS!$G$5,IF(AC971&lt;150,LMS!$D$6*AC971^3+LMS!$E$6*AC971^2+LMS!$F$6*AC971+LMS!$G$6,LMS!$D$7*AC971^3+LMS!$E$7*AC971^2+LMS!$F$7*AC971+LMS!$G$7)),IF(AC971&lt;69,LMS!$D$9*AC971^3+LMS!$E$9*AC971^2+LMS!$F$9*AC971+LMS!$G$9,IF(AC971&lt;150,LMS!$D$10*AC971^3+LMS!$E$10*AC971^2+LMS!$F$10*AC971+LMS!$G$10,LMS!$D$11*AC971^3+LMS!$E$11*AC971^2+LMS!$F$11*AC971+LMS!$G$11)))</f>
        <v>#VALUE!</v>
      </c>
      <c r="AA971" t="e">
        <f>IF(D971="M",(IF(AC971&lt;2.5,LMS!$D$21*AC971^3+LMS!$E$21*AC971^2+LMS!$F$21*AC971+LMS!$G$21,IF(AC971&lt;9.5,LMS!$D$22*AC971^3+LMS!$E$22*AC971^2+LMS!$F$22*AC971+LMS!$G$22,IF(AC971&lt;26.75,LMS!$D$23*AC971^3+LMS!$E$23*AC971^2+LMS!$F$23*AC971+LMS!$G$23,IF(AC971&lt;90,LMS!$D$24*AC971^3+LMS!$E$24*AC971^2+LMS!$F$24*AC971+LMS!$G$24,LMS!$D$25*AC971^3+LMS!$E$25*AC971^2+LMS!$F$25*AC971+LMS!$G$25))))),(IF(AC971&lt;2.5,LMS!$D$27*AC971^3+LMS!$E$27*AC971^2+LMS!$F$27*AC971+LMS!$G$27,IF(AC971&lt;9.5,LMS!$D$28*AC971^3+LMS!$E$28*AC971^2+LMS!$F$28*AC971+LMS!$G$28,IF(AC971&lt;26.75,LMS!$D$29*AC971^3+LMS!$E$29*AC971^2+LMS!$F$29*AC971+LMS!$G$29,IF(AC971&lt;90,LMS!$D$30*AC971^3+LMS!$E$30*AC971^2+LMS!$F$30*AC971+LMS!$G$30,IF(AC971&lt;150,LMS!$D$31*AC971^3+LMS!$E$31*AC971^2+LMS!$F$31*AC971+LMS!$G$31,LMS!$D$32*AC971^3+LMS!$E$32*AC971^2+LMS!$F$32*AC971+LMS!$G$32)))))))</f>
        <v>#VALUE!</v>
      </c>
      <c r="AB971" t="e">
        <f>IF(D971="M",(IF(AC971&lt;90,LMS!$D$14*AC971^3+LMS!$E$14*AC971^2+LMS!$F$14*AC971+LMS!$G$14,LMS!$D$15*AC971^3+LMS!$E$15*AC971^2+LMS!$F$15*AC971+LMS!$G$15)),(IF(AC971&lt;90,LMS!$D$17*AC971^3+LMS!$E$17*AC971^2+LMS!$F$17*AC971+LMS!$G$17,LMS!$D$18*AC971^3+LMS!$E$18*AC971^2+LMS!$F$18*AC971+LMS!$G$18)))</f>
        <v>#VALUE!</v>
      </c>
      <c r="AC971" s="7" t="e">
        <f t="shared" si="239"/>
        <v>#VALUE!</v>
      </c>
    </row>
    <row r="972" spans="2:29" s="7" customFormat="1">
      <c r="B972" s="119"/>
      <c r="C972" s="119"/>
      <c r="D972" s="119"/>
      <c r="E972" s="31"/>
      <c r="F972" s="31"/>
      <c r="G972" s="120"/>
      <c r="H972" s="120"/>
      <c r="I972" s="11" t="str">
        <f t="shared" si="226"/>
        <v/>
      </c>
      <c r="J972" s="2" t="str">
        <f t="shared" si="227"/>
        <v/>
      </c>
      <c r="K972" s="2" t="str">
        <f t="shared" si="228"/>
        <v/>
      </c>
      <c r="L972" s="2" t="str">
        <f t="shared" si="229"/>
        <v/>
      </c>
      <c r="M972" s="2" t="str">
        <f t="shared" si="230"/>
        <v/>
      </c>
      <c r="N972" s="2" t="str">
        <f t="shared" si="231"/>
        <v/>
      </c>
      <c r="O972" s="11" t="str">
        <f t="shared" si="232"/>
        <v/>
      </c>
      <c r="P972" s="11" t="str">
        <f t="shared" si="233"/>
        <v/>
      </c>
      <c r="Q972" s="11" t="str">
        <f t="shared" si="234"/>
        <v/>
      </c>
      <c r="R972" s="137"/>
      <c r="S972" s="137"/>
      <c r="T972" s="12" t="e">
        <f t="shared" si="235"/>
        <v>#VALUE!</v>
      </c>
      <c r="U972" s="13" t="e">
        <f t="shared" si="236"/>
        <v>#VALUE!</v>
      </c>
      <c r="V972" s="13"/>
      <c r="W972" s="8">
        <f t="shared" si="237"/>
        <v>9.0359999999999996</v>
      </c>
      <c r="X972" s="8">
        <f t="shared" si="238"/>
        <v>-184.49199999999999</v>
      </c>
      <c r="Y972"/>
      <c r="Z972" t="e">
        <f>IF(D972="M",IF(AC972&lt;78,LMS!$D$5*AC972^3+LMS!$E$5*AC972^2+LMS!$F$5*AC972+LMS!$G$5,IF(AC972&lt;150,LMS!$D$6*AC972^3+LMS!$E$6*AC972^2+LMS!$F$6*AC972+LMS!$G$6,LMS!$D$7*AC972^3+LMS!$E$7*AC972^2+LMS!$F$7*AC972+LMS!$G$7)),IF(AC972&lt;69,LMS!$D$9*AC972^3+LMS!$E$9*AC972^2+LMS!$F$9*AC972+LMS!$G$9,IF(AC972&lt;150,LMS!$D$10*AC972^3+LMS!$E$10*AC972^2+LMS!$F$10*AC972+LMS!$G$10,LMS!$D$11*AC972^3+LMS!$E$11*AC972^2+LMS!$F$11*AC972+LMS!$G$11)))</f>
        <v>#VALUE!</v>
      </c>
      <c r="AA972" t="e">
        <f>IF(D972="M",(IF(AC972&lt;2.5,LMS!$D$21*AC972^3+LMS!$E$21*AC972^2+LMS!$F$21*AC972+LMS!$G$21,IF(AC972&lt;9.5,LMS!$D$22*AC972^3+LMS!$E$22*AC972^2+LMS!$F$22*AC972+LMS!$G$22,IF(AC972&lt;26.75,LMS!$D$23*AC972^3+LMS!$E$23*AC972^2+LMS!$F$23*AC972+LMS!$G$23,IF(AC972&lt;90,LMS!$D$24*AC972^3+LMS!$E$24*AC972^2+LMS!$F$24*AC972+LMS!$G$24,LMS!$D$25*AC972^3+LMS!$E$25*AC972^2+LMS!$F$25*AC972+LMS!$G$25))))),(IF(AC972&lt;2.5,LMS!$D$27*AC972^3+LMS!$E$27*AC972^2+LMS!$F$27*AC972+LMS!$G$27,IF(AC972&lt;9.5,LMS!$D$28*AC972^3+LMS!$E$28*AC972^2+LMS!$F$28*AC972+LMS!$G$28,IF(AC972&lt;26.75,LMS!$D$29*AC972^3+LMS!$E$29*AC972^2+LMS!$F$29*AC972+LMS!$G$29,IF(AC972&lt;90,LMS!$D$30*AC972^3+LMS!$E$30*AC972^2+LMS!$F$30*AC972+LMS!$G$30,IF(AC972&lt;150,LMS!$D$31*AC972^3+LMS!$E$31*AC972^2+LMS!$F$31*AC972+LMS!$G$31,LMS!$D$32*AC972^3+LMS!$E$32*AC972^2+LMS!$F$32*AC972+LMS!$G$32)))))))</f>
        <v>#VALUE!</v>
      </c>
      <c r="AB972" t="e">
        <f>IF(D972="M",(IF(AC972&lt;90,LMS!$D$14*AC972^3+LMS!$E$14*AC972^2+LMS!$F$14*AC972+LMS!$G$14,LMS!$D$15*AC972^3+LMS!$E$15*AC972^2+LMS!$F$15*AC972+LMS!$G$15)),(IF(AC972&lt;90,LMS!$D$17*AC972^3+LMS!$E$17*AC972^2+LMS!$F$17*AC972+LMS!$G$17,LMS!$D$18*AC972^3+LMS!$E$18*AC972^2+LMS!$F$18*AC972+LMS!$G$18)))</f>
        <v>#VALUE!</v>
      </c>
      <c r="AC972" s="7" t="e">
        <f t="shared" si="239"/>
        <v>#VALUE!</v>
      </c>
    </row>
    <row r="973" spans="2:29" s="7" customFormat="1">
      <c r="B973" s="119"/>
      <c r="C973" s="119"/>
      <c r="D973" s="119"/>
      <c r="E973" s="31"/>
      <c r="F973" s="31"/>
      <c r="G973" s="120"/>
      <c r="H973" s="120"/>
      <c r="I973" s="11" t="str">
        <f t="shared" si="226"/>
        <v/>
      </c>
      <c r="J973" s="2" t="str">
        <f t="shared" si="227"/>
        <v/>
      </c>
      <c r="K973" s="2" t="str">
        <f t="shared" si="228"/>
        <v/>
      </c>
      <c r="L973" s="2" t="str">
        <f t="shared" si="229"/>
        <v/>
      </c>
      <c r="M973" s="2" t="str">
        <f t="shared" si="230"/>
        <v/>
      </c>
      <c r="N973" s="2" t="str">
        <f t="shared" si="231"/>
        <v/>
      </c>
      <c r="O973" s="11" t="str">
        <f t="shared" si="232"/>
        <v/>
      </c>
      <c r="P973" s="11" t="str">
        <f t="shared" si="233"/>
        <v/>
      </c>
      <c r="Q973" s="11" t="str">
        <f t="shared" si="234"/>
        <v/>
      </c>
      <c r="R973" s="137"/>
      <c r="S973" s="137"/>
      <c r="T973" s="12" t="e">
        <f t="shared" si="235"/>
        <v>#VALUE!</v>
      </c>
      <c r="U973" s="13" t="e">
        <f t="shared" si="236"/>
        <v>#VALUE!</v>
      </c>
      <c r="V973" s="13"/>
      <c r="W973" s="8">
        <f t="shared" si="237"/>
        <v>9.0359999999999996</v>
      </c>
      <c r="X973" s="8">
        <f t="shared" si="238"/>
        <v>-184.49199999999999</v>
      </c>
      <c r="Y973"/>
      <c r="Z973" t="e">
        <f>IF(D973="M",IF(AC973&lt;78,LMS!$D$5*AC973^3+LMS!$E$5*AC973^2+LMS!$F$5*AC973+LMS!$G$5,IF(AC973&lt;150,LMS!$D$6*AC973^3+LMS!$E$6*AC973^2+LMS!$F$6*AC973+LMS!$G$6,LMS!$D$7*AC973^3+LMS!$E$7*AC973^2+LMS!$F$7*AC973+LMS!$G$7)),IF(AC973&lt;69,LMS!$D$9*AC973^3+LMS!$E$9*AC973^2+LMS!$F$9*AC973+LMS!$G$9,IF(AC973&lt;150,LMS!$D$10*AC973^3+LMS!$E$10*AC973^2+LMS!$F$10*AC973+LMS!$G$10,LMS!$D$11*AC973^3+LMS!$E$11*AC973^2+LMS!$F$11*AC973+LMS!$G$11)))</f>
        <v>#VALUE!</v>
      </c>
      <c r="AA973" t="e">
        <f>IF(D973="M",(IF(AC973&lt;2.5,LMS!$D$21*AC973^3+LMS!$E$21*AC973^2+LMS!$F$21*AC973+LMS!$G$21,IF(AC973&lt;9.5,LMS!$D$22*AC973^3+LMS!$E$22*AC973^2+LMS!$F$22*AC973+LMS!$G$22,IF(AC973&lt;26.75,LMS!$D$23*AC973^3+LMS!$E$23*AC973^2+LMS!$F$23*AC973+LMS!$G$23,IF(AC973&lt;90,LMS!$D$24*AC973^3+LMS!$E$24*AC973^2+LMS!$F$24*AC973+LMS!$G$24,LMS!$D$25*AC973^3+LMS!$E$25*AC973^2+LMS!$F$25*AC973+LMS!$G$25))))),(IF(AC973&lt;2.5,LMS!$D$27*AC973^3+LMS!$E$27*AC973^2+LMS!$F$27*AC973+LMS!$G$27,IF(AC973&lt;9.5,LMS!$D$28*AC973^3+LMS!$E$28*AC973^2+LMS!$F$28*AC973+LMS!$G$28,IF(AC973&lt;26.75,LMS!$D$29*AC973^3+LMS!$E$29*AC973^2+LMS!$F$29*AC973+LMS!$G$29,IF(AC973&lt;90,LMS!$D$30*AC973^3+LMS!$E$30*AC973^2+LMS!$F$30*AC973+LMS!$G$30,IF(AC973&lt;150,LMS!$D$31*AC973^3+LMS!$E$31*AC973^2+LMS!$F$31*AC973+LMS!$G$31,LMS!$D$32*AC973^3+LMS!$E$32*AC973^2+LMS!$F$32*AC973+LMS!$G$32)))))))</f>
        <v>#VALUE!</v>
      </c>
      <c r="AB973" t="e">
        <f>IF(D973="M",(IF(AC973&lt;90,LMS!$D$14*AC973^3+LMS!$E$14*AC973^2+LMS!$F$14*AC973+LMS!$G$14,LMS!$D$15*AC973^3+LMS!$E$15*AC973^2+LMS!$F$15*AC973+LMS!$G$15)),(IF(AC973&lt;90,LMS!$D$17*AC973^3+LMS!$E$17*AC973^2+LMS!$F$17*AC973+LMS!$G$17,LMS!$D$18*AC973^3+LMS!$E$18*AC973^2+LMS!$F$18*AC973+LMS!$G$18)))</f>
        <v>#VALUE!</v>
      </c>
      <c r="AC973" s="7" t="e">
        <f t="shared" si="239"/>
        <v>#VALUE!</v>
      </c>
    </row>
    <row r="974" spans="2:29" s="7" customFormat="1">
      <c r="B974" s="119"/>
      <c r="C974" s="119"/>
      <c r="D974" s="119"/>
      <c r="E974" s="31"/>
      <c r="F974" s="31"/>
      <c r="G974" s="120"/>
      <c r="H974" s="120"/>
      <c r="I974" s="11" t="str">
        <f t="shared" si="226"/>
        <v/>
      </c>
      <c r="J974" s="2" t="str">
        <f t="shared" si="227"/>
        <v/>
      </c>
      <c r="K974" s="2" t="str">
        <f t="shared" si="228"/>
        <v/>
      </c>
      <c r="L974" s="2" t="str">
        <f t="shared" si="229"/>
        <v/>
      </c>
      <c r="M974" s="2" t="str">
        <f t="shared" si="230"/>
        <v/>
      </c>
      <c r="N974" s="2" t="str">
        <f t="shared" si="231"/>
        <v/>
      </c>
      <c r="O974" s="11" t="str">
        <f t="shared" si="232"/>
        <v/>
      </c>
      <c r="P974" s="11" t="str">
        <f t="shared" si="233"/>
        <v/>
      </c>
      <c r="Q974" s="11" t="str">
        <f t="shared" si="234"/>
        <v/>
      </c>
      <c r="R974" s="137"/>
      <c r="S974" s="137"/>
      <c r="T974" s="12" t="e">
        <f t="shared" si="235"/>
        <v>#VALUE!</v>
      </c>
      <c r="U974" s="13" t="e">
        <f t="shared" si="236"/>
        <v>#VALUE!</v>
      </c>
      <c r="V974" s="13"/>
      <c r="W974" s="8">
        <f t="shared" si="237"/>
        <v>9.0359999999999996</v>
      </c>
      <c r="X974" s="8">
        <f t="shared" si="238"/>
        <v>-184.49199999999999</v>
      </c>
      <c r="Y974"/>
      <c r="Z974" t="e">
        <f>IF(D974="M",IF(AC974&lt;78,LMS!$D$5*AC974^3+LMS!$E$5*AC974^2+LMS!$F$5*AC974+LMS!$G$5,IF(AC974&lt;150,LMS!$D$6*AC974^3+LMS!$E$6*AC974^2+LMS!$F$6*AC974+LMS!$G$6,LMS!$D$7*AC974^3+LMS!$E$7*AC974^2+LMS!$F$7*AC974+LMS!$G$7)),IF(AC974&lt;69,LMS!$D$9*AC974^3+LMS!$E$9*AC974^2+LMS!$F$9*AC974+LMS!$G$9,IF(AC974&lt;150,LMS!$D$10*AC974^3+LMS!$E$10*AC974^2+LMS!$F$10*AC974+LMS!$G$10,LMS!$D$11*AC974^3+LMS!$E$11*AC974^2+LMS!$F$11*AC974+LMS!$G$11)))</f>
        <v>#VALUE!</v>
      </c>
      <c r="AA974" t="e">
        <f>IF(D974="M",(IF(AC974&lt;2.5,LMS!$D$21*AC974^3+LMS!$E$21*AC974^2+LMS!$F$21*AC974+LMS!$G$21,IF(AC974&lt;9.5,LMS!$D$22*AC974^3+LMS!$E$22*AC974^2+LMS!$F$22*AC974+LMS!$G$22,IF(AC974&lt;26.75,LMS!$D$23*AC974^3+LMS!$E$23*AC974^2+LMS!$F$23*AC974+LMS!$G$23,IF(AC974&lt;90,LMS!$D$24*AC974^3+LMS!$E$24*AC974^2+LMS!$F$24*AC974+LMS!$G$24,LMS!$D$25*AC974^3+LMS!$E$25*AC974^2+LMS!$F$25*AC974+LMS!$G$25))))),(IF(AC974&lt;2.5,LMS!$D$27*AC974^3+LMS!$E$27*AC974^2+LMS!$F$27*AC974+LMS!$G$27,IF(AC974&lt;9.5,LMS!$D$28*AC974^3+LMS!$E$28*AC974^2+LMS!$F$28*AC974+LMS!$G$28,IF(AC974&lt;26.75,LMS!$D$29*AC974^3+LMS!$E$29*AC974^2+LMS!$F$29*AC974+LMS!$G$29,IF(AC974&lt;90,LMS!$D$30*AC974^3+LMS!$E$30*AC974^2+LMS!$F$30*AC974+LMS!$G$30,IF(AC974&lt;150,LMS!$D$31*AC974^3+LMS!$E$31*AC974^2+LMS!$F$31*AC974+LMS!$G$31,LMS!$D$32*AC974^3+LMS!$E$32*AC974^2+LMS!$F$32*AC974+LMS!$G$32)))))))</f>
        <v>#VALUE!</v>
      </c>
      <c r="AB974" t="e">
        <f>IF(D974="M",(IF(AC974&lt;90,LMS!$D$14*AC974^3+LMS!$E$14*AC974^2+LMS!$F$14*AC974+LMS!$G$14,LMS!$D$15*AC974^3+LMS!$E$15*AC974^2+LMS!$F$15*AC974+LMS!$G$15)),(IF(AC974&lt;90,LMS!$D$17*AC974^3+LMS!$E$17*AC974^2+LMS!$F$17*AC974+LMS!$G$17,LMS!$D$18*AC974^3+LMS!$E$18*AC974^2+LMS!$F$18*AC974+LMS!$G$18)))</f>
        <v>#VALUE!</v>
      </c>
      <c r="AC974" s="7" t="e">
        <f t="shared" si="239"/>
        <v>#VALUE!</v>
      </c>
    </row>
    <row r="975" spans="2:29" s="7" customFormat="1">
      <c r="B975" s="119"/>
      <c r="C975" s="119"/>
      <c r="D975" s="119"/>
      <c r="E975" s="31"/>
      <c r="F975" s="31"/>
      <c r="G975" s="120"/>
      <c r="H975" s="120"/>
      <c r="I975" s="11" t="str">
        <f t="shared" si="226"/>
        <v/>
      </c>
      <c r="J975" s="2" t="str">
        <f t="shared" si="227"/>
        <v/>
      </c>
      <c r="K975" s="2" t="str">
        <f t="shared" si="228"/>
        <v/>
      </c>
      <c r="L975" s="2" t="str">
        <f t="shared" si="229"/>
        <v/>
      </c>
      <c r="M975" s="2" t="str">
        <f t="shared" si="230"/>
        <v/>
      </c>
      <c r="N975" s="2" t="str">
        <f t="shared" si="231"/>
        <v/>
      </c>
      <c r="O975" s="11" t="str">
        <f t="shared" si="232"/>
        <v/>
      </c>
      <c r="P975" s="11" t="str">
        <f t="shared" si="233"/>
        <v/>
      </c>
      <c r="Q975" s="11" t="str">
        <f t="shared" si="234"/>
        <v/>
      </c>
      <c r="R975" s="137"/>
      <c r="S975" s="137"/>
      <c r="T975" s="12" t="e">
        <f t="shared" si="235"/>
        <v>#VALUE!</v>
      </c>
      <c r="U975" s="13" t="e">
        <f t="shared" si="236"/>
        <v>#VALUE!</v>
      </c>
      <c r="V975" s="13"/>
      <c r="W975" s="8">
        <f t="shared" si="237"/>
        <v>9.0359999999999996</v>
      </c>
      <c r="X975" s="8">
        <f t="shared" si="238"/>
        <v>-184.49199999999999</v>
      </c>
      <c r="Y975"/>
      <c r="Z975" t="e">
        <f>IF(D975="M",IF(AC975&lt;78,LMS!$D$5*AC975^3+LMS!$E$5*AC975^2+LMS!$F$5*AC975+LMS!$G$5,IF(AC975&lt;150,LMS!$D$6*AC975^3+LMS!$E$6*AC975^2+LMS!$F$6*AC975+LMS!$G$6,LMS!$D$7*AC975^3+LMS!$E$7*AC975^2+LMS!$F$7*AC975+LMS!$G$7)),IF(AC975&lt;69,LMS!$D$9*AC975^3+LMS!$E$9*AC975^2+LMS!$F$9*AC975+LMS!$G$9,IF(AC975&lt;150,LMS!$D$10*AC975^3+LMS!$E$10*AC975^2+LMS!$F$10*AC975+LMS!$G$10,LMS!$D$11*AC975^3+LMS!$E$11*AC975^2+LMS!$F$11*AC975+LMS!$G$11)))</f>
        <v>#VALUE!</v>
      </c>
      <c r="AA975" t="e">
        <f>IF(D975="M",(IF(AC975&lt;2.5,LMS!$D$21*AC975^3+LMS!$E$21*AC975^2+LMS!$F$21*AC975+LMS!$G$21,IF(AC975&lt;9.5,LMS!$D$22*AC975^3+LMS!$E$22*AC975^2+LMS!$F$22*AC975+LMS!$G$22,IF(AC975&lt;26.75,LMS!$D$23*AC975^3+LMS!$E$23*AC975^2+LMS!$F$23*AC975+LMS!$G$23,IF(AC975&lt;90,LMS!$D$24*AC975^3+LMS!$E$24*AC975^2+LMS!$F$24*AC975+LMS!$G$24,LMS!$D$25*AC975^3+LMS!$E$25*AC975^2+LMS!$F$25*AC975+LMS!$G$25))))),(IF(AC975&lt;2.5,LMS!$D$27*AC975^3+LMS!$E$27*AC975^2+LMS!$F$27*AC975+LMS!$G$27,IF(AC975&lt;9.5,LMS!$D$28*AC975^3+LMS!$E$28*AC975^2+LMS!$F$28*AC975+LMS!$G$28,IF(AC975&lt;26.75,LMS!$D$29*AC975^3+LMS!$E$29*AC975^2+LMS!$F$29*AC975+LMS!$G$29,IF(AC975&lt;90,LMS!$D$30*AC975^3+LMS!$E$30*AC975^2+LMS!$F$30*AC975+LMS!$G$30,IF(AC975&lt;150,LMS!$D$31*AC975^3+LMS!$E$31*AC975^2+LMS!$F$31*AC975+LMS!$G$31,LMS!$D$32*AC975^3+LMS!$E$32*AC975^2+LMS!$F$32*AC975+LMS!$G$32)))))))</f>
        <v>#VALUE!</v>
      </c>
      <c r="AB975" t="e">
        <f>IF(D975="M",(IF(AC975&lt;90,LMS!$D$14*AC975^3+LMS!$E$14*AC975^2+LMS!$F$14*AC975+LMS!$G$14,LMS!$D$15*AC975^3+LMS!$E$15*AC975^2+LMS!$F$15*AC975+LMS!$G$15)),(IF(AC975&lt;90,LMS!$D$17*AC975^3+LMS!$E$17*AC975^2+LMS!$F$17*AC975+LMS!$G$17,LMS!$D$18*AC975^3+LMS!$E$18*AC975^2+LMS!$F$18*AC975+LMS!$G$18)))</f>
        <v>#VALUE!</v>
      </c>
      <c r="AC975" s="7" t="e">
        <f t="shared" si="239"/>
        <v>#VALUE!</v>
      </c>
    </row>
    <row r="976" spans="2:29" s="7" customFormat="1">
      <c r="B976" s="119"/>
      <c r="C976" s="119"/>
      <c r="D976" s="119"/>
      <c r="E976" s="31"/>
      <c r="F976" s="31"/>
      <c r="G976" s="120"/>
      <c r="H976" s="120"/>
      <c r="I976" s="11" t="str">
        <f t="shared" si="226"/>
        <v/>
      </c>
      <c r="J976" s="2" t="str">
        <f t="shared" si="227"/>
        <v/>
      </c>
      <c r="K976" s="2" t="str">
        <f t="shared" si="228"/>
        <v/>
      </c>
      <c r="L976" s="2" t="str">
        <f t="shared" si="229"/>
        <v/>
      </c>
      <c r="M976" s="2" t="str">
        <f t="shared" si="230"/>
        <v/>
      </c>
      <c r="N976" s="2" t="str">
        <f t="shared" si="231"/>
        <v/>
      </c>
      <c r="O976" s="11" t="str">
        <f t="shared" si="232"/>
        <v/>
      </c>
      <c r="P976" s="11" t="str">
        <f t="shared" si="233"/>
        <v/>
      </c>
      <c r="Q976" s="11" t="str">
        <f t="shared" si="234"/>
        <v/>
      </c>
      <c r="R976" s="137"/>
      <c r="S976" s="137"/>
      <c r="T976" s="12" t="e">
        <f t="shared" si="235"/>
        <v>#VALUE!</v>
      </c>
      <c r="U976" s="13" t="e">
        <f t="shared" si="236"/>
        <v>#VALUE!</v>
      </c>
      <c r="V976" s="13"/>
      <c r="W976" s="8">
        <f t="shared" si="237"/>
        <v>9.0359999999999996</v>
      </c>
      <c r="X976" s="8">
        <f t="shared" si="238"/>
        <v>-184.49199999999999</v>
      </c>
      <c r="Y976"/>
      <c r="Z976" t="e">
        <f>IF(D976="M",IF(AC976&lt;78,LMS!$D$5*AC976^3+LMS!$E$5*AC976^2+LMS!$F$5*AC976+LMS!$G$5,IF(AC976&lt;150,LMS!$D$6*AC976^3+LMS!$E$6*AC976^2+LMS!$F$6*AC976+LMS!$G$6,LMS!$D$7*AC976^3+LMS!$E$7*AC976^2+LMS!$F$7*AC976+LMS!$G$7)),IF(AC976&lt;69,LMS!$D$9*AC976^3+LMS!$E$9*AC976^2+LMS!$F$9*AC976+LMS!$G$9,IF(AC976&lt;150,LMS!$D$10*AC976^3+LMS!$E$10*AC976^2+LMS!$F$10*AC976+LMS!$G$10,LMS!$D$11*AC976^3+LMS!$E$11*AC976^2+LMS!$F$11*AC976+LMS!$G$11)))</f>
        <v>#VALUE!</v>
      </c>
      <c r="AA976" t="e">
        <f>IF(D976="M",(IF(AC976&lt;2.5,LMS!$D$21*AC976^3+LMS!$E$21*AC976^2+LMS!$F$21*AC976+LMS!$G$21,IF(AC976&lt;9.5,LMS!$D$22*AC976^3+LMS!$E$22*AC976^2+LMS!$F$22*AC976+LMS!$G$22,IF(AC976&lt;26.75,LMS!$D$23*AC976^3+LMS!$E$23*AC976^2+LMS!$F$23*AC976+LMS!$G$23,IF(AC976&lt;90,LMS!$D$24*AC976^3+LMS!$E$24*AC976^2+LMS!$F$24*AC976+LMS!$G$24,LMS!$D$25*AC976^3+LMS!$E$25*AC976^2+LMS!$F$25*AC976+LMS!$G$25))))),(IF(AC976&lt;2.5,LMS!$D$27*AC976^3+LMS!$E$27*AC976^2+LMS!$F$27*AC976+LMS!$G$27,IF(AC976&lt;9.5,LMS!$D$28*AC976^3+LMS!$E$28*AC976^2+LMS!$F$28*AC976+LMS!$G$28,IF(AC976&lt;26.75,LMS!$D$29*AC976^3+LMS!$E$29*AC976^2+LMS!$F$29*AC976+LMS!$G$29,IF(AC976&lt;90,LMS!$D$30*AC976^3+LMS!$E$30*AC976^2+LMS!$F$30*AC976+LMS!$G$30,IF(AC976&lt;150,LMS!$D$31*AC976^3+LMS!$E$31*AC976^2+LMS!$F$31*AC976+LMS!$G$31,LMS!$D$32*AC976^3+LMS!$E$32*AC976^2+LMS!$F$32*AC976+LMS!$G$32)))))))</f>
        <v>#VALUE!</v>
      </c>
      <c r="AB976" t="e">
        <f>IF(D976="M",(IF(AC976&lt;90,LMS!$D$14*AC976^3+LMS!$E$14*AC976^2+LMS!$F$14*AC976+LMS!$G$14,LMS!$D$15*AC976^3+LMS!$E$15*AC976^2+LMS!$F$15*AC976+LMS!$G$15)),(IF(AC976&lt;90,LMS!$D$17*AC976^3+LMS!$E$17*AC976^2+LMS!$F$17*AC976+LMS!$G$17,LMS!$D$18*AC976^3+LMS!$E$18*AC976^2+LMS!$F$18*AC976+LMS!$G$18)))</f>
        <v>#VALUE!</v>
      </c>
      <c r="AC976" s="7" t="e">
        <f t="shared" si="239"/>
        <v>#VALUE!</v>
      </c>
    </row>
    <row r="977" spans="2:29" s="7" customFormat="1">
      <c r="B977" s="119"/>
      <c r="C977" s="119"/>
      <c r="D977" s="119"/>
      <c r="E977" s="31"/>
      <c r="F977" s="31"/>
      <c r="G977" s="120"/>
      <c r="H977" s="120"/>
      <c r="I977" s="11" t="str">
        <f t="shared" si="226"/>
        <v/>
      </c>
      <c r="J977" s="2" t="str">
        <f t="shared" si="227"/>
        <v/>
      </c>
      <c r="K977" s="2" t="str">
        <f t="shared" si="228"/>
        <v/>
      </c>
      <c r="L977" s="2" t="str">
        <f t="shared" si="229"/>
        <v/>
      </c>
      <c r="M977" s="2" t="str">
        <f t="shared" si="230"/>
        <v/>
      </c>
      <c r="N977" s="2" t="str">
        <f t="shared" si="231"/>
        <v/>
      </c>
      <c r="O977" s="11" t="str">
        <f t="shared" si="232"/>
        <v/>
      </c>
      <c r="P977" s="11" t="str">
        <f t="shared" si="233"/>
        <v/>
      </c>
      <c r="Q977" s="11" t="str">
        <f t="shared" si="234"/>
        <v/>
      </c>
      <c r="R977" s="137"/>
      <c r="S977" s="137"/>
      <c r="T977" s="12" t="e">
        <f t="shared" si="235"/>
        <v>#VALUE!</v>
      </c>
      <c r="U977" s="13" t="e">
        <f t="shared" si="236"/>
        <v>#VALUE!</v>
      </c>
      <c r="V977" s="13"/>
      <c r="W977" s="8">
        <f t="shared" si="237"/>
        <v>9.0359999999999996</v>
      </c>
      <c r="X977" s="8">
        <f t="shared" si="238"/>
        <v>-184.49199999999999</v>
      </c>
      <c r="Y977"/>
      <c r="Z977" t="e">
        <f>IF(D977="M",IF(AC977&lt;78,LMS!$D$5*AC977^3+LMS!$E$5*AC977^2+LMS!$F$5*AC977+LMS!$G$5,IF(AC977&lt;150,LMS!$D$6*AC977^3+LMS!$E$6*AC977^2+LMS!$F$6*AC977+LMS!$G$6,LMS!$D$7*AC977^3+LMS!$E$7*AC977^2+LMS!$F$7*AC977+LMS!$G$7)),IF(AC977&lt;69,LMS!$D$9*AC977^3+LMS!$E$9*AC977^2+LMS!$F$9*AC977+LMS!$G$9,IF(AC977&lt;150,LMS!$D$10*AC977^3+LMS!$E$10*AC977^2+LMS!$F$10*AC977+LMS!$G$10,LMS!$D$11*AC977^3+LMS!$E$11*AC977^2+LMS!$F$11*AC977+LMS!$G$11)))</f>
        <v>#VALUE!</v>
      </c>
      <c r="AA977" t="e">
        <f>IF(D977="M",(IF(AC977&lt;2.5,LMS!$D$21*AC977^3+LMS!$E$21*AC977^2+LMS!$F$21*AC977+LMS!$G$21,IF(AC977&lt;9.5,LMS!$D$22*AC977^3+LMS!$E$22*AC977^2+LMS!$F$22*AC977+LMS!$G$22,IF(AC977&lt;26.75,LMS!$D$23*AC977^3+LMS!$E$23*AC977^2+LMS!$F$23*AC977+LMS!$G$23,IF(AC977&lt;90,LMS!$D$24*AC977^3+LMS!$E$24*AC977^2+LMS!$F$24*AC977+LMS!$G$24,LMS!$D$25*AC977^3+LMS!$E$25*AC977^2+LMS!$F$25*AC977+LMS!$G$25))))),(IF(AC977&lt;2.5,LMS!$D$27*AC977^3+LMS!$E$27*AC977^2+LMS!$F$27*AC977+LMS!$G$27,IF(AC977&lt;9.5,LMS!$D$28*AC977^3+LMS!$E$28*AC977^2+LMS!$F$28*AC977+LMS!$G$28,IF(AC977&lt;26.75,LMS!$D$29*AC977^3+LMS!$E$29*AC977^2+LMS!$F$29*AC977+LMS!$G$29,IF(AC977&lt;90,LMS!$D$30*AC977^3+LMS!$E$30*AC977^2+LMS!$F$30*AC977+LMS!$G$30,IF(AC977&lt;150,LMS!$D$31*AC977^3+LMS!$E$31*AC977^2+LMS!$F$31*AC977+LMS!$G$31,LMS!$D$32*AC977^3+LMS!$E$32*AC977^2+LMS!$F$32*AC977+LMS!$G$32)))))))</f>
        <v>#VALUE!</v>
      </c>
      <c r="AB977" t="e">
        <f>IF(D977="M",(IF(AC977&lt;90,LMS!$D$14*AC977^3+LMS!$E$14*AC977^2+LMS!$F$14*AC977+LMS!$G$14,LMS!$D$15*AC977^3+LMS!$E$15*AC977^2+LMS!$F$15*AC977+LMS!$G$15)),(IF(AC977&lt;90,LMS!$D$17*AC977^3+LMS!$E$17*AC977^2+LMS!$F$17*AC977+LMS!$G$17,LMS!$D$18*AC977^3+LMS!$E$18*AC977^2+LMS!$F$18*AC977+LMS!$G$18)))</f>
        <v>#VALUE!</v>
      </c>
      <c r="AC977" s="7" t="e">
        <f t="shared" si="239"/>
        <v>#VALUE!</v>
      </c>
    </row>
    <row r="978" spans="2:29" s="7" customFormat="1">
      <c r="B978" s="119"/>
      <c r="C978" s="119"/>
      <c r="D978" s="119"/>
      <c r="E978" s="31"/>
      <c r="F978" s="31"/>
      <c r="G978" s="120"/>
      <c r="H978" s="120"/>
      <c r="I978" s="11" t="str">
        <f t="shared" si="226"/>
        <v/>
      </c>
      <c r="J978" s="2" t="str">
        <f t="shared" si="227"/>
        <v/>
      </c>
      <c r="K978" s="2" t="str">
        <f t="shared" si="228"/>
        <v/>
      </c>
      <c r="L978" s="2" t="str">
        <f t="shared" si="229"/>
        <v/>
      </c>
      <c r="M978" s="2" t="str">
        <f t="shared" si="230"/>
        <v/>
      </c>
      <c r="N978" s="2" t="str">
        <f t="shared" si="231"/>
        <v/>
      </c>
      <c r="O978" s="11" t="str">
        <f t="shared" si="232"/>
        <v/>
      </c>
      <c r="P978" s="11" t="str">
        <f t="shared" si="233"/>
        <v/>
      </c>
      <c r="Q978" s="11" t="str">
        <f t="shared" si="234"/>
        <v/>
      </c>
      <c r="R978" s="137"/>
      <c r="S978" s="137"/>
      <c r="T978" s="12" t="e">
        <f t="shared" si="235"/>
        <v>#VALUE!</v>
      </c>
      <c r="U978" s="13" t="e">
        <f t="shared" si="236"/>
        <v>#VALUE!</v>
      </c>
      <c r="V978" s="13"/>
      <c r="W978" s="8">
        <f t="shared" si="237"/>
        <v>9.0359999999999996</v>
      </c>
      <c r="X978" s="8">
        <f t="shared" si="238"/>
        <v>-184.49199999999999</v>
      </c>
      <c r="Y978"/>
      <c r="Z978" t="e">
        <f>IF(D978="M",IF(AC978&lt;78,LMS!$D$5*AC978^3+LMS!$E$5*AC978^2+LMS!$F$5*AC978+LMS!$G$5,IF(AC978&lt;150,LMS!$D$6*AC978^3+LMS!$E$6*AC978^2+LMS!$F$6*AC978+LMS!$G$6,LMS!$D$7*AC978^3+LMS!$E$7*AC978^2+LMS!$F$7*AC978+LMS!$G$7)),IF(AC978&lt;69,LMS!$D$9*AC978^3+LMS!$E$9*AC978^2+LMS!$F$9*AC978+LMS!$G$9,IF(AC978&lt;150,LMS!$D$10*AC978^3+LMS!$E$10*AC978^2+LMS!$F$10*AC978+LMS!$G$10,LMS!$D$11*AC978^3+LMS!$E$11*AC978^2+LMS!$F$11*AC978+LMS!$G$11)))</f>
        <v>#VALUE!</v>
      </c>
      <c r="AA978" t="e">
        <f>IF(D978="M",(IF(AC978&lt;2.5,LMS!$D$21*AC978^3+LMS!$E$21*AC978^2+LMS!$F$21*AC978+LMS!$G$21,IF(AC978&lt;9.5,LMS!$D$22*AC978^3+LMS!$E$22*AC978^2+LMS!$F$22*AC978+LMS!$G$22,IF(AC978&lt;26.75,LMS!$D$23*AC978^3+LMS!$E$23*AC978^2+LMS!$F$23*AC978+LMS!$G$23,IF(AC978&lt;90,LMS!$D$24*AC978^3+LMS!$E$24*AC978^2+LMS!$F$24*AC978+LMS!$G$24,LMS!$D$25*AC978^3+LMS!$E$25*AC978^2+LMS!$F$25*AC978+LMS!$G$25))))),(IF(AC978&lt;2.5,LMS!$D$27*AC978^3+LMS!$E$27*AC978^2+LMS!$F$27*AC978+LMS!$G$27,IF(AC978&lt;9.5,LMS!$D$28*AC978^3+LMS!$E$28*AC978^2+LMS!$F$28*AC978+LMS!$G$28,IF(AC978&lt;26.75,LMS!$D$29*AC978^3+LMS!$E$29*AC978^2+LMS!$F$29*AC978+LMS!$G$29,IF(AC978&lt;90,LMS!$D$30*AC978^3+LMS!$E$30*AC978^2+LMS!$F$30*AC978+LMS!$G$30,IF(AC978&lt;150,LMS!$D$31*AC978^3+LMS!$E$31*AC978^2+LMS!$F$31*AC978+LMS!$G$31,LMS!$D$32*AC978^3+LMS!$E$32*AC978^2+LMS!$F$32*AC978+LMS!$G$32)))))))</f>
        <v>#VALUE!</v>
      </c>
      <c r="AB978" t="e">
        <f>IF(D978="M",(IF(AC978&lt;90,LMS!$D$14*AC978^3+LMS!$E$14*AC978^2+LMS!$F$14*AC978+LMS!$G$14,LMS!$D$15*AC978^3+LMS!$E$15*AC978^2+LMS!$F$15*AC978+LMS!$G$15)),(IF(AC978&lt;90,LMS!$D$17*AC978^3+LMS!$E$17*AC978^2+LMS!$F$17*AC978+LMS!$G$17,LMS!$D$18*AC978^3+LMS!$E$18*AC978^2+LMS!$F$18*AC978+LMS!$G$18)))</f>
        <v>#VALUE!</v>
      </c>
      <c r="AC978" s="7" t="e">
        <f t="shared" si="239"/>
        <v>#VALUE!</v>
      </c>
    </row>
    <row r="979" spans="2:29" s="7" customFormat="1">
      <c r="B979" s="119"/>
      <c r="C979" s="119"/>
      <c r="D979" s="119"/>
      <c r="E979" s="31"/>
      <c r="F979" s="31"/>
      <c r="G979" s="120"/>
      <c r="H979" s="120"/>
      <c r="I979" s="11" t="str">
        <f t="shared" si="226"/>
        <v/>
      </c>
      <c r="J979" s="2" t="str">
        <f t="shared" si="227"/>
        <v/>
      </c>
      <c r="K979" s="2" t="str">
        <f t="shared" si="228"/>
        <v/>
      </c>
      <c r="L979" s="2" t="str">
        <f t="shared" si="229"/>
        <v/>
      </c>
      <c r="M979" s="2" t="str">
        <f t="shared" si="230"/>
        <v/>
      </c>
      <c r="N979" s="2" t="str">
        <f t="shared" si="231"/>
        <v/>
      </c>
      <c r="O979" s="11" t="str">
        <f t="shared" si="232"/>
        <v/>
      </c>
      <c r="P979" s="11" t="str">
        <f t="shared" si="233"/>
        <v/>
      </c>
      <c r="Q979" s="11" t="str">
        <f t="shared" si="234"/>
        <v/>
      </c>
      <c r="R979" s="137"/>
      <c r="S979" s="137"/>
      <c r="T979" s="12" t="e">
        <f t="shared" si="235"/>
        <v>#VALUE!</v>
      </c>
      <c r="U979" s="13" t="e">
        <f t="shared" si="236"/>
        <v>#VALUE!</v>
      </c>
      <c r="V979" s="13"/>
      <c r="W979" s="8">
        <f t="shared" si="237"/>
        <v>9.0359999999999996</v>
      </c>
      <c r="X979" s="8">
        <f t="shared" si="238"/>
        <v>-184.49199999999999</v>
      </c>
      <c r="Y979"/>
      <c r="Z979" t="e">
        <f>IF(D979="M",IF(AC979&lt;78,LMS!$D$5*AC979^3+LMS!$E$5*AC979^2+LMS!$F$5*AC979+LMS!$G$5,IF(AC979&lt;150,LMS!$D$6*AC979^3+LMS!$E$6*AC979^2+LMS!$F$6*AC979+LMS!$G$6,LMS!$D$7*AC979^3+LMS!$E$7*AC979^2+LMS!$F$7*AC979+LMS!$G$7)),IF(AC979&lt;69,LMS!$D$9*AC979^3+LMS!$E$9*AC979^2+LMS!$F$9*AC979+LMS!$G$9,IF(AC979&lt;150,LMS!$D$10*AC979^3+LMS!$E$10*AC979^2+LMS!$F$10*AC979+LMS!$G$10,LMS!$D$11*AC979^3+LMS!$E$11*AC979^2+LMS!$F$11*AC979+LMS!$G$11)))</f>
        <v>#VALUE!</v>
      </c>
      <c r="AA979" t="e">
        <f>IF(D979="M",(IF(AC979&lt;2.5,LMS!$D$21*AC979^3+LMS!$E$21*AC979^2+LMS!$F$21*AC979+LMS!$G$21,IF(AC979&lt;9.5,LMS!$D$22*AC979^3+LMS!$E$22*AC979^2+LMS!$F$22*AC979+LMS!$G$22,IF(AC979&lt;26.75,LMS!$D$23*AC979^3+LMS!$E$23*AC979^2+LMS!$F$23*AC979+LMS!$G$23,IF(AC979&lt;90,LMS!$D$24*AC979^3+LMS!$E$24*AC979^2+LMS!$F$24*AC979+LMS!$G$24,LMS!$D$25*AC979^3+LMS!$E$25*AC979^2+LMS!$F$25*AC979+LMS!$G$25))))),(IF(AC979&lt;2.5,LMS!$D$27*AC979^3+LMS!$E$27*AC979^2+LMS!$F$27*AC979+LMS!$G$27,IF(AC979&lt;9.5,LMS!$D$28*AC979^3+LMS!$E$28*AC979^2+LMS!$F$28*AC979+LMS!$G$28,IF(AC979&lt;26.75,LMS!$D$29*AC979^3+LMS!$E$29*AC979^2+LMS!$F$29*AC979+LMS!$G$29,IF(AC979&lt;90,LMS!$D$30*AC979^3+LMS!$E$30*AC979^2+LMS!$F$30*AC979+LMS!$G$30,IF(AC979&lt;150,LMS!$D$31*AC979^3+LMS!$E$31*AC979^2+LMS!$F$31*AC979+LMS!$G$31,LMS!$D$32*AC979^3+LMS!$E$32*AC979^2+LMS!$F$32*AC979+LMS!$G$32)))))))</f>
        <v>#VALUE!</v>
      </c>
      <c r="AB979" t="e">
        <f>IF(D979="M",(IF(AC979&lt;90,LMS!$D$14*AC979^3+LMS!$E$14*AC979^2+LMS!$F$14*AC979+LMS!$G$14,LMS!$D$15*AC979^3+LMS!$E$15*AC979^2+LMS!$F$15*AC979+LMS!$G$15)),(IF(AC979&lt;90,LMS!$D$17*AC979^3+LMS!$E$17*AC979^2+LMS!$F$17*AC979+LMS!$G$17,LMS!$D$18*AC979^3+LMS!$E$18*AC979^2+LMS!$F$18*AC979+LMS!$G$18)))</f>
        <v>#VALUE!</v>
      </c>
      <c r="AC979" s="7" t="e">
        <f t="shared" si="239"/>
        <v>#VALUE!</v>
      </c>
    </row>
    <row r="980" spans="2:29" s="7" customFormat="1">
      <c r="B980" s="119"/>
      <c r="C980" s="119"/>
      <c r="D980" s="119"/>
      <c r="E980" s="31"/>
      <c r="F980" s="31"/>
      <c r="G980" s="120"/>
      <c r="H980" s="120"/>
      <c r="I980" s="11" t="str">
        <f t="shared" si="226"/>
        <v/>
      </c>
      <c r="J980" s="2" t="str">
        <f t="shared" si="227"/>
        <v/>
      </c>
      <c r="K980" s="2" t="str">
        <f t="shared" si="228"/>
        <v/>
      </c>
      <c r="L980" s="2" t="str">
        <f t="shared" si="229"/>
        <v/>
      </c>
      <c r="M980" s="2" t="str">
        <f t="shared" si="230"/>
        <v/>
      </c>
      <c r="N980" s="2" t="str">
        <f t="shared" si="231"/>
        <v/>
      </c>
      <c r="O980" s="11" t="str">
        <f t="shared" si="232"/>
        <v/>
      </c>
      <c r="P980" s="11" t="str">
        <f t="shared" si="233"/>
        <v/>
      </c>
      <c r="Q980" s="11" t="str">
        <f t="shared" si="234"/>
        <v/>
      </c>
      <c r="R980" s="137"/>
      <c r="S980" s="137"/>
      <c r="T980" s="12" t="e">
        <f t="shared" si="235"/>
        <v>#VALUE!</v>
      </c>
      <c r="U980" s="13" t="e">
        <f t="shared" si="236"/>
        <v>#VALUE!</v>
      </c>
      <c r="V980" s="13"/>
      <c r="W980" s="8">
        <f t="shared" si="237"/>
        <v>9.0359999999999996</v>
      </c>
      <c r="X980" s="8">
        <f t="shared" si="238"/>
        <v>-184.49199999999999</v>
      </c>
      <c r="Y980"/>
      <c r="Z980" t="e">
        <f>IF(D980="M",IF(AC980&lt;78,LMS!$D$5*AC980^3+LMS!$E$5*AC980^2+LMS!$F$5*AC980+LMS!$G$5,IF(AC980&lt;150,LMS!$D$6*AC980^3+LMS!$E$6*AC980^2+LMS!$F$6*AC980+LMS!$G$6,LMS!$D$7*AC980^3+LMS!$E$7*AC980^2+LMS!$F$7*AC980+LMS!$G$7)),IF(AC980&lt;69,LMS!$D$9*AC980^3+LMS!$E$9*AC980^2+LMS!$F$9*AC980+LMS!$G$9,IF(AC980&lt;150,LMS!$D$10*AC980^3+LMS!$E$10*AC980^2+LMS!$F$10*AC980+LMS!$G$10,LMS!$D$11*AC980^3+LMS!$E$11*AC980^2+LMS!$F$11*AC980+LMS!$G$11)))</f>
        <v>#VALUE!</v>
      </c>
      <c r="AA980" t="e">
        <f>IF(D980="M",(IF(AC980&lt;2.5,LMS!$D$21*AC980^3+LMS!$E$21*AC980^2+LMS!$F$21*AC980+LMS!$G$21,IF(AC980&lt;9.5,LMS!$D$22*AC980^3+LMS!$E$22*AC980^2+LMS!$F$22*AC980+LMS!$G$22,IF(AC980&lt;26.75,LMS!$D$23*AC980^3+LMS!$E$23*AC980^2+LMS!$F$23*AC980+LMS!$G$23,IF(AC980&lt;90,LMS!$D$24*AC980^3+LMS!$E$24*AC980^2+LMS!$F$24*AC980+LMS!$G$24,LMS!$D$25*AC980^3+LMS!$E$25*AC980^2+LMS!$F$25*AC980+LMS!$G$25))))),(IF(AC980&lt;2.5,LMS!$D$27*AC980^3+LMS!$E$27*AC980^2+LMS!$F$27*AC980+LMS!$G$27,IF(AC980&lt;9.5,LMS!$D$28*AC980^3+LMS!$E$28*AC980^2+LMS!$F$28*AC980+LMS!$G$28,IF(AC980&lt;26.75,LMS!$D$29*AC980^3+LMS!$E$29*AC980^2+LMS!$F$29*AC980+LMS!$G$29,IF(AC980&lt;90,LMS!$D$30*AC980^3+LMS!$E$30*AC980^2+LMS!$F$30*AC980+LMS!$G$30,IF(AC980&lt;150,LMS!$D$31*AC980^3+LMS!$E$31*AC980^2+LMS!$F$31*AC980+LMS!$G$31,LMS!$D$32*AC980^3+LMS!$E$32*AC980^2+LMS!$F$32*AC980+LMS!$G$32)))))))</f>
        <v>#VALUE!</v>
      </c>
      <c r="AB980" t="e">
        <f>IF(D980="M",(IF(AC980&lt;90,LMS!$D$14*AC980^3+LMS!$E$14*AC980^2+LMS!$F$14*AC980+LMS!$G$14,LMS!$D$15*AC980^3+LMS!$E$15*AC980^2+LMS!$F$15*AC980+LMS!$G$15)),(IF(AC980&lt;90,LMS!$D$17*AC980^3+LMS!$E$17*AC980^2+LMS!$F$17*AC980+LMS!$G$17,LMS!$D$18*AC980^3+LMS!$E$18*AC980^2+LMS!$F$18*AC980+LMS!$G$18)))</f>
        <v>#VALUE!</v>
      </c>
      <c r="AC980" s="7" t="e">
        <f t="shared" si="239"/>
        <v>#VALUE!</v>
      </c>
    </row>
    <row r="981" spans="2:29" s="7" customFormat="1">
      <c r="B981" s="119"/>
      <c r="C981" s="119"/>
      <c r="D981" s="119"/>
      <c r="E981" s="31"/>
      <c r="F981" s="31"/>
      <c r="G981" s="120"/>
      <c r="H981" s="120"/>
      <c r="I981" s="11" t="str">
        <f t="shared" si="226"/>
        <v/>
      </c>
      <c r="J981" s="2" t="str">
        <f t="shared" si="227"/>
        <v/>
      </c>
      <c r="K981" s="2" t="str">
        <f t="shared" si="228"/>
        <v/>
      </c>
      <c r="L981" s="2" t="str">
        <f t="shared" si="229"/>
        <v/>
      </c>
      <c r="M981" s="2" t="str">
        <f t="shared" si="230"/>
        <v/>
      </c>
      <c r="N981" s="2" t="str">
        <f t="shared" si="231"/>
        <v/>
      </c>
      <c r="O981" s="11" t="str">
        <f t="shared" si="232"/>
        <v/>
      </c>
      <c r="P981" s="11" t="str">
        <f t="shared" si="233"/>
        <v/>
      </c>
      <c r="Q981" s="11" t="str">
        <f t="shared" si="234"/>
        <v/>
      </c>
      <c r="R981" s="137"/>
      <c r="S981" s="137"/>
      <c r="T981" s="12" t="e">
        <f t="shared" si="235"/>
        <v>#VALUE!</v>
      </c>
      <c r="U981" s="13" t="e">
        <f t="shared" si="236"/>
        <v>#VALUE!</v>
      </c>
      <c r="V981" s="13"/>
      <c r="W981" s="8">
        <f t="shared" si="237"/>
        <v>9.0359999999999996</v>
      </c>
      <c r="X981" s="8">
        <f t="shared" si="238"/>
        <v>-184.49199999999999</v>
      </c>
      <c r="Y981"/>
      <c r="Z981" t="e">
        <f>IF(D981="M",IF(AC981&lt;78,LMS!$D$5*AC981^3+LMS!$E$5*AC981^2+LMS!$F$5*AC981+LMS!$G$5,IF(AC981&lt;150,LMS!$D$6*AC981^3+LMS!$E$6*AC981^2+LMS!$F$6*AC981+LMS!$G$6,LMS!$D$7*AC981^3+LMS!$E$7*AC981^2+LMS!$F$7*AC981+LMS!$G$7)),IF(AC981&lt;69,LMS!$D$9*AC981^3+LMS!$E$9*AC981^2+LMS!$F$9*AC981+LMS!$G$9,IF(AC981&lt;150,LMS!$D$10*AC981^3+LMS!$E$10*AC981^2+LMS!$F$10*AC981+LMS!$G$10,LMS!$D$11*AC981^3+LMS!$E$11*AC981^2+LMS!$F$11*AC981+LMS!$G$11)))</f>
        <v>#VALUE!</v>
      </c>
      <c r="AA981" t="e">
        <f>IF(D981="M",(IF(AC981&lt;2.5,LMS!$D$21*AC981^3+LMS!$E$21*AC981^2+LMS!$F$21*AC981+LMS!$G$21,IF(AC981&lt;9.5,LMS!$D$22*AC981^3+LMS!$E$22*AC981^2+LMS!$F$22*AC981+LMS!$G$22,IF(AC981&lt;26.75,LMS!$D$23*AC981^3+LMS!$E$23*AC981^2+LMS!$F$23*AC981+LMS!$G$23,IF(AC981&lt;90,LMS!$D$24*AC981^3+LMS!$E$24*AC981^2+LMS!$F$24*AC981+LMS!$G$24,LMS!$D$25*AC981^3+LMS!$E$25*AC981^2+LMS!$F$25*AC981+LMS!$G$25))))),(IF(AC981&lt;2.5,LMS!$D$27*AC981^3+LMS!$E$27*AC981^2+LMS!$F$27*AC981+LMS!$G$27,IF(AC981&lt;9.5,LMS!$D$28*AC981^3+LMS!$E$28*AC981^2+LMS!$F$28*AC981+LMS!$G$28,IF(AC981&lt;26.75,LMS!$D$29*AC981^3+LMS!$E$29*AC981^2+LMS!$F$29*AC981+LMS!$G$29,IF(AC981&lt;90,LMS!$D$30*AC981^3+LMS!$E$30*AC981^2+LMS!$F$30*AC981+LMS!$G$30,IF(AC981&lt;150,LMS!$D$31*AC981^3+LMS!$E$31*AC981^2+LMS!$F$31*AC981+LMS!$G$31,LMS!$D$32*AC981^3+LMS!$E$32*AC981^2+LMS!$F$32*AC981+LMS!$G$32)))))))</f>
        <v>#VALUE!</v>
      </c>
      <c r="AB981" t="e">
        <f>IF(D981="M",(IF(AC981&lt;90,LMS!$D$14*AC981^3+LMS!$E$14*AC981^2+LMS!$F$14*AC981+LMS!$G$14,LMS!$D$15*AC981^3+LMS!$E$15*AC981^2+LMS!$F$15*AC981+LMS!$G$15)),(IF(AC981&lt;90,LMS!$D$17*AC981^3+LMS!$E$17*AC981^2+LMS!$F$17*AC981+LMS!$G$17,LMS!$D$18*AC981^3+LMS!$E$18*AC981^2+LMS!$F$18*AC981+LMS!$G$18)))</f>
        <v>#VALUE!</v>
      </c>
      <c r="AC981" s="7" t="e">
        <f t="shared" si="239"/>
        <v>#VALUE!</v>
      </c>
    </row>
    <row r="982" spans="2:29" s="7" customFormat="1">
      <c r="B982" s="119"/>
      <c r="C982" s="119"/>
      <c r="D982" s="119"/>
      <c r="E982" s="31"/>
      <c r="F982" s="31"/>
      <c r="G982" s="120"/>
      <c r="H982" s="120"/>
      <c r="I982" s="11" t="str">
        <f t="shared" si="226"/>
        <v/>
      </c>
      <c r="J982" s="2" t="str">
        <f t="shared" si="227"/>
        <v/>
      </c>
      <c r="K982" s="2" t="str">
        <f t="shared" si="228"/>
        <v/>
      </c>
      <c r="L982" s="2" t="str">
        <f t="shared" si="229"/>
        <v/>
      </c>
      <c r="M982" s="2" t="str">
        <f t="shared" si="230"/>
        <v/>
      </c>
      <c r="N982" s="2" t="str">
        <f t="shared" si="231"/>
        <v/>
      </c>
      <c r="O982" s="11" t="str">
        <f t="shared" si="232"/>
        <v/>
      </c>
      <c r="P982" s="11" t="str">
        <f t="shared" si="233"/>
        <v/>
      </c>
      <c r="Q982" s="11" t="str">
        <f t="shared" si="234"/>
        <v/>
      </c>
      <c r="R982" s="137"/>
      <c r="S982" s="137"/>
      <c r="T982" s="12" t="e">
        <f t="shared" si="235"/>
        <v>#VALUE!</v>
      </c>
      <c r="U982" s="13" t="e">
        <f t="shared" si="236"/>
        <v>#VALUE!</v>
      </c>
      <c r="V982" s="13"/>
      <c r="W982" s="8">
        <f t="shared" si="237"/>
        <v>9.0359999999999996</v>
      </c>
      <c r="X982" s="8">
        <f t="shared" si="238"/>
        <v>-184.49199999999999</v>
      </c>
      <c r="Y982"/>
      <c r="Z982" t="e">
        <f>IF(D982="M",IF(AC982&lt;78,LMS!$D$5*AC982^3+LMS!$E$5*AC982^2+LMS!$F$5*AC982+LMS!$G$5,IF(AC982&lt;150,LMS!$D$6*AC982^3+LMS!$E$6*AC982^2+LMS!$F$6*AC982+LMS!$G$6,LMS!$D$7*AC982^3+LMS!$E$7*AC982^2+LMS!$F$7*AC982+LMS!$G$7)),IF(AC982&lt;69,LMS!$D$9*AC982^3+LMS!$E$9*AC982^2+LMS!$F$9*AC982+LMS!$G$9,IF(AC982&lt;150,LMS!$D$10*AC982^3+LMS!$E$10*AC982^2+LMS!$F$10*AC982+LMS!$G$10,LMS!$D$11*AC982^3+LMS!$E$11*AC982^2+LMS!$F$11*AC982+LMS!$G$11)))</f>
        <v>#VALUE!</v>
      </c>
      <c r="AA982" t="e">
        <f>IF(D982="M",(IF(AC982&lt;2.5,LMS!$D$21*AC982^3+LMS!$E$21*AC982^2+LMS!$F$21*AC982+LMS!$G$21,IF(AC982&lt;9.5,LMS!$D$22*AC982^3+LMS!$E$22*AC982^2+LMS!$F$22*AC982+LMS!$G$22,IF(AC982&lt;26.75,LMS!$D$23*AC982^3+LMS!$E$23*AC982^2+LMS!$F$23*AC982+LMS!$G$23,IF(AC982&lt;90,LMS!$D$24*AC982^3+LMS!$E$24*AC982^2+LMS!$F$24*AC982+LMS!$G$24,LMS!$D$25*AC982^3+LMS!$E$25*AC982^2+LMS!$F$25*AC982+LMS!$G$25))))),(IF(AC982&lt;2.5,LMS!$D$27*AC982^3+LMS!$E$27*AC982^2+LMS!$F$27*AC982+LMS!$G$27,IF(AC982&lt;9.5,LMS!$D$28*AC982^3+LMS!$E$28*AC982^2+LMS!$F$28*AC982+LMS!$G$28,IF(AC982&lt;26.75,LMS!$D$29*AC982^3+LMS!$E$29*AC982^2+LMS!$F$29*AC982+LMS!$G$29,IF(AC982&lt;90,LMS!$D$30*AC982^3+LMS!$E$30*AC982^2+LMS!$F$30*AC982+LMS!$G$30,IF(AC982&lt;150,LMS!$D$31*AC982^3+LMS!$E$31*AC982^2+LMS!$F$31*AC982+LMS!$G$31,LMS!$D$32*AC982^3+LMS!$E$32*AC982^2+LMS!$F$32*AC982+LMS!$G$32)))))))</f>
        <v>#VALUE!</v>
      </c>
      <c r="AB982" t="e">
        <f>IF(D982="M",(IF(AC982&lt;90,LMS!$D$14*AC982^3+LMS!$E$14*AC982^2+LMS!$F$14*AC982+LMS!$G$14,LMS!$D$15*AC982^3+LMS!$E$15*AC982^2+LMS!$F$15*AC982+LMS!$G$15)),(IF(AC982&lt;90,LMS!$D$17*AC982^3+LMS!$E$17*AC982^2+LMS!$F$17*AC982+LMS!$G$17,LMS!$D$18*AC982^3+LMS!$E$18*AC982^2+LMS!$F$18*AC982+LMS!$G$18)))</f>
        <v>#VALUE!</v>
      </c>
      <c r="AC982" s="7" t="e">
        <f t="shared" si="239"/>
        <v>#VALUE!</v>
      </c>
    </row>
    <row r="983" spans="2:29" s="7" customFormat="1">
      <c r="B983" s="119"/>
      <c r="C983" s="119"/>
      <c r="D983" s="119"/>
      <c r="E983" s="31"/>
      <c r="F983" s="31"/>
      <c r="G983" s="120"/>
      <c r="H983" s="120"/>
      <c r="I983" s="11" t="str">
        <f t="shared" si="226"/>
        <v/>
      </c>
      <c r="J983" s="2" t="str">
        <f t="shared" si="227"/>
        <v/>
      </c>
      <c r="K983" s="2" t="str">
        <f t="shared" si="228"/>
        <v/>
      </c>
      <c r="L983" s="2" t="str">
        <f t="shared" si="229"/>
        <v/>
      </c>
      <c r="M983" s="2" t="str">
        <f t="shared" si="230"/>
        <v/>
      </c>
      <c r="N983" s="2" t="str">
        <f t="shared" si="231"/>
        <v/>
      </c>
      <c r="O983" s="11" t="str">
        <f t="shared" si="232"/>
        <v/>
      </c>
      <c r="P983" s="11" t="str">
        <f t="shared" si="233"/>
        <v/>
      </c>
      <c r="Q983" s="11" t="str">
        <f t="shared" si="234"/>
        <v/>
      </c>
      <c r="R983" s="137"/>
      <c r="S983" s="137"/>
      <c r="T983" s="12" t="e">
        <f t="shared" si="235"/>
        <v>#VALUE!</v>
      </c>
      <c r="U983" s="13" t="e">
        <f t="shared" si="236"/>
        <v>#VALUE!</v>
      </c>
      <c r="V983" s="13"/>
      <c r="W983" s="8">
        <f t="shared" si="237"/>
        <v>9.0359999999999996</v>
      </c>
      <c r="X983" s="8">
        <f t="shared" si="238"/>
        <v>-184.49199999999999</v>
      </c>
      <c r="Y983"/>
      <c r="Z983" t="e">
        <f>IF(D983="M",IF(AC983&lt;78,LMS!$D$5*AC983^3+LMS!$E$5*AC983^2+LMS!$F$5*AC983+LMS!$G$5,IF(AC983&lt;150,LMS!$D$6*AC983^3+LMS!$E$6*AC983^2+LMS!$F$6*AC983+LMS!$G$6,LMS!$D$7*AC983^3+LMS!$E$7*AC983^2+LMS!$F$7*AC983+LMS!$G$7)),IF(AC983&lt;69,LMS!$D$9*AC983^3+LMS!$E$9*AC983^2+LMS!$F$9*AC983+LMS!$G$9,IF(AC983&lt;150,LMS!$D$10*AC983^3+LMS!$E$10*AC983^2+LMS!$F$10*AC983+LMS!$G$10,LMS!$D$11*AC983^3+LMS!$E$11*AC983^2+LMS!$F$11*AC983+LMS!$G$11)))</f>
        <v>#VALUE!</v>
      </c>
      <c r="AA983" t="e">
        <f>IF(D983="M",(IF(AC983&lt;2.5,LMS!$D$21*AC983^3+LMS!$E$21*AC983^2+LMS!$F$21*AC983+LMS!$G$21,IF(AC983&lt;9.5,LMS!$D$22*AC983^3+LMS!$E$22*AC983^2+LMS!$F$22*AC983+LMS!$G$22,IF(AC983&lt;26.75,LMS!$D$23*AC983^3+LMS!$E$23*AC983^2+LMS!$F$23*AC983+LMS!$G$23,IF(AC983&lt;90,LMS!$D$24*AC983^3+LMS!$E$24*AC983^2+LMS!$F$24*AC983+LMS!$G$24,LMS!$D$25*AC983^3+LMS!$E$25*AC983^2+LMS!$F$25*AC983+LMS!$G$25))))),(IF(AC983&lt;2.5,LMS!$D$27*AC983^3+LMS!$E$27*AC983^2+LMS!$F$27*AC983+LMS!$G$27,IF(AC983&lt;9.5,LMS!$D$28*AC983^3+LMS!$E$28*AC983^2+LMS!$F$28*AC983+LMS!$G$28,IF(AC983&lt;26.75,LMS!$D$29*AC983^3+LMS!$E$29*AC983^2+LMS!$F$29*AC983+LMS!$G$29,IF(AC983&lt;90,LMS!$D$30*AC983^3+LMS!$E$30*AC983^2+LMS!$F$30*AC983+LMS!$G$30,IF(AC983&lt;150,LMS!$D$31*AC983^3+LMS!$E$31*AC983^2+LMS!$F$31*AC983+LMS!$G$31,LMS!$D$32*AC983^3+LMS!$E$32*AC983^2+LMS!$F$32*AC983+LMS!$G$32)))))))</f>
        <v>#VALUE!</v>
      </c>
      <c r="AB983" t="e">
        <f>IF(D983="M",(IF(AC983&lt;90,LMS!$D$14*AC983^3+LMS!$E$14*AC983^2+LMS!$F$14*AC983+LMS!$G$14,LMS!$D$15*AC983^3+LMS!$E$15*AC983^2+LMS!$F$15*AC983+LMS!$G$15)),(IF(AC983&lt;90,LMS!$D$17*AC983^3+LMS!$E$17*AC983^2+LMS!$F$17*AC983+LMS!$G$17,LMS!$D$18*AC983^3+LMS!$E$18*AC983^2+LMS!$F$18*AC983+LMS!$G$18)))</f>
        <v>#VALUE!</v>
      </c>
      <c r="AC983" s="7" t="e">
        <f t="shared" si="239"/>
        <v>#VALUE!</v>
      </c>
    </row>
    <row r="984" spans="2:29" s="7" customFormat="1">
      <c r="B984" s="119"/>
      <c r="C984" s="119"/>
      <c r="D984" s="119"/>
      <c r="E984" s="31"/>
      <c r="F984" s="31"/>
      <c r="G984" s="120"/>
      <c r="H984" s="120"/>
      <c r="I984" s="11" t="str">
        <f t="shared" si="226"/>
        <v/>
      </c>
      <c r="J984" s="2" t="str">
        <f t="shared" si="227"/>
        <v/>
      </c>
      <c r="K984" s="2" t="str">
        <f t="shared" si="228"/>
        <v/>
      </c>
      <c r="L984" s="2" t="str">
        <f t="shared" si="229"/>
        <v/>
      </c>
      <c r="M984" s="2" t="str">
        <f t="shared" si="230"/>
        <v/>
      </c>
      <c r="N984" s="2" t="str">
        <f t="shared" si="231"/>
        <v/>
      </c>
      <c r="O984" s="11" t="str">
        <f t="shared" si="232"/>
        <v/>
      </c>
      <c r="P984" s="11" t="str">
        <f t="shared" si="233"/>
        <v/>
      </c>
      <c r="Q984" s="11" t="str">
        <f t="shared" si="234"/>
        <v/>
      </c>
      <c r="R984" s="137"/>
      <c r="S984" s="137"/>
      <c r="T984" s="12" t="e">
        <f t="shared" si="235"/>
        <v>#VALUE!</v>
      </c>
      <c r="U984" s="13" t="e">
        <f t="shared" si="236"/>
        <v>#VALUE!</v>
      </c>
      <c r="V984" s="13"/>
      <c r="W984" s="8">
        <f t="shared" si="237"/>
        <v>9.0359999999999996</v>
      </c>
      <c r="X984" s="8">
        <f t="shared" si="238"/>
        <v>-184.49199999999999</v>
      </c>
      <c r="Y984"/>
      <c r="Z984" t="e">
        <f>IF(D984="M",IF(AC984&lt;78,LMS!$D$5*AC984^3+LMS!$E$5*AC984^2+LMS!$F$5*AC984+LMS!$G$5,IF(AC984&lt;150,LMS!$D$6*AC984^3+LMS!$E$6*AC984^2+LMS!$F$6*AC984+LMS!$G$6,LMS!$D$7*AC984^3+LMS!$E$7*AC984^2+LMS!$F$7*AC984+LMS!$G$7)),IF(AC984&lt;69,LMS!$D$9*AC984^3+LMS!$E$9*AC984^2+LMS!$F$9*AC984+LMS!$G$9,IF(AC984&lt;150,LMS!$D$10*AC984^3+LMS!$E$10*AC984^2+LMS!$F$10*AC984+LMS!$G$10,LMS!$D$11*AC984^3+LMS!$E$11*AC984^2+LMS!$F$11*AC984+LMS!$G$11)))</f>
        <v>#VALUE!</v>
      </c>
      <c r="AA984" t="e">
        <f>IF(D984="M",(IF(AC984&lt;2.5,LMS!$D$21*AC984^3+LMS!$E$21*AC984^2+LMS!$F$21*AC984+LMS!$G$21,IF(AC984&lt;9.5,LMS!$D$22*AC984^3+LMS!$E$22*AC984^2+LMS!$F$22*AC984+LMS!$G$22,IF(AC984&lt;26.75,LMS!$D$23*AC984^3+LMS!$E$23*AC984^2+LMS!$F$23*AC984+LMS!$G$23,IF(AC984&lt;90,LMS!$D$24*AC984^3+LMS!$E$24*AC984^2+LMS!$F$24*AC984+LMS!$G$24,LMS!$D$25*AC984^3+LMS!$E$25*AC984^2+LMS!$F$25*AC984+LMS!$G$25))))),(IF(AC984&lt;2.5,LMS!$D$27*AC984^3+LMS!$E$27*AC984^2+LMS!$F$27*AC984+LMS!$G$27,IF(AC984&lt;9.5,LMS!$D$28*AC984^3+LMS!$E$28*AC984^2+LMS!$F$28*AC984+LMS!$G$28,IF(AC984&lt;26.75,LMS!$D$29*AC984^3+LMS!$E$29*AC984^2+LMS!$F$29*AC984+LMS!$G$29,IF(AC984&lt;90,LMS!$D$30*AC984^3+LMS!$E$30*AC984^2+LMS!$F$30*AC984+LMS!$G$30,IF(AC984&lt;150,LMS!$D$31*AC984^3+LMS!$E$31*AC984^2+LMS!$F$31*AC984+LMS!$G$31,LMS!$D$32*AC984^3+LMS!$E$32*AC984^2+LMS!$F$32*AC984+LMS!$G$32)))))))</f>
        <v>#VALUE!</v>
      </c>
      <c r="AB984" t="e">
        <f>IF(D984="M",(IF(AC984&lt;90,LMS!$D$14*AC984^3+LMS!$E$14*AC984^2+LMS!$F$14*AC984+LMS!$G$14,LMS!$D$15*AC984^3+LMS!$E$15*AC984^2+LMS!$F$15*AC984+LMS!$G$15)),(IF(AC984&lt;90,LMS!$D$17*AC984^3+LMS!$E$17*AC984^2+LMS!$F$17*AC984+LMS!$G$17,LMS!$D$18*AC984^3+LMS!$E$18*AC984^2+LMS!$F$18*AC984+LMS!$G$18)))</f>
        <v>#VALUE!</v>
      </c>
      <c r="AC984" s="7" t="e">
        <f t="shared" si="239"/>
        <v>#VALUE!</v>
      </c>
    </row>
    <row r="985" spans="2:29" s="7" customFormat="1">
      <c r="B985" s="119"/>
      <c r="C985" s="119"/>
      <c r="D985" s="119"/>
      <c r="E985" s="31"/>
      <c r="F985" s="31"/>
      <c r="G985" s="120"/>
      <c r="H985" s="120"/>
      <c r="I985" s="11" t="str">
        <f t="shared" si="226"/>
        <v/>
      </c>
      <c r="J985" s="2" t="str">
        <f t="shared" si="227"/>
        <v/>
      </c>
      <c r="K985" s="2" t="str">
        <f t="shared" si="228"/>
        <v/>
      </c>
      <c r="L985" s="2" t="str">
        <f t="shared" si="229"/>
        <v/>
      </c>
      <c r="M985" s="2" t="str">
        <f t="shared" si="230"/>
        <v/>
      </c>
      <c r="N985" s="2" t="str">
        <f t="shared" si="231"/>
        <v/>
      </c>
      <c r="O985" s="11" t="str">
        <f t="shared" si="232"/>
        <v/>
      </c>
      <c r="P985" s="11" t="str">
        <f t="shared" si="233"/>
        <v/>
      </c>
      <c r="Q985" s="11" t="str">
        <f t="shared" si="234"/>
        <v/>
      </c>
      <c r="R985" s="137"/>
      <c r="S985" s="137"/>
      <c r="T985" s="12" t="e">
        <f t="shared" si="235"/>
        <v>#VALUE!</v>
      </c>
      <c r="U985" s="13" t="e">
        <f t="shared" si="236"/>
        <v>#VALUE!</v>
      </c>
      <c r="V985" s="13"/>
      <c r="W985" s="8">
        <f t="shared" si="237"/>
        <v>9.0359999999999996</v>
      </c>
      <c r="X985" s="8">
        <f t="shared" si="238"/>
        <v>-184.49199999999999</v>
      </c>
      <c r="Y985"/>
      <c r="Z985" t="e">
        <f>IF(D985="M",IF(AC985&lt;78,LMS!$D$5*AC985^3+LMS!$E$5*AC985^2+LMS!$F$5*AC985+LMS!$G$5,IF(AC985&lt;150,LMS!$D$6*AC985^3+LMS!$E$6*AC985^2+LMS!$F$6*AC985+LMS!$G$6,LMS!$D$7*AC985^3+LMS!$E$7*AC985^2+LMS!$F$7*AC985+LMS!$G$7)),IF(AC985&lt;69,LMS!$D$9*AC985^3+LMS!$E$9*AC985^2+LMS!$F$9*AC985+LMS!$G$9,IF(AC985&lt;150,LMS!$D$10*AC985^3+LMS!$E$10*AC985^2+LMS!$F$10*AC985+LMS!$G$10,LMS!$D$11*AC985^3+LMS!$E$11*AC985^2+LMS!$F$11*AC985+LMS!$G$11)))</f>
        <v>#VALUE!</v>
      </c>
      <c r="AA985" t="e">
        <f>IF(D985="M",(IF(AC985&lt;2.5,LMS!$D$21*AC985^3+LMS!$E$21*AC985^2+LMS!$F$21*AC985+LMS!$G$21,IF(AC985&lt;9.5,LMS!$D$22*AC985^3+LMS!$E$22*AC985^2+LMS!$F$22*AC985+LMS!$G$22,IF(AC985&lt;26.75,LMS!$D$23*AC985^3+LMS!$E$23*AC985^2+LMS!$F$23*AC985+LMS!$G$23,IF(AC985&lt;90,LMS!$D$24*AC985^3+LMS!$E$24*AC985^2+LMS!$F$24*AC985+LMS!$G$24,LMS!$D$25*AC985^3+LMS!$E$25*AC985^2+LMS!$F$25*AC985+LMS!$G$25))))),(IF(AC985&lt;2.5,LMS!$D$27*AC985^3+LMS!$E$27*AC985^2+LMS!$F$27*AC985+LMS!$G$27,IF(AC985&lt;9.5,LMS!$D$28*AC985^3+LMS!$E$28*AC985^2+LMS!$F$28*AC985+LMS!$G$28,IF(AC985&lt;26.75,LMS!$D$29*AC985^3+LMS!$E$29*AC985^2+LMS!$F$29*AC985+LMS!$G$29,IF(AC985&lt;90,LMS!$D$30*AC985^3+LMS!$E$30*AC985^2+LMS!$F$30*AC985+LMS!$G$30,IF(AC985&lt;150,LMS!$D$31*AC985^3+LMS!$E$31*AC985^2+LMS!$F$31*AC985+LMS!$G$31,LMS!$D$32*AC985^3+LMS!$E$32*AC985^2+LMS!$F$32*AC985+LMS!$G$32)))))))</f>
        <v>#VALUE!</v>
      </c>
      <c r="AB985" t="e">
        <f>IF(D985="M",(IF(AC985&lt;90,LMS!$D$14*AC985^3+LMS!$E$14*AC985^2+LMS!$F$14*AC985+LMS!$G$14,LMS!$D$15*AC985^3+LMS!$E$15*AC985^2+LMS!$F$15*AC985+LMS!$G$15)),(IF(AC985&lt;90,LMS!$D$17*AC985^3+LMS!$E$17*AC985^2+LMS!$F$17*AC985+LMS!$G$17,LMS!$D$18*AC985^3+LMS!$E$18*AC985^2+LMS!$F$18*AC985+LMS!$G$18)))</f>
        <v>#VALUE!</v>
      </c>
      <c r="AC985" s="7" t="e">
        <f t="shared" si="239"/>
        <v>#VALUE!</v>
      </c>
    </row>
    <row r="986" spans="2:29" s="7" customFormat="1">
      <c r="B986" s="119"/>
      <c r="C986" s="119"/>
      <c r="D986" s="119"/>
      <c r="E986" s="31"/>
      <c r="F986" s="31"/>
      <c r="G986" s="120"/>
      <c r="H986" s="120"/>
      <c r="I986" s="11" t="str">
        <f t="shared" si="226"/>
        <v/>
      </c>
      <c r="J986" s="2" t="str">
        <f t="shared" si="227"/>
        <v/>
      </c>
      <c r="K986" s="2" t="str">
        <f t="shared" si="228"/>
        <v/>
      </c>
      <c r="L986" s="2" t="str">
        <f t="shared" si="229"/>
        <v/>
      </c>
      <c r="M986" s="2" t="str">
        <f t="shared" si="230"/>
        <v/>
      </c>
      <c r="N986" s="2" t="str">
        <f t="shared" si="231"/>
        <v/>
      </c>
      <c r="O986" s="11" t="str">
        <f t="shared" si="232"/>
        <v/>
      </c>
      <c r="P986" s="11" t="str">
        <f t="shared" si="233"/>
        <v/>
      </c>
      <c r="Q986" s="11" t="str">
        <f t="shared" si="234"/>
        <v/>
      </c>
      <c r="R986" s="137"/>
      <c r="S986" s="137"/>
      <c r="T986" s="12" t="e">
        <f t="shared" si="235"/>
        <v>#VALUE!</v>
      </c>
      <c r="U986" s="13" t="e">
        <f t="shared" si="236"/>
        <v>#VALUE!</v>
      </c>
      <c r="V986" s="13"/>
      <c r="W986" s="8">
        <f t="shared" si="237"/>
        <v>9.0359999999999996</v>
      </c>
      <c r="X986" s="8">
        <f t="shared" si="238"/>
        <v>-184.49199999999999</v>
      </c>
      <c r="Y986"/>
      <c r="Z986" t="e">
        <f>IF(D986="M",IF(AC986&lt;78,LMS!$D$5*AC986^3+LMS!$E$5*AC986^2+LMS!$F$5*AC986+LMS!$G$5,IF(AC986&lt;150,LMS!$D$6*AC986^3+LMS!$E$6*AC986^2+LMS!$F$6*AC986+LMS!$G$6,LMS!$D$7*AC986^3+LMS!$E$7*AC986^2+LMS!$F$7*AC986+LMS!$G$7)),IF(AC986&lt;69,LMS!$D$9*AC986^3+LMS!$E$9*AC986^2+LMS!$F$9*AC986+LMS!$G$9,IF(AC986&lt;150,LMS!$D$10*AC986^3+LMS!$E$10*AC986^2+LMS!$F$10*AC986+LMS!$G$10,LMS!$D$11*AC986^3+LMS!$E$11*AC986^2+LMS!$F$11*AC986+LMS!$G$11)))</f>
        <v>#VALUE!</v>
      </c>
      <c r="AA986" t="e">
        <f>IF(D986="M",(IF(AC986&lt;2.5,LMS!$D$21*AC986^3+LMS!$E$21*AC986^2+LMS!$F$21*AC986+LMS!$G$21,IF(AC986&lt;9.5,LMS!$D$22*AC986^3+LMS!$E$22*AC986^2+LMS!$F$22*AC986+LMS!$G$22,IF(AC986&lt;26.75,LMS!$D$23*AC986^3+LMS!$E$23*AC986^2+LMS!$F$23*AC986+LMS!$G$23,IF(AC986&lt;90,LMS!$D$24*AC986^3+LMS!$E$24*AC986^2+LMS!$F$24*AC986+LMS!$G$24,LMS!$D$25*AC986^3+LMS!$E$25*AC986^2+LMS!$F$25*AC986+LMS!$G$25))))),(IF(AC986&lt;2.5,LMS!$D$27*AC986^3+LMS!$E$27*AC986^2+LMS!$F$27*AC986+LMS!$G$27,IF(AC986&lt;9.5,LMS!$D$28*AC986^3+LMS!$E$28*AC986^2+LMS!$F$28*AC986+LMS!$G$28,IF(AC986&lt;26.75,LMS!$D$29*AC986^3+LMS!$E$29*AC986^2+LMS!$F$29*AC986+LMS!$G$29,IF(AC986&lt;90,LMS!$D$30*AC986^3+LMS!$E$30*AC986^2+LMS!$F$30*AC986+LMS!$G$30,IF(AC986&lt;150,LMS!$D$31*AC986^3+LMS!$E$31*AC986^2+LMS!$F$31*AC986+LMS!$G$31,LMS!$D$32*AC986^3+LMS!$E$32*AC986^2+LMS!$F$32*AC986+LMS!$G$32)))))))</f>
        <v>#VALUE!</v>
      </c>
      <c r="AB986" t="e">
        <f>IF(D986="M",(IF(AC986&lt;90,LMS!$D$14*AC986^3+LMS!$E$14*AC986^2+LMS!$F$14*AC986+LMS!$G$14,LMS!$D$15*AC986^3+LMS!$E$15*AC986^2+LMS!$F$15*AC986+LMS!$G$15)),(IF(AC986&lt;90,LMS!$D$17*AC986^3+LMS!$E$17*AC986^2+LMS!$F$17*AC986+LMS!$G$17,LMS!$D$18*AC986^3+LMS!$E$18*AC986^2+LMS!$F$18*AC986+LMS!$G$18)))</f>
        <v>#VALUE!</v>
      </c>
      <c r="AC986" s="7" t="e">
        <f t="shared" si="239"/>
        <v>#VALUE!</v>
      </c>
    </row>
    <row r="987" spans="2:29" s="7" customFormat="1">
      <c r="B987" s="119"/>
      <c r="C987" s="119"/>
      <c r="D987" s="119"/>
      <c r="E987" s="31"/>
      <c r="F987" s="31"/>
      <c r="G987" s="120"/>
      <c r="H987" s="120"/>
      <c r="I987" s="11" t="str">
        <f t="shared" si="226"/>
        <v/>
      </c>
      <c r="J987" s="2" t="str">
        <f t="shared" si="227"/>
        <v/>
      </c>
      <c r="K987" s="2" t="str">
        <f t="shared" si="228"/>
        <v/>
      </c>
      <c r="L987" s="2" t="str">
        <f t="shared" si="229"/>
        <v/>
      </c>
      <c r="M987" s="2" t="str">
        <f t="shared" si="230"/>
        <v/>
      </c>
      <c r="N987" s="2" t="str">
        <f t="shared" si="231"/>
        <v/>
      </c>
      <c r="O987" s="11" t="str">
        <f t="shared" si="232"/>
        <v/>
      </c>
      <c r="P987" s="11" t="str">
        <f t="shared" si="233"/>
        <v/>
      </c>
      <c r="Q987" s="11" t="str">
        <f t="shared" si="234"/>
        <v/>
      </c>
      <c r="R987" s="137"/>
      <c r="S987" s="137"/>
      <c r="T987" s="12" t="e">
        <f t="shared" si="235"/>
        <v>#VALUE!</v>
      </c>
      <c r="U987" s="13" t="e">
        <f t="shared" si="236"/>
        <v>#VALUE!</v>
      </c>
      <c r="V987" s="13"/>
      <c r="W987" s="8">
        <f t="shared" si="237"/>
        <v>9.0359999999999996</v>
      </c>
      <c r="X987" s="8">
        <f t="shared" si="238"/>
        <v>-184.49199999999999</v>
      </c>
      <c r="Y987"/>
      <c r="Z987" t="e">
        <f>IF(D987="M",IF(AC987&lt;78,LMS!$D$5*AC987^3+LMS!$E$5*AC987^2+LMS!$F$5*AC987+LMS!$G$5,IF(AC987&lt;150,LMS!$D$6*AC987^3+LMS!$E$6*AC987^2+LMS!$F$6*AC987+LMS!$G$6,LMS!$D$7*AC987^3+LMS!$E$7*AC987^2+LMS!$F$7*AC987+LMS!$G$7)),IF(AC987&lt;69,LMS!$D$9*AC987^3+LMS!$E$9*AC987^2+LMS!$F$9*AC987+LMS!$G$9,IF(AC987&lt;150,LMS!$D$10*AC987^3+LMS!$E$10*AC987^2+LMS!$F$10*AC987+LMS!$G$10,LMS!$D$11*AC987^3+LMS!$E$11*AC987^2+LMS!$F$11*AC987+LMS!$G$11)))</f>
        <v>#VALUE!</v>
      </c>
      <c r="AA987" t="e">
        <f>IF(D987="M",(IF(AC987&lt;2.5,LMS!$D$21*AC987^3+LMS!$E$21*AC987^2+LMS!$F$21*AC987+LMS!$G$21,IF(AC987&lt;9.5,LMS!$D$22*AC987^3+LMS!$E$22*AC987^2+LMS!$F$22*AC987+LMS!$G$22,IF(AC987&lt;26.75,LMS!$D$23*AC987^3+LMS!$E$23*AC987^2+LMS!$F$23*AC987+LMS!$G$23,IF(AC987&lt;90,LMS!$D$24*AC987^3+LMS!$E$24*AC987^2+LMS!$F$24*AC987+LMS!$G$24,LMS!$D$25*AC987^3+LMS!$E$25*AC987^2+LMS!$F$25*AC987+LMS!$G$25))))),(IF(AC987&lt;2.5,LMS!$D$27*AC987^3+LMS!$E$27*AC987^2+LMS!$F$27*AC987+LMS!$G$27,IF(AC987&lt;9.5,LMS!$D$28*AC987^3+LMS!$E$28*AC987^2+LMS!$F$28*AC987+LMS!$G$28,IF(AC987&lt;26.75,LMS!$D$29*AC987^3+LMS!$E$29*AC987^2+LMS!$F$29*AC987+LMS!$G$29,IF(AC987&lt;90,LMS!$D$30*AC987^3+LMS!$E$30*AC987^2+LMS!$F$30*AC987+LMS!$G$30,IF(AC987&lt;150,LMS!$D$31*AC987^3+LMS!$E$31*AC987^2+LMS!$F$31*AC987+LMS!$G$31,LMS!$D$32*AC987^3+LMS!$E$32*AC987^2+LMS!$F$32*AC987+LMS!$G$32)))))))</f>
        <v>#VALUE!</v>
      </c>
      <c r="AB987" t="e">
        <f>IF(D987="M",(IF(AC987&lt;90,LMS!$D$14*AC987^3+LMS!$E$14*AC987^2+LMS!$F$14*AC987+LMS!$G$14,LMS!$D$15*AC987^3+LMS!$E$15*AC987^2+LMS!$F$15*AC987+LMS!$G$15)),(IF(AC987&lt;90,LMS!$D$17*AC987^3+LMS!$E$17*AC987^2+LMS!$F$17*AC987+LMS!$G$17,LMS!$D$18*AC987^3+LMS!$E$18*AC987^2+LMS!$F$18*AC987+LMS!$G$18)))</f>
        <v>#VALUE!</v>
      </c>
      <c r="AC987" s="7" t="e">
        <f t="shared" si="239"/>
        <v>#VALUE!</v>
      </c>
    </row>
    <row r="988" spans="2:29" s="7" customFormat="1">
      <c r="B988" s="119"/>
      <c r="C988" s="119"/>
      <c r="D988" s="119"/>
      <c r="E988" s="31"/>
      <c r="F988" s="31"/>
      <c r="G988" s="120"/>
      <c r="H988" s="120"/>
      <c r="I988" s="11" t="str">
        <f t="shared" si="226"/>
        <v/>
      </c>
      <c r="J988" s="2" t="str">
        <f t="shared" si="227"/>
        <v/>
      </c>
      <c r="K988" s="2" t="str">
        <f t="shared" si="228"/>
        <v/>
      </c>
      <c r="L988" s="2" t="str">
        <f t="shared" si="229"/>
        <v/>
      </c>
      <c r="M988" s="2" t="str">
        <f t="shared" si="230"/>
        <v/>
      </c>
      <c r="N988" s="2" t="str">
        <f t="shared" si="231"/>
        <v/>
      </c>
      <c r="O988" s="11" t="str">
        <f t="shared" si="232"/>
        <v/>
      </c>
      <c r="P988" s="11" t="str">
        <f t="shared" si="233"/>
        <v/>
      </c>
      <c r="Q988" s="11" t="str">
        <f t="shared" si="234"/>
        <v/>
      </c>
      <c r="R988" s="137"/>
      <c r="S988" s="137"/>
      <c r="T988" s="12" t="e">
        <f t="shared" si="235"/>
        <v>#VALUE!</v>
      </c>
      <c r="U988" s="13" t="e">
        <f t="shared" si="236"/>
        <v>#VALUE!</v>
      </c>
      <c r="V988" s="13"/>
      <c r="W988" s="8">
        <f t="shared" si="237"/>
        <v>9.0359999999999996</v>
      </c>
      <c r="X988" s="8">
        <f t="shared" si="238"/>
        <v>-184.49199999999999</v>
      </c>
      <c r="Y988"/>
      <c r="Z988" t="e">
        <f>IF(D988="M",IF(AC988&lt;78,LMS!$D$5*AC988^3+LMS!$E$5*AC988^2+LMS!$F$5*AC988+LMS!$G$5,IF(AC988&lt;150,LMS!$D$6*AC988^3+LMS!$E$6*AC988^2+LMS!$F$6*AC988+LMS!$G$6,LMS!$D$7*AC988^3+LMS!$E$7*AC988^2+LMS!$F$7*AC988+LMS!$G$7)),IF(AC988&lt;69,LMS!$D$9*AC988^3+LMS!$E$9*AC988^2+LMS!$F$9*AC988+LMS!$G$9,IF(AC988&lt;150,LMS!$D$10*AC988^3+LMS!$E$10*AC988^2+LMS!$F$10*AC988+LMS!$G$10,LMS!$D$11*AC988^3+LMS!$E$11*AC988^2+LMS!$F$11*AC988+LMS!$G$11)))</f>
        <v>#VALUE!</v>
      </c>
      <c r="AA988" t="e">
        <f>IF(D988="M",(IF(AC988&lt;2.5,LMS!$D$21*AC988^3+LMS!$E$21*AC988^2+LMS!$F$21*AC988+LMS!$G$21,IF(AC988&lt;9.5,LMS!$D$22*AC988^3+LMS!$E$22*AC988^2+LMS!$F$22*AC988+LMS!$G$22,IF(AC988&lt;26.75,LMS!$D$23*AC988^3+LMS!$E$23*AC988^2+LMS!$F$23*AC988+LMS!$G$23,IF(AC988&lt;90,LMS!$D$24*AC988^3+LMS!$E$24*AC988^2+LMS!$F$24*AC988+LMS!$G$24,LMS!$D$25*AC988^3+LMS!$E$25*AC988^2+LMS!$F$25*AC988+LMS!$G$25))))),(IF(AC988&lt;2.5,LMS!$D$27*AC988^3+LMS!$E$27*AC988^2+LMS!$F$27*AC988+LMS!$G$27,IF(AC988&lt;9.5,LMS!$D$28*AC988^3+LMS!$E$28*AC988^2+LMS!$F$28*AC988+LMS!$G$28,IF(AC988&lt;26.75,LMS!$D$29*AC988^3+LMS!$E$29*AC988^2+LMS!$F$29*AC988+LMS!$G$29,IF(AC988&lt;90,LMS!$D$30*AC988^3+LMS!$E$30*AC988^2+LMS!$F$30*AC988+LMS!$G$30,IF(AC988&lt;150,LMS!$D$31*AC988^3+LMS!$E$31*AC988^2+LMS!$F$31*AC988+LMS!$G$31,LMS!$D$32*AC988^3+LMS!$E$32*AC988^2+LMS!$F$32*AC988+LMS!$G$32)))))))</f>
        <v>#VALUE!</v>
      </c>
      <c r="AB988" t="e">
        <f>IF(D988="M",(IF(AC988&lt;90,LMS!$D$14*AC988^3+LMS!$E$14*AC988^2+LMS!$F$14*AC988+LMS!$G$14,LMS!$D$15*AC988^3+LMS!$E$15*AC988^2+LMS!$F$15*AC988+LMS!$G$15)),(IF(AC988&lt;90,LMS!$D$17*AC988^3+LMS!$E$17*AC988^2+LMS!$F$17*AC988+LMS!$G$17,LMS!$D$18*AC988^3+LMS!$E$18*AC988^2+LMS!$F$18*AC988+LMS!$G$18)))</f>
        <v>#VALUE!</v>
      </c>
      <c r="AC988" s="7" t="e">
        <f t="shared" si="239"/>
        <v>#VALUE!</v>
      </c>
    </row>
    <row r="989" spans="2:29" s="7" customFormat="1">
      <c r="B989" s="119"/>
      <c r="C989" s="119"/>
      <c r="D989" s="119"/>
      <c r="E989" s="31"/>
      <c r="F989" s="31"/>
      <c r="G989" s="120"/>
      <c r="H989" s="120"/>
      <c r="I989" s="11" t="str">
        <f t="shared" si="226"/>
        <v/>
      </c>
      <c r="J989" s="2" t="str">
        <f t="shared" si="227"/>
        <v/>
      </c>
      <c r="K989" s="2" t="str">
        <f t="shared" si="228"/>
        <v/>
      </c>
      <c r="L989" s="2" t="str">
        <f t="shared" si="229"/>
        <v/>
      </c>
      <c r="M989" s="2" t="str">
        <f t="shared" si="230"/>
        <v/>
      </c>
      <c r="N989" s="2" t="str">
        <f t="shared" si="231"/>
        <v/>
      </c>
      <c r="O989" s="11" t="str">
        <f t="shared" si="232"/>
        <v/>
      </c>
      <c r="P989" s="11" t="str">
        <f t="shared" si="233"/>
        <v/>
      </c>
      <c r="Q989" s="11" t="str">
        <f t="shared" si="234"/>
        <v/>
      </c>
      <c r="R989" s="137"/>
      <c r="S989" s="137"/>
      <c r="T989" s="12" t="e">
        <f t="shared" si="235"/>
        <v>#VALUE!</v>
      </c>
      <c r="U989" s="13" t="e">
        <f t="shared" si="236"/>
        <v>#VALUE!</v>
      </c>
      <c r="V989" s="13"/>
      <c r="W989" s="8">
        <f t="shared" si="237"/>
        <v>9.0359999999999996</v>
      </c>
      <c r="X989" s="8">
        <f t="shared" si="238"/>
        <v>-184.49199999999999</v>
      </c>
      <c r="Y989"/>
      <c r="Z989" t="e">
        <f>IF(D989="M",IF(AC989&lt;78,LMS!$D$5*AC989^3+LMS!$E$5*AC989^2+LMS!$F$5*AC989+LMS!$G$5,IF(AC989&lt;150,LMS!$D$6*AC989^3+LMS!$E$6*AC989^2+LMS!$F$6*AC989+LMS!$G$6,LMS!$D$7*AC989^3+LMS!$E$7*AC989^2+LMS!$F$7*AC989+LMS!$G$7)),IF(AC989&lt;69,LMS!$D$9*AC989^3+LMS!$E$9*AC989^2+LMS!$F$9*AC989+LMS!$G$9,IF(AC989&lt;150,LMS!$D$10*AC989^3+LMS!$E$10*AC989^2+LMS!$F$10*AC989+LMS!$G$10,LMS!$D$11*AC989^3+LMS!$E$11*AC989^2+LMS!$F$11*AC989+LMS!$G$11)))</f>
        <v>#VALUE!</v>
      </c>
      <c r="AA989" t="e">
        <f>IF(D989="M",(IF(AC989&lt;2.5,LMS!$D$21*AC989^3+LMS!$E$21*AC989^2+LMS!$F$21*AC989+LMS!$G$21,IF(AC989&lt;9.5,LMS!$D$22*AC989^3+LMS!$E$22*AC989^2+LMS!$F$22*AC989+LMS!$G$22,IF(AC989&lt;26.75,LMS!$D$23*AC989^3+LMS!$E$23*AC989^2+LMS!$F$23*AC989+LMS!$G$23,IF(AC989&lt;90,LMS!$D$24*AC989^3+LMS!$E$24*AC989^2+LMS!$F$24*AC989+LMS!$G$24,LMS!$D$25*AC989^3+LMS!$E$25*AC989^2+LMS!$F$25*AC989+LMS!$G$25))))),(IF(AC989&lt;2.5,LMS!$D$27*AC989^3+LMS!$E$27*AC989^2+LMS!$F$27*AC989+LMS!$G$27,IF(AC989&lt;9.5,LMS!$D$28*AC989^3+LMS!$E$28*AC989^2+LMS!$F$28*AC989+LMS!$G$28,IF(AC989&lt;26.75,LMS!$D$29*AC989^3+LMS!$E$29*AC989^2+LMS!$F$29*AC989+LMS!$G$29,IF(AC989&lt;90,LMS!$D$30*AC989^3+LMS!$E$30*AC989^2+LMS!$F$30*AC989+LMS!$G$30,IF(AC989&lt;150,LMS!$D$31*AC989^3+LMS!$E$31*AC989^2+LMS!$F$31*AC989+LMS!$G$31,LMS!$D$32*AC989^3+LMS!$E$32*AC989^2+LMS!$F$32*AC989+LMS!$G$32)))))))</f>
        <v>#VALUE!</v>
      </c>
      <c r="AB989" t="e">
        <f>IF(D989="M",(IF(AC989&lt;90,LMS!$D$14*AC989^3+LMS!$E$14*AC989^2+LMS!$F$14*AC989+LMS!$G$14,LMS!$D$15*AC989^3+LMS!$E$15*AC989^2+LMS!$F$15*AC989+LMS!$G$15)),(IF(AC989&lt;90,LMS!$D$17*AC989^3+LMS!$E$17*AC989^2+LMS!$F$17*AC989+LMS!$G$17,LMS!$D$18*AC989^3+LMS!$E$18*AC989^2+LMS!$F$18*AC989+LMS!$G$18)))</f>
        <v>#VALUE!</v>
      </c>
      <c r="AC989" s="7" t="e">
        <f t="shared" si="239"/>
        <v>#VALUE!</v>
      </c>
    </row>
    <row r="990" spans="2:29" s="7" customFormat="1">
      <c r="B990" s="119"/>
      <c r="C990" s="119"/>
      <c r="D990" s="119"/>
      <c r="E990" s="31"/>
      <c r="F990" s="31"/>
      <c r="G990" s="120"/>
      <c r="H990" s="120"/>
      <c r="I990" s="11" t="str">
        <f t="shared" si="226"/>
        <v/>
      </c>
      <c r="J990" s="2" t="str">
        <f t="shared" si="227"/>
        <v/>
      </c>
      <c r="K990" s="2" t="str">
        <f t="shared" si="228"/>
        <v/>
      </c>
      <c r="L990" s="2" t="str">
        <f t="shared" si="229"/>
        <v/>
      </c>
      <c r="M990" s="2" t="str">
        <f t="shared" si="230"/>
        <v/>
      </c>
      <c r="N990" s="2" t="str">
        <f t="shared" si="231"/>
        <v/>
      </c>
      <c r="O990" s="11" t="str">
        <f t="shared" si="232"/>
        <v/>
      </c>
      <c r="P990" s="11" t="str">
        <f t="shared" si="233"/>
        <v/>
      </c>
      <c r="Q990" s="11" t="str">
        <f t="shared" si="234"/>
        <v/>
      </c>
      <c r="R990" s="137"/>
      <c r="S990" s="137"/>
      <c r="T990" s="12" t="e">
        <f t="shared" si="235"/>
        <v>#VALUE!</v>
      </c>
      <c r="U990" s="13" t="e">
        <f t="shared" si="236"/>
        <v>#VALUE!</v>
      </c>
      <c r="V990" s="13"/>
      <c r="W990" s="8">
        <f t="shared" si="237"/>
        <v>9.0359999999999996</v>
      </c>
      <c r="X990" s="8">
        <f t="shared" si="238"/>
        <v>-184.49199999999999</v>
      </c>
      <c r="Y990"/>
      <c r="Z990" t="e">
        <f>IF(D990="M",IF(AC990&lt;78,LMS!$D$5*AC990^3+LMS!$E$5*AC990^2+LMS!$F$5*AC990+LMS!$G$5,IF(AC990&lt;150,LMS!$D$6*AC990^3+LMS!$E$6*AC990^2+LMS!$F$6*AC990+LMS!$G$6,LMS!$D$7*AC990^3+LMS!$E$7*AC990^2+LMS!$F$7*AC990+LMS!$G$7)),IF(AC990&lt;69,LMS!$D$9*AC990^3+LMS!$E$9*AC990^2+LMS!$F$9*AC990+LMS!$G$9,IF(AC990&lt;150,LMS!$D$10*AC990^3+LMS!$E$10*AC990^2+LMS!$F$10*AC990+LMS!$G$10,LMS!$D$11*AC990^3+LMS!$E$11*AC990^2+LMS!$F$11*AC990+LMS!$G$11)))</f>
        <v>#VALUE!</v>
      </c>
      <c r="AA990" t="e">
        <f>IF(D990="M",(IF(AC990&lt;2.5,LMS!$D$21*AC990^3+LMS!$E$21*AC990^2+LMS!$F$21*AC990+LMS!$G$21,IF(AC990&lt;9.5,LMS!$D$22*AC990^3+LMS!$E$22*AC990^2+LMS!$F$22*AC990+LMS!$G$22,IF(AC990&lt;26.75,LMS!$D$23*AC990^3+LMS!$E$23*AC990^2+LMS!$F$23*AC990+LMS!$G$23,IF(AC990&lt;90,LMS!$D$24*AC990^3+LMS!$E$24*AC990^2+LMS!$F$24*AC990+LMS!$G$24,LMS!$D$25*AC990^3+LMS!$E$25*AC990^2+LMS!$F$25*AC990+LMS!$G$25))))),(IF(AC990&lt;2.5,LMS!$D$27*AC990^3+LMS!$E$27*AC990^2+LMS!$F$27*AC990+LMS!$G$27,IF(AC990&lt;9.5,LMS!$D$28*AC990^3+LMS!$E$28*AC990^2+LMS!$F$28*AC990+LMS!$G$28,IF(AC990&lt;26.75,LMS!$D$29*AC990^3+LMS!$E$29*AC990^2+LMS!$F$29*AC990+LMS!$G$29,IF(AC990&lt;90,LMS!$D$30*AC990^3+LMS!$E$30*AC990^2+LMS!$F$30*AC990+LMS!$G$30,IF(AC990&lt;150,LMS!$D$31*AC990^3+LMS!$E$31*AC990^2+LMS!$F$31*AC990+LMS!$G$31,LMS!$D$32*AC990^3+LMS!$E$32*AC990^2+LMS!$F$32*AC990+LMS!$G$32)))))))</f>
        <v>#VALUE!</v>
      </c>
      <c r="AB990" t="e">
        <f>IF(D990="M",(IF(AC990&lt;90,LMS!$D$14*AC990^3+LMS!$E$14*AC990^2+LMS!$F$14*AC990+LMS!$G$14,LMS!$D$15*AC990^3+LMS!$E$15*AC990^2+LMS!$F$15*AC990+LMS!$G$15)),(IF(AC990&lt;90,LMS!$D$17*AC990^3+LMS!$E$17*AC990^2+LMS!$F$17*AC990+LMS!$G$17,LMS!$D$18*AC990^3+LMS!$E$18*AC990^2+LMS!$F$18*AC990+LMS!$G$18)))</f>
        <v>#VALUE!</v>
      </c>
      <c r="AC990" s="7" t="e">
        <f t="shared" si="239"/>
        <v>#VALUE!</v>
      </c>
    </row>
    <row r="991" spans="2:29" s="7" customFormat="1">
      <c r="B991" s="119"/>
      <c r="C991" s="119"/>
      <c r="D991" s="119"/>
      <c r="E991" s="31"/>
      <c r="F991" s="31"/>
      <c r="G991" s="120"/>
      <c r="H991" s="120"/>
      <c r="I991" s="11" t="str">
        <f t="shared" si="226"/>
        <v/>
      </c>
      <c r="J991" s="2" t="str">
        <f t="shared" si="227"/>
        <v/>
      </c>
      <c r="K991" s="2" t="str">
        <f t="shared" si="228"/>
        <v/>
      </c>
      <c r="L991" s="2" t="str">
        <f t="shared" si="229"/>
        <v/>
      </c>
      <c r="M991" s="2" t="str">
        <f t="shared" si="230"/>
        <v/>
      </c>
      <c r="N991" s="2" t="str">
        <f t="shared" si="231"/>
        <v/>
      </c>
      <c r="O991" s="11" t="str">
        <f t="shared" si="232"/>
        <v/>
      </c>
      <c r="P991" s="11" t="str">
        <f t="shared" si="233"/>
        <v/>
      </c>
      <c r="Q991" s="11" t="str">
        <f t="shared" si="234"/>
        <v/>
      </c>
      <c r="R991" s="137"/>
      <c r="S991" s="137"/>
      <c r="T991" s="12" t="e">
        <f t="shared" si="235"/>
        <v>#VALUE!</v>
      </c>
      <c r="U991" s="13" t="e">
        <f t="shared" si="236"/>
        <v>#VALUE!</v>
      </c>
      <c r="V991" s="13"/>
      <c r="W991" s="8">
        <f t="shared" si="237"/>
        <v>9.0359999999999996</v>
      </c>
      <c r="X991" s="8">
        <f t="shared" si="238"/>
        <v>-184.49199999999999</v>
      </c>
      <c r="Y991"/>
      <c r="Z991" t="e">
        <f>IF(D991="M",IF(AC991&lt;78,LMS!$D$5*AC991^3+LMS!$E$5*AC991^2+LMS!$F$5*AC991+LMS!$G$5,IF(AC991&lt;150,LMS!$D$6*AC991^3+LMS!$E$6*AC991^2+LMS!$F$6*AC991+LMS!$G$6,LMS!$D$7*AC991^3+LMS!$E$7*AC991^2+LMS!$F$7*AC991+LMS!$G$7)),IF(AC991&lt;69,LMS!$D$9*AC991^3+LMS!$E$9*AC991^2+LMS!$F$9*AC991+LMS!$G$9,IF(AC991&lt;150,LMS!$D$10*AC991^3+LMS!$E$10*AC991^2+LMS!$F$10*AC991+LMS!$G$10,LMS!$D$11*AC991^3+LMS!$E$11*AC991^2+LMS!$F$11*AC991+LMS!$G$11)))</f>
        <v>#VALUE!</v>
      </c>
      <c r="AA991" t="e">
        <f>IF(D991="M",(IF(AC991&lt;2.5,LMS!$D$21*AC991^3+LMS!$E$21*AC991^2+LMS!$F$21*AC991+LMS!$G$21,IF(AC991&lt;9.5,LMS!$D$22*AC991^3+LMS!$E$22*AC991^2+LMS!$F$22*AC991+LMS!$G$22,IF(AC991&lt;26.75,LMS!$D$23*AC991^3+LMS!$E$23*AC991^2+LMS!$F$23*AC991+LMS!$G$23,IF(AC991&lt;90,LMS!$D$24*AC991^3+LMS!$E$24*AC991^2+LMS!$F$24*AC991+LMS!$G$24,LMS!$D$25*AC991^3+LMS!$E$25*AC991^2+LMS!$F$25*AC991+LMS!$G$25))))),(IF(AC991&lt;2.5,LMS!$D$27*AC991^3+LMS!$E$27*AC991^2+LMS!$F$27*AC991+LMS!$G$27,IF(AC991&lt;9.5,LMS!$D$28*AC991^3+LMS!$E$28*AC991^2+LMS!$F$28*AC991+LMS!$G$28,IF(AC991&lt;26.75,LMS!$D$29*AC991^3+LMS!$E$29*AC991^2+LMS!$F$29*AC991+LMS!$G$29,IF(AC991&lt;90,LMS!$D$30*AC991^3+LMS!$E$30*AC991^2+LMS!$F$30*AC991+LMS!$G$30,IF(AC991&lt;150,LMS!$D$31*AC991^3+LMS!$E$31*AC991^2+LMS!$F$31*AC991+LMS!$G$31,LMS!$D$32*AC991^3+LMS!$E$32*AC991^2+LMS!$F$32*AC991+LMS!$G$32)))))))</f>
        <v>#VALUE!</v>
      </c>
      <c r="AB991" t="e">
        <f>IF(D991="M",(IF(AC991&lt;90,LMS!$D$14*AC991^3+LMS!$E$14*AC991^2+LMS!$F$14*AC991+LMS!$G$14,LMS!$D$15*AC991^3+LMS!$E$15*AC991^2+LMS!$F$15*AC991+LMS!$G$15)),(IF(AC991&lt;90,LMS!$D$17*AC991^3+LMS!$E$17*AC991^2+LMS!$F$17*AC991+LMS!$G$17,LMS!$D$18*AC991^3+LMS!$E$18*AC991^2+LMS!$F$18*AC991+LMS!$G$18)))</f>
        <v>#VALUE!</v>
      </c>
      <c r="AC991" s="7" t="e">
        <f t="shared" si="239"/>
        <v>#VALUE!</v>
      </c>
    </row>
    <row r="992" spans="2:29" s="7" customFormat="1">
      <c r="B992" s="119"/>
      <c r="C992" s="119"/>
      <c r="D992" s="119"/>
      <c r="E992" s="31"/>
      <c r="F992" s="31"/>
      <c r="G992" s="120"/>
      <c r="H992" s="120"/>
      <c r="I992" s="11" t="str">
        <f t="shared" si="226"/>
        <v/>
      </c>
      <c r="J992" s="2" t="str">
        <f t="shared" si="227"/>
        <v/>
      </c>
      <c r="K992" s="2" t="str">
        <f t="shared" si="228"/>
        <v/>
      </c>
      <c r="L992" s="2" t="str">
        <f t="shared" si="229"/>
        <v/>
      </c>
      <c r="M992" s="2" t="str">
        <f t="shared" si="230"/>
        <v/>
      </c>
      <c r="N992" s="2" t="str">
        <f t="shared" si="231"/>
        <v/>
      </c>
      <c r="O992" s="11" t="str">
        <f t="shared" si="232"/>
        <v/>
      </c>
      <c r="P992" s="11" t="str">
        <f t="shared" si="233"/>
        <v/>
      </c>
      <c r="Q992" s="11" t="str">
        <f t="shared" si="234"/>
        <v/>
      </c>
      <c r="R992" s="137"/>
      <c r="S992" s="137"/>
      <c r="T992" s="12" t="e">
        <f t="shared" si="235"/>
        <v>#VALUE!</v>
      </c>
      <c r="U992" s="13" t="e">
        <f t="shared" si="236"/>
        <v>#VALUE!</v>
      </c>
      <c r="V992" s="13"/>
      <c r="W992" s="8">
        <f t="shared" si="237"/>
        <v>9.0359999999999996</v>
      </c>
      <c r="X992" s="8">
        <f t="shared" si="238"/>
        <v>-184.49199999999999</v>
      </c>
      <c r="Y992"/>
      <c r="Z992" t="e">
        <f>IF(D992="M",IF(AC992&lt;78,LMS!$D$5*AC992^3+LMS!$E$5*AC992^2+LMS!$F$5*AC992+LMS!$G$5,IF(AC992&lt;150,LMS!$D$6*AC992^3+LMS!$E$6*AC992^2+LMS!$F$6*AC992+LMS!$G$6,LMS!$D$7*AC992^3+LMS!$E$7*AC992^2+LMS!$F$7*AC992+LMS!$G$7)),IF(AC992&lt;69,LMS!$D$9*AC992^3+LMS!$E$9*AC992^2+LMS!$F$9*AC992+LMS!$G$9,IF(AC992&lt;150,LMS!$D$10*AC992^3+LMS!$E$10*AC992^2+LMS!$F$10*AC992+LMS!$G$10,LMS!$D$11*AC992^3+LMS!$E$11*AC992^2+LMS!$F$11*AC992+LMS!$G$11)))</f>
        <v>#VALUE!</v>
      </c>
      <c r="AA992" t="e">
        <f>IF(D992="M",(IF(AC992&lt;2.5,LMS!$D$21*AC992^3+LMS!$E$21*AC992^2+LMS!$F$21*AC992+LMS!$G$21,IF(AC992&lt;9.5,LMS!$D$22*AC992^3+LMS!$E$22*AC992^2+LMS!$F$22*AC992+LMS!$G$22,IF(AC992&lt;26.75,LMS!$D$23*AC992^3+LMS!$E$23*AC992^2+LMS!$F$23*AC992+LMS!$G$23,IF(AC992&lt;90,LMS!$D$24*AC992^3+LMS!$E$24*AC992^2+LMS!$F$24*AC992+LMS!$G$24,LMS!$D$25*AC992^3+LMS!$E$25*AC992^2+LMS!$F$25*AC992+LMS!$G$25))))),(IF(AC992&lt;2.5,LMS!$D$27*AC992^3+LMS!$E$27*AC992^2+LMS!$F$27*AC992+LMS!$G$27,IF(AC992&lt;9.5,LMS!$D$28*AC992^3+LMS!$E$28*AC992^2+LMS!$F$28*AC992+LMS!$G$28,IF(AC992&lt;26.75,LMS!$D$29*AC992^3+LMS!$E$29*AC992^2+LMS!$F$29*AC992+LMS!$G$29,IF(AC992&lt;90,LMS!$D$30*AC992^3+LMS!$E$30*AC992^2+LMS!$F$30*AC992+LMS!$G$30,IF(AC992&lt;150,LMS!$D$31*AC992^3+LMS!$E$31*AC992^2+LMS!$F$31*AC992+LMS!$G$31,LMS!$D$32*AC992^3+LMS!$E$32*AC992^2+LMS!$F$32*AC992+LMS!$G$32)))))))</f>
        <v>#VALUE!</v>
      </c>
      <c r="AB992" t="e">
        <f>IF(D992="M",(IF(AC992&lt;90,LMS!$D$14*AC992^3+LMS!$E$14*AC992^2+LMS!$F$14*AC992+LMS!$G$14,LMS!$D$15*AC992^3+LMS!$E$15*AC992^2+LMS!$F$15*AC992+LMS!$G$15)),(IF(AC992&lt;90,LMS!$D$17*AC992^3+LMS!$E$17*AC992^2+LMS!$F$17*AC992+LMS!$G$17,LMS!$D$18*AC992^3+LMS!$E$18*AC992^2+LMS!$F$18*AC992+LMS!$G$18)))</f>
        <v>#VALUE!</v>
      </c>
      <c r="AC992" s="7" t="e">
        <f t="shared" si="239"/>
        <v>#VALUE!</v>
      </c>
    </row>
    <row r="993" spans="2:29" s="7" customFormat="1">
      <c r="B993" s="119"/>
      <c r="C993" s="119"/>
      <c r="D993" s="119"/>
      <c r="E993" s="31"/>
      <c r="F993" s="31"/>
      <c r="G993" s="120"/>
      <c r="H993" s="120"/>
      <c r="I993" s="11" t="str">
        <f t="shared" si="226"/>
        <v/>
      </c>
      <c r="J993" s="2" t="str">
        <f t="shared" si="227"/>
        <v/>
      </c>
      <c r="K993" s="2" t="str">
        <f t="shared" si="228"/>
        <v/>
      </c>
      <c r="L993" s="2" t="str">
        <f t="shared" si="229"/>
        <v/>
      </c>
      <c r="M993" s="2" t="str">
        <f t="shared" si="230"/>
        <v/>
      </c>
      <c r="N993" s="2" t="str">
        <f t="shared" si="231"/>
        <v/>
      </c>
      <c r="O993" s="11" t="str">
        <f t="shared" si="232"/>
        <v/>
      </c>
      <c r="P993" s="11" t="str">
        <f t="shared" si="233"/>
        <v/>
      </c>
      <c r="Q993" s="11" t="str">
        <f t="shared" si="234"/>
        <v/>
      </c>
      <c r="R993" s="137"/>
      <c r="S993" s="137"/>
      <c r="T993" s="12" t="e">
        <f t="shared" si="235"/>
        <v>#VALUE!</v>
      </c>
      <c r="U993" s="13" t="e">
        <f t="shared" si="236"/>
        <v>#VALUE!</v>
      </c>
      <c r="V993" s="13"/>
      <c r="W993" s="8">
        <f t="shared" si="237"/>
        <v>9.0359999999999996</v>
      </c>
      <c r="X993" s="8">
        <f t="shared" si="238"/>
        <v>-184.49199999999999</v>
      </c>
      <c r="Y993"/>
      <c r="Z993" t="e">
        <f>IF(D993="M",IF(AC993&lt;78,LMS!$D$5*AC993^3+LMS!$E$5*AC993^2+LMS!$F$5*AC993+LMS!$G$5,IF(AC993&lt;150,LMS!$D$6*AC993^3+LMS!$E$6*AC993^2+LMS!$F$6*AC993+LMS!$G$6,LMS!$D$7*AC993^3+LMS!$E$7*AC993^2+LMS!$F$7*AC993+LMS!$G$7)),IF(AC993&lt;69,LMS!$D$9*AC993^3+LMS!$E$9*AC993^2+LMS!$F$9*AC993+LMS!$G$9,IF(AC993&lt;150,LMS!$D$10*AC993^3+LMS!$E$10*AC993^2+LMS!$F$10*AC993+LMS!$G$10,LMS!$D$11*AC993^3+LMS!$E$11*AC993^2+LMS!$F$11*AC993+LMS!$G$11)))</f>
        <v>#VALUE!</v>
      </c>
      <c r="AA993" t="e">
        <f>IF(D993="M",(IF(AC993&lt;2.5,LMS!$D$21*AC993^3+LMS!$E$21*AC993^2+LMS!$F$21*AC993+LMS!$G$21,IF(AC993&lt;9.5,LMS!$D$22*AC993^3+LMS!$E$22*AC993^2+LMS!$F$22*AC993+LMS!$G$22,IF(AC993&lt;26.75,LMS!$D$23*AC993^3+LMS!$E$23*AC993^2+LMS!$F$23*AC993+LMS!$G$23,IF(AC993&lt;90,LMS!$D$24*AC993^3+LMS!$E$24*AC993^2+LMS!$F$24*AC993+LMS!$G$24,LMS!$D$25*AC993^3+LMS!$E$25*AC993^2+LMS!$F$25*AC993+LMS!$G$25))))),(IF(AC993&lt;2.5,LMS!$D$27*AC993^3+LMS!$E$27*AC993^2+LMS!$F$27*AC993+LMS!$G$27,IF(AC993&lt;9.5,LMS!$D$28*AC993^3+LMS!$E$28*AC993^2+LMS!$F$28*AC993+LMS!$G$28,IF(AC993&lt;26.75,LMS!$D$29*AC993^3+LMS!$E$29*AC993^2+LMS!$F$29*AC993+LMS!$G$29,IF(AC993&lt;90,LMS!$D$30*AC993^3+LMS!$E$30*AC993^2+LMS!$F$30*AC993+LMS!$G$30,IF(AC993&lt;150,LMS!$D$31*AC993^3+LMS!$E$31*AC993^2+LMS!$F$31*AC993+LMS!$G$31,LMS!$D$32*AC993^3+LMS!$E$32*AC993^2+LMS!$F$32*AC993+LMS!$G$32)))))))</f>
        <v>#VALUE!</v>
      </c>
      <c r="AB993" t="e">
        <f>IF(D993="M",(IF(AC993&lt;90,LMS!$D$14*AC993^3+LMS!$E$14*AC993^2+LMS!$F$14*AC993+LMS!$G$14,LMS!$D$15*AC993^3+LMS!$E$15*AC993^2+LMS!$F$15*AC993+LMS!$G$15)),(IF(AC993&lt;90,LMS!$D$17*AC993^3+LMS!$E$17*AC993^2+LMS!$F$17*AC993+LMS!$G$17,LMS!$D$18*AC993^3+LMS!$E$18*AC993^2+LMS!$F$18*AC993+LMS!$G$18)))</f>
        <v>#VALUE!</v>
      </c>
      <c r="AC993" s="7" t="e">
        <f t="shared" si="239"/>
        <v>#VALUE!</v>
      </c>
    </row>
    <row r="994" spans="2:29" s="7" customFormat="1">
      <c r="B994" s="119"/>
      <c r="C994" s="119"/>
      <c r="D994" s="119"/>
      <c r="E994" s="31"/>
      <c r="F994" s="31"/>
      <c r="G994" s="120"/>
      <c r="H994" s="120"/>
      <c r="I994" s="11" t="str">
        <f t="shared" si="226"/>
        <v/>
      </c>
      <c r="J994" s="2" t="str">
        <f t="shared" si="227"/>
        <v/>
      </c>
      <c r="K994" s="2" t="str">
        <f t="shared" si="228"/>
        <v/>
      </c>
      <c r="L994" s="2" t="str">
        <f t="shared" si="229"/>
        <v/>
      </c>
      <c r="M994" s="2" t="str">
        <f t="shared" si="230"/>
        <v/>
      </c>
      <c r="N994" s="2" t="str">
        <f t="shared" si="231"/>
        <v/>
      </c>
      <c r="O994" s="11" t="str">
        <f t="shared" si="232"/>
        <v/>
      </c>
      <c r="P994" s="11" t="str">
        <f t="shared" si="233"/>
        <v/>
      </c>
      <c r="Q994" s="11" t="str">
        <f t="shared" si="234"/>
        <v/>
      </c>
      <c r="R994" s="137"/>
      <c r="S994" s="137"/>
      <c r="T994" s="12" t="e">
        <f t="shared" si="235"/>
        <v>#VALUE!</v>
      </c>
      <c r="U994" s="13" t="e">
        <f t="shared" si="236"/>
        <v>#VALUE!</v>
      </c>
      <c r="V994" s="13"/>
      <c r="W994" s="8">
        <f t="shared" si="237"/>
        <v>9.0359999999999996</v>
      </c>
      <c r="X994" s="8">
        <f t="shared" si="238"/>
        <v>-184.49199999999999</v>
      </c>
      <c r="Y994"/>
      <c r="Z994" t="e">
        <f>IF(D994="M",IF(AC994&lt;78,LMS!$D$5*AC994^3+LMS!$E$5*AC994^2+LMS!$F$5*AC994+LMS!$G$5,IF(AC994&lt;150,LMS!$D$6*AC994^3+LMS!$E$6*AC994^2+LMS!$F$6*AC994+LMS!$G$6,LMS!$D$7*AC994^3+LMS!$E$7*AC994^2+LMS!$F$7*AC994+LMS!$G$7)),IF(AC994&lt;69,LMS!$D$9*AC994^3+LMS!$E$9*AC994^2+LMS!$F$9*AC994+LMS!$G$9,IF(AC994&lt;150,LMS!$D$10*AC994^3+LMS!$E$10*AC994^2+LMS!$F$10*AC994+LMS!$G$10,LMS!$D$11*AC994^3+LMS!$E$11*AC994^2+LMS!$F$11*AC994+LMS!$G$11)))</f>
        <v>#VALUE!</v>
      </c>
      <c r="AA994" t="e">
        <f>IF(D994="M",(IF(AC994&lt;2.5,LMS!$D$21*AC994^3+LMS!$E$21*AC994^2+LMS!$F$21*AC994+LMS!$G$21,IF(AC994&lt;9.5,LMS!$D$22*AC994^3+LMS!$E$22*AC994^2+LMS!$F$22*AC994+LMS!$G$22,IF(AC994&lt;26.75,LMS!$D$23*AC994^3+LMS!$E$23*AC994^2+LMS!$F$23*AC994+LMS!$G$23,IF(AC994&lt;90,LMS!$D$24*AC994^3+LMS!$E$24*AC994^2+LMS!$F$24*AC994+LMS!$G$24,LMS!$D$25*AC994^3+LMS!$E$25*AC994^2+LMS!$F$25*AC994+LMS!$G$25))))),(IF(AC994&lt;2.5,LMS!$D$27*AC994^3+LMS!$E$27*AC994^2+LMS!$F$27*AC994+LMS!$G$27,IF(AC994&lt;9.5,LMS!$D$28*AC994^3+LMS!$E$28*AC994^2+LMS!$F$28*AC994+LMS!$G$28,IF(AC994&lt;26.75,LMS!$D$29*AC994^3+LMS!$E$29*AC994^2+LMS!$F$29*AC994+LMS!$G$29,IF(AC994&lt;90,LMS!$D$30*AC994^3+LMS!$E$30*AC994^2+LMS!$F$30*AC994+LMS!$G$30,IF(AC994&lt;150,LMS!$D$31*AC994^3+LMS!$E$31*AC994^2+LMS!$F$31*AC994+LMS!$G$31,LMS!$D$32*AC994^3+LMS!$E$32*AC994^2+LMS!$F$32*AC994+LMS!$G$32)))))))</f>
        <v>#VALUE!</v>
      </c>
      <c r="AB994" t="e">
        <f>IF(D994="M",(IF(AC994&lt;90,LMS!$D$14*AC994^3+LMS!$E$14*AC994^2+LMS!$F$14*AC994+LMS!$G$14,LMS!$D$15*AC994^3+LMS!$E$15*AC994^2+LMS!$F$15*AC994+LMS!$G$15)),(IF(AC994&lt;90,LMS!$D$17*AC994^3+LMS!$E$17*AC994^2+LMS!$F$17*AC994+LMS!$G$17,LMS!$D$18*AC994^3+LMS!$E$18*AC994^2+LMS!$F$18*AC994+LMS!$G$18)))</f>
        <v>#VALUE!</v>
      </c>
      <c r="AC994" s="7" t="e">
        <f t="shared" si="239"/>
        <v>#VALUE!</v>
      </c>
    </row>
    <row r="995" spans="2:29" s="7" customFormat="1">
      <c r="B995" s="119"/>
      <c r="C995" s="119"/>
      <c r="D995" s="119"/>
      <c r="E995" s="31"/>
      <c r="F995" s="31"/>
      <c r="G995" s="120"/>
      <c r="H995" s="120"/>
      <c r="I995" s="11" t="str">
        <f t="shared" si="226"/>
        <v/>
      </c>
      <c r="J995" s="2" t="str">
        <f t="shared" si="227"/>
        <v/>
      </c>
      <c r="K995" s="2" t="str">
        <f t="shared" si="228"/>
        <v/>
      </c>
      <c r="L995" s="2" t="str">
        <f t="shared" si="229"/>
        <v/>
      </c>
      <c r="M995" s="2" t="str">
        <f t="shared" si="230"/>
        <v/>
      </c>
      <c r="N995" s="2" t="str">
        <f t="shared" si="231"/>
        <v/>
      </c>
      <c r="O995" s="11" t="str">
        <f t="shared" si="232"/>
        <v/>
      </c>
      <c r="P995" s="11" t="str">
        <f t="shared" si="233"/>
        <v/>
      </c>
      <c r="Q995" s="11" t="str">
        <f t="shared" si="234"/>
        <v/>
      </c>
      <c r="R995" s="137"/>
      <c r="S995" s="137"/>
      <c r="T995" s="12" t="e">
        <f t="shared" si="235"/>
        <v>#VALUE!</v>
      </c>
      <c r="U995" s="13" t="e">
        <f t="shared" si="236"/>
        <v>#VALUE!</v>
      </c>
      <c r="V995" s="13"/>
      <c r="W995" s="8">
        <f t="shared" si="237"/>
        <v>9.0359999999999996</v>
      </c>
      <c r="X995" s="8">
        <f t="shared" si="238"/>
        <v>-184.49199999999999</v>
      </c>
      <c r="Y995"/>
      <c r="Z995" t="e">
        <f>IF(D995="M",IF(AC995&lt;78,LMS!$D$5*AC995^3+LMS!$E$5*AC995^2+LMS!$F$5*AC995+LMS!$G$5,IF(AC995&lt;150,LMS!$D$6*AC995^3+LMS!$E$6*AC995^2+LMS!$F$6*AC995+LMS!$G$6,LMS!$D$7*AC995^3+LMS!$E$7*AC995^2+LMS!$F$7*AC995+LMS!$G$7)),IF(AC995&lt;69,LMS!$D$9*AC995^3+LMS!$E$9*AC995^2+LMS!$F$9*AC995+LMS!$G$9,IF(AC995&lt;150,LMS!$D$10*AC995^3+LMS!$E$10*AC995^2+LMS!$F$10*AC995+LMS!$G$10,LMS!$D$11*AC995^3+LMS!$E$11*AC995^2+LMS!$F$11*AC995+LMS!$G$11)))</f>
        <v>#VALUE!</v>
      </c>
      <c r="AA995" t="e">
        <f>IF(D995="M",(IF(AC995&lt;2.5,LMS!$D$21*AC995^3+LMS!$E$21*AC995^2+LMS!$F$21*AC995+LMS!$G$21,IF(AC995&lt;9.5,LMS!$D$22*AC995^3+LMS!$E$22*AC995^2+LMS!$F$22*AC995+LMS!$G$22,IF(AC995&lt;26.75,LMS!$D$23*AC995^3+LMS!$E$23*AC995^2+LMS!$F$23*AC995+LMS!$G$23,IF(AC995&lt;90,LMS!$D$24*AC995^3+LMS!$E$24*AC995^2+LMS!$F$24*AC995+LMS!$G$24,LMS!$D$25*AC995^3+LMS!$E$25*AC995^2+LMS!$F$25*AC995+LMS!$G$25))))),(IF(AC995&lt;2.5,LMS!$D$27*AC995^3+LMS!$E$27*AC995^2+LMS!$F$27*AC995+LMS!$G$27,IF(AC995&lt;9.5,LMS!$D$28*AC995^3+LMS!$E$28*AC995^2+LMS!$F$28*AC995+LMS!$G$28,IF(AC995&lt;26.75,LMS!$D$29*AC995^3+LMS!$E$29*AC995^2+LMS!$F$29*AC995+LMS!$G$29,IF(AC995&lt;90,LMS!$D$30*AC995^3+LMS!$E$30*AC995^2+LMS!$F$30*AC995+LMS!$G$30,IF(AC995&lt;150,LMS!$D$31*AC995^3+LMS!$E$31*AC995^2+LMS!$F$31*AC995+LMS!$G$31,LMS!$D$32*AC995^3+LMS!$E$32*AC995^2+LMS!$F$32*AC995+LMS!$G$32)))))))</f>
        <v>#VALUE!</v>
      </c>
      <c r="AB995" t="e">
        <f>IF(D995="M",(IF(AC995&lt;90,LMS!$D$14*AC995^3+LMS!$E$14*AC995^2+LMS!$F$14*AC995+LMS!$G$14,LMS!$D$15*AC995^3+LMS!$E$15*AC995^2+LMS!$F$15*AC995+LMS!$G$15)),(IF(AC995&lt;90,LMS!$D$17*AC995^3+LMS!$E$17*AC995^2+LMS!$F$17*AC995+LMS!$G$17,LMS!$D$18*AC995^3+LMS!$E$18*AC995^2+LMS!$F$18*AC995+LMS!$G$18)))</f>
        <v>#VALUE!</v>
      </c>
      <c r="AC995" s="7" t="e">
        <f t="shared" si="239"/>
        <v>#VALUE!</v>
      </c>
    </row>
    <row r="996" spans="2:29" s="7" customFormat="1">
      <c r="B996" s="119"/>
      <c r="C996" s="119"/>
      <c r="D996" s="119"/>
      <c r="E996" s="31"/>
      <c r="F996" s="31"/>
      <c r="G996" s="120"/>
      <c r="H996" s="120"/>
      <c r="I996" s="11" t="str">
        <f t="shared" si="226"/>
        <v/>
      </c>
      <c r="J996" s="2" t="str">
        <f t="shared" si="227"/>
        <v/>
      </c>
      <c r="K996" s="2" t="str">
        <f t="shared" si="228"/>
        <v/>
      </c>
      <c r="L996" s="2" t="str">
        <f t="shared" si="229"/>
        <v/>
      </c>
      <c r="M996" s="2" t="str">
        <f t="shared" si="230"/>
        <v/>
      </c>
      <c r="N996" s="2" t="str">
        <f t="shared" si="231"/>
        <v/>
      </c>
      <c r="O996" s="11" t="str">
        <f t="shared" si="232"/>
        <v/>
      </c>
      <c r="P996" s="11" t="str">
        <f t="shared" si="233"/>
        <v/>
      </c>
      <c r="Q996" s="11" t="str">
        <f t="shared" si="234"/>
        <v/>
      </c>
      <c r="R996" s="137"/>
      <c r="S996" s="137"/>
      <c r="T996" s="12" t="e">
        <f t="shared" si="235"/>
        <v>#VALUE!</v>
      </c>
      <c r="U996" s="13" t="e">
        <f t="shared" si="236"/>
        <v>#VALUE!</v>
      </c>
      <c r="V996" s="13"/>
      <c r="W996" s="8">
        <f t="shared" si="237"/>
        <v>9.0359999999999996</v>
      </c>
      <c r="X996" s="8">
        <f t="shared" si="238"/>
        <v>-184.49199999999999</v>
      </c>
      <c r="Y996"/>
      <c r="Z996" t="e">
        <f>IF(D996="M",IF(AC996&lt;78,LMS!$D$5*AC996^3+LMS!$E$5*AC996^2+LMS!$F$5*AC996+LMS!$G$5,IF(AC996&lt;150,LMS!$D$6*AC996^3+LMS!$E$6*AC996^2+LMS!$F$6*AC996+LMS!$G$6,LMS!$D$7*AC996^3+LMS!$E$7*AC996^2+LMS!$F$7*AC996+LMS!$G$7)),IF(AC996&lt;69,LMS!$D$9*AC996^3+LMS!$E$9*AC996^2+LMS!$F$9*AC996+LMS!$G$9,IF(AC996&lt;150,LMS!$D$10*AC996^3+LMS!$E$10*AC996^2+LMS!$F$10*AC996+LMS!$G$10,LMS!$D$11*AC996^3+LMS!$E$11*AC996^2+LMS!$F$11*AC996+LMS!$G$11)))</f>
        <v>#VALUE!</v>
      </c>
      <c r="AA996" t="e">
        <f>IF(D996="M",(IF(AC996&lt;2.5,LMS!$D$21*AC996^3+LMS!$E$21*AC996^2+LMS!$F$21*AC996+LMS!$G$21,IF(AC996&lt;9.5,LMS!$D$22*AC996^3+LMS!$E$22*AC996^2+LMS!$F$22*AC996+LMS!$G$22,IF(AC996&lt;26.75,LMS!$D$23*AC996^3+LMS!$E$23*AC996^2+LMS!$F$23*AC996+LMS!$G$23,IF(AC996&lt;90,LMS!$D$24*AC996^3+LMS!$E$24*AC996^2+LMS!$F$24*AC996+LMS!$G$24,LMS!$D$25*AC996^3+LMS!$E$25*AC996^2+LMS!$F$25*AC996+LMS!$G$25))))),(IF(AC996&lt;2.5,LMS!$D$27*AC996^3+LMS!$E$27*AC996^2+LMS!$F$27*AC996+LMS!$G$27,IF(AC996&lt;9.5,LMS!$D$28*AC996^3+LMS!$E$28*AC996^2+LMS!$F$28*AC996+LMS!$G$28,IF(AC996&lt;26.75,LMS!$D$29*AC996^3+LMS!$E$29*AC996^2+LMS!$F$29*AC996+LMS!$G$29,IF(AC996&lt;90,LMS!$D$30*AC996^3+LMS!$E$30*AC996^2+LMS!$F$30*AC996+LMS!$G$30,IF(AC996&lt;150,LMS!$D$31*AC996^3+LMS!$E$31*AC996^2+LMS!$F$31*AC996+LMS!$G$31,LMS!$D$32*AC996^3+LMS!$E$32*AC996^2+LMS!$F$32*AC996+LMS!$G$32)))))))</f>
        <v>#VALUE!</v>
      </c>
      <c r="AB996" t="e">
        <f>IF(D996="M",(IF(AC996&lt;90,LMS!$D$14*AC996^3+LMS!$E$14*AC996^2+LMS!$F$14*AC996+LMS!$G$14,LMS!$D$15*AC996^3+LMS!$E$15*AC996^2+LMS!$F$15*AC996+LMS!$G$15)),(IF(AC996&lt;90,LMS!$D$17*AC996^3+LMS!$E$17*AC996^2+LMS!$F$17*AC996+LMS!$G$17,LMS!$D$18*AC996^3+LMS!$E$18*AC996^2+LMS!$F$18*AC996+LMS!$G$18)))</f>
        <v>#VALUE!</v>
      </c>
      <c r="AC996" s="7" t="e">
        <f t="shared" si="239"/>
        <v>#VALUE!</v>
      </c>
    </row>
    <row r="997" spans="2:29" s="7" customFormat="1">
      <c r="B997" s="119"/>
      <c r="C997" s="119"/>
      <c r="D997" s="119"/>
      <c r="E997" s="31"/>
      <c r="F997" s="31"/>
      <c r="G997" s="120"/>
      <c r="H997" s="120"/>
      <c r="I997" s="11" t="str">
        <f t="shared" si="226"/>
        <v/>
      </c>
      <c r="J997" s="2" t="str">
        <f t="shared" si="227"/>
        <v/>
      </c>
      <c r="K997" s="2" t="str">
        <f t="shared" si="228"/>
        <v/>
      </c>
      <c r="L997" s="2" t="str">
        <f t="shared" si="229"/>
        <v/>
      </c>
      <c r="M997" s="2" t="str">
        <f t="shared" si="230"/>
        <v/>
      </c>
      <c r="N997" s="2" t="str">
        <f t="shared" si="231"/>
        <v/>
      </c>
      <c r="O997" s="11" t="str">
        <f t="shared" si="232"/>
        <v/>
      </c>
      <c r="P997" s="11" t="str">
        <f t="shared" si="233"/>
        <v/>
      </c>
      <c r="Q997" s="11" t="str">
        <f t="shared" si="234"/>
        <v/>
      </c>
      <c r="R997" s="137"/>
      <c r="S997" s="137"/>
      <c r="T997" s="12" t="e">
        <f t="shared" si="235"/>
        <v>#VALUE!</v>
      </c>
      <c r="U997" s="13" t="e">
        <f t="shared" si="236"/>
        <v>#VALUE!</v>
      </c>
      <c r="V997" s="13"/>
      <c r="W997" s="8">
        <f t="shared" si="237"/>
        <v>9.0359999999999996</v>
      </c>
      <c r="X997" s="8">
        <f t="shared" si="238"/>
        <v>-184.49199999999999</v>
      </c>
      <c r="Y997"/>
      <c r="Z997" t="e">
        <f>IF(D997="M",IF(AC997&lt;78,LMS!$D$5*AC997^3+LMS!$E$5*AC997^2+LMS!$F$5*AC997+LMS!$G$5,IF(AC997&lt;150,LMS!$D$6*AC997^3+LMS!$E$6*AC997^2+LMS!$F$6*AC997+LMS!$G$6,LMS!$D$7*AC997^3+LMS!$E$7*AC997^2+LMS!$F$7*AC997+LMS!$G$7)),IF(AC997&lt;69,LMS!$D$9*AC997^3+LMS!$E$9*AC997^2+LMS!$F$9*AC997+LMS!$G$9,IF(AC997&lt;150,LMS!$D$10*AC997^3+LMS!$E$10*AC997^2+LMS!$F$10*AC997+LMS!$G$10,LMS!$D$11*AC997^3+LMS!$E$11*AC997^2+LMS!$F$11*AC997+LMS!$G$11)))</f>
        <v>#VALUE!</v>
      </c>
      <c r="AA997" t="e">
        <f>IF(D997="M",(IF(AC997&lt;2.5,LMS!$D$21*AC997^3+LMS!$E$21*AC997^2+LMS!$F$21*AC997+LMS!$G$21,IF(AC997&lt;9.5,LMS!$D$22*AC997^3+LMS!$E$22*AC997^2+LMS!$F$22*AC997+LMS!$G$22,IF(AC997&lt;26.75,LMS!$D$23*AC997^3+LMS!$E$23*AC997^2+LMS!$F$23*AC997+LMS!$G$23,IF(AC997&lt;90,LMS!$D$24*AC997^3+LMS!$E$24*AC997^2+LMS!$F$24*AC997+LMS!$G$24,LMS!$D$25*AC997^3+LMS!$E$25*AC997^2+LMS!$F$25*AC997+LMS!$G$25))))),(IF(AC997&lt;2.5,LMS!$D$27*AC997^3+LMS!$E$27*AC997^2+LMS!$F$27*AC997+LMS!$G$27,IF(AC997&lt;9.5,LMS!$D$28*AC997^3+LMS!$E$28*AC997^2+LMS!$F$28*AC997+LMS!$G$28,IF(AC997&lt;26.75,LMS!$D$29*AC997^3+LMS!$E$29*AC997^2+LMS!$F$29*AC997+LMS!$G$29,IF(AC997&lt;90,LMS!$D$30*AC997^3+LMS!$E$30*AC997^2+LMS!$F$30*AC997+LMS!$G$30,IF(AC997&lt;150,LMS!$D$31*AC997^3+LMS!$E$31*AC997^2+LMS!$F$31*AC997+LMS!$G$31,LMS!$D$32*AC997^3+LMS!$E$32*AC997^2+LMS!$F$32*AC997+LMS!$G$32)))))))</f>
        <v>#VALUE!</v>
      </c>
      <c r="AB997" t="e">
        <f>IF(D997="M",(IF(AC997&lt;90,LMS!$D$14*AC997^3+LMS!$E$14*AC997^2+LMS!$F$14*AC997+LMS!$G$14,LMS!$D$15*AC997^3+LMS!$E$15*AC997^2+LMS!$F$15*AC997+LMS!$G$15)),(IF(AC997&lt;90,LMS!$D$17*AC997^3+LMS!$E$17*AC997^2+LMS!$F$17*AC997+LMS!$G$17,LMS!$D$18*AC997^3+LMS!$E$18*AC997^2+LMS!$F$18*AC997+LMS!$G$18)))</f>
        <v>#VALUE!</v>
      </c>
      <c r="AC997" s="7" t="e">
        <f t="shared" si="239"/>
        <v>#VALUE!</v>
      </c>
    </row>
    <row r="998" spans="2:29" s="7" customFormat="1">
      <c r="B998" s="119"/>
      <c r="C998" s="119"/>
      <c r="D998" s="119"/>
      <c r="E998" s="31"/>
      <c r="F998" s="31"/>
      <c r="G998" s="120"/>
      <c r="H998" s="120"/>
      <c r="I998" s="11" t="str">
        <f t="shared" si="226"/>
        <v/>
      </c>
      <c r="J998" s="2" t="str">
        <f t="shared" si="227"/>
        <v/>
      </c>
      <c r="K998" s="2" t="str">
        <f t="shared" si="228"/>
        <v/>
      </c>
      <c r="L998" s="2" t="str">
        <f t="shared" si="229"/>
        <v/>
      </c>
      <c r="M998" s="2" t="str">
        <f t="shared" si="230"/>
        <v/>
      </c>
      <c r="N998" s="2" t="str">
        <f t="shared" si="231"/>
        <v/>
      </c>
      <c r="O998" s="11" t="str">
        <f t="shared" si="232"/>
        <v/>
      </c>
      <c r="P998" s="11" t="str">
        <f t="shared" si="233"/>
        <v/>
      </c>
      <c r="Q998" s="11" t="str">
        <f t="shared" si="234"/>
        <v/>
      </c>
      <c r="R998" s="137"/>
      <c r="S998" s="137"/>
      <c r="T998" s="12" t="e">
        <f t="shared" si="235"/>
        <v>#VALUE!</v>
      </c>
      <c r="U998" s="13" t="e">
        <f t="shared" si="236"/>
        <v>#VALUE!</v>
      </c>
      <c r="V998" s="13"/>
      <c r="W998" s="8">
        <f t="shared" si="237"/>
        <v>9.0359999999999996</v>
      </c>
      <c r="X998" s="8">
        <f t="shared" si="238"/>
        <v>-184.49199999999999</v>
      </c>
      <c r="Y998"/>
      <c r="Z998" t="e">
        <f>IF(D998="M",IF(AC998&lt;78,LMS!$D$5*AC998^3+LMS!$E$5*AC998^2+LMS!$F$5*AC998+LMS!$G$5,IF(AC998&lt;150,LMS!$D$6*AC998^3+LMS!$E$6*AC998^2+LMS!$F$6*AC998+LMS!$G$6,LMS!$D$7*AC998^3+LMS!$E$7*AC998^2+LMS!$F$7*AC998+LMS!$G$7)),IF(AC998&lt;69,LMS!$D$9*AC998^3+LMS!$E$9*AC998^2+LMS!$F$9*AC998+LMS!$G$9,IF(AC998&lt;150,LMS!$D$10*AC998^3+LMS!$E$10*AC998^2+LMS!$F$10*AC998+LMS!$G$10,LMS!$D$11*AC998^3+LMS!$E$11*AC998^2+LMS!$F$11*AC998+LMS!$G$11)))</f>
        <v>#VALUE!</v>
      </c>
      <c r="AA998" t="e">
        <f>IF(D998="M",(IF(AC998&lt;2.5,LMS!$D$21*AC998^3+LMS!$E$21*AC998^2+LMS!$F$21*AC998+LMS!$G$21,IF(AC998&lt;9.5,LMS!$D$22*AC998^3+LMS!$E$22*AC998^2+LMS!$F$22*AC998+LMS!$G$22,IF(AC998&lt;26.75,LMS!$D$23*AC998^3+LMS!$E$23*AC998^2+LMS!$F$23*AC998+LMS!$G$23,IF(AC998&lt;90,LMS!$D$24*AC998^3+LMS!$E$24*AC998^2+LMS!$F$24*AC998+LMS!$G$24,LMS!$D$25*AC998^3+LMS!$E$25*AC998^2+LMS!$F$25*AC998+LMS!$G$25))))),(IF(AC998&lt;2.5,LMS!$D$27*AC998^3+LMS!$E$27*AC998^2+LMS!$F$27*AC998+LMS!$G$27,IF(AC998&lt;9.5,LMS!$D$28*AC998^3+LMS!$E$28*AC998^2+LMS!$F$28*AC998+LMS!$G$28,IF(AC998&lt;26.75,LMS!$D$29*AC998^3+LMS!$E$29*AC998^2+LMS!$F$29*AC998+LMS!$G$29,IF(AC998&lt;90,LMS!$D$30*AC998^3+LMS!$E$30*AC998^2+LMS!$F$30*AC998+LMS!$G$30,IF(AC998&lt;150,LMS!$D$31*AC998^3+LMS!$E$31*AC998^2+LMS!$F$31*AC998+LMS!$G$31,LMS!$D$32*AC998^3+LMS!$E$32*AC998^2+LMS!$F$32*AC998+LMS!$G$32)))))))</f>
        <v>#VALUE!</v>
      </c>
      <c r="AB998" t="e">
        <f>IF(D998="M",(IF(AC998&lt;90,LMS!$D$14*AC998^3+LMS!$E$14*AC998^2+LMS!$F$14*AC998+LMS!$G$14,LMS!$D$15*AC998^3+LMS!$E$15*AC998^2+LMS!$F$15*AC998+LMS!$G$15)),(IF(AC998&lt;90,LMS!$D$17*AC998^3+LMS!$E$17*AC998^2+LMS!$F$17*AC998+LMS!$G$17,LMS!$D$18*AC998^3+LMS!$E$18*AC998^2+LMS!$F$18*AC998+LMS!$G$18)))</f>
        <v>#VALUE!</v>
      </c>
      <c r="AC998" s="7" t="e">
        <f t="shared" si="239"/>
        <v>#VALUE!</v>
      </c>
    </row>
    <row r="999" spans="2:29" s="7" customFormat="1">
      <c r="B999" s="119"/>
      <c r="C999" s="119"/>
      <c r="D999" s="119"/>
      <c r="E999" s="31"/>
      <c r="F999" s="31"/>
      <c r="G999" s="120"/>
      <c r="H999" s="120"/>
      <c r="I999" s="11" t="str">
        <f t="shared" si="226"/>
        <v/>
      </c>
      <c r="J999" s="2" t="str">
        <f t="shared" si="227"/>
        <v/>
      </c>
      <c r="K999" s="2" t="str">
        <f t="shared" si="228"/>
        <v/>
      </c>
      <c r="L999" s="2" t="str">
        <f t="shared" si="229"/>
        <v/>
      </c>
      <c r="M999" s="2" t="str">
        <f t="shared" si="230"/>
        <v/>
      </c>
      <c r="N999" s="2" t="str">
        <f t="shared" si="231"/>
        <v/>
      </c>
      <c r="O999" s="11" t="str">
        <f t="shared" si="232"/>
        <v/>
      </c>
      <c r="P999" s="11" t="str">
        <f t="shared" si="233"/>
        <v/>
      </c>
      <c r="Q999" s="11" t="str">
        <f t="shared" si="234"/>
        <v/>
      </c>
      <c r="R999" s="137"/>
      <c r="S999" s="137"/>
      <c r="T999" s="12" t="e">
        <f t="shared" si="235"/>
        <v>#VALUE!</v>
      </c>
      <c r="U999" s="13" t="e">
        <f t="shared" si="236"/>
        <v>#VALUE!</v>
      </c>
      <c r="V999" s="13"/>
      <c r="W999" s="8">
        <f t="shared" si="237"/>
        <v>9.0359999999999996</v>
      </c>
      <c r="X999" s="8">
        <f t="shared" si="238"/>
        <v>-184.49199999999999</v>
      </c>
      <c r="Y999"/>
      <c r="Z999" t="e">
        <f>IF(D999="M",IF(AC999&lt;78,LMS!$D$5*AC999^3+LMS!$E$5*AC999^2+LMS!$F$5*AC999+LMS!$G$5,IF(AC999&lt;150,LMS!$D$6*AC999^3+LMS!$E$6*AC999^2+LMS!$F$6*AC999+LMS!$G$6,LMS!$D$7*AC999^3+LMS!$E$7*AC999^2+LMS!$F$7*AC999+LMS!$G$7)),IF(AC999&lt;69,LMS!$D$9*AC999^3+LMS!$E$9*AC999^2+LMS!$F$9*AC999+LMS!$G$9,IF(AC999&lt;150,LMS!$D$10*AC999^3+LMS!$E$10*AC999^2+LMS!$F$10*AC999+LMS!$G$10,LMS!$D$11*AC999^3+LMS!$E$11*AC999^2+LMS!$F$11*AC999+LMS!$G$11)))</f>
        <v>#VALUE!</v>
      </c>
      <c r="AA999" t="e">
        <f>IF(D999="M",(IF(AC999&lt;2.5,LMS!$D$21*AC999^3+LMS!$E$21*AC999^2+LMS!$F$21*AC999+LMS!$G$21,IF(AC999&lt;9.5,LMS!$D$22*AC999^3+LMS!$E$22*AC999^2+LMS!$F$22*AC999+LMS!$G$22,IF(AC999&lt;26.75,LMS!$D$23*AC999^3+LMS!$E$23*AC999^2+LMS!$F$23*AC999+LMS!$G$23,IF(AC999&lt;90,LMS!$D$24*AC999^3+LMS!$E$24*AC999^2+LMS!$F$24*AC999+LMS!$G$24,LMS!$D$25*AC999^3+LMS!$E$25*AC999^2+LMS!$F$25*AC999+LMS!$G$25))))),(IF(AC999&lt;2.5,LMS!$D$27*AC999^3+LMS!$E$27*AC999^2+LMS!$F$27*AC999+LMS!$G$27,IF(AC999&lt;9.5,LMS!$D$28*AC999^3+LMS!$E$28*AC999^2+LMS!$F$28*AC999+LMS!$G$28,IF(AC999&lt;26.75,LMS!$D$29*AC999^3+LMS!$E$29*AC999^2+LMS!$F$29*AC999+LMS!$G$29,IF(AC999&lt;90,LMS!$D$30*AC999^3+LMS!$E$30*AC999^2+LMS!$F$30*AC999+LMS!$G$30,IF(AC999&lt;150,LMS!$D$31*AC999^3+LMS!$E$31*AC999^2+LMS!$F$31*AC999+LMS!$G$31,LMS!$D$32*AC999^3+LMS!$E$32*AC999^2+LMS!$F$32*AC999+LMS!$G$32)))))))</f>
        <v>#VALUE!</v>
      </c>
      <c r="AB999" t="e">
        <f>IF(D999="M",(IF(AC999&lt;90,LMS!$D$14*AC999^3+LMS!$E$14*AC999^2+LMS!$F$14*AC999+LMS!$G$14,LMS!$D$15*AC999^3+LMS!$E$15*AC999^2+LMS!$F$15*AC999+LMS!$G$15)),(IF(AC999&lt;90,LMS!$D$17*AC999^3+LMS!$E$17*AC999^2+LMS!$F$17*AC999+LMS!$G$17,LMS!$D$18*AC999^3+LMS!$E$18*AC999^2+LMS!$F$18*AC999+LMS!$G$18)))</f>
        <v>#VALUE!</v>
      </c>
      <c r="AC999" s="7" t="e">
        <f t="shared" si="239"/>
        <v>#VALUE!</v>
      </c>
    </row>
    <row r="1000" spans="2:29" s="7" customFormat="1">
      <c r="B1000" s="119"/>
      <c r="C1000" s="119"/>
      <c r="D1000" s="119"/>
      <c r="E1000" s="31"/>
      <c r="F1000" s="31"/>
      <c r="G1000" s="120"/>
      <c r="H1000" s="120"/>
      <c r="I1000" s="11" t="str">
        <f t="shared" si="226"/>
        <v/>
      </c>
      <c r="J1000" s="2" t="str">
        <f t="shared" si="227"/>
        <v/>
      </c>
      <c r="K1000" s="2" t="str">
        <f t="shared" si="228"/>
        <v/>
      </c>
      <c r="L1000" s="2" t="str">
        <f t="shared" si="229"/>
        <v/>
      </c>
      <c r="M1000" s="2" t="str">
        <f t="shared" si="230"/>
        <v/>
      </c>
      <c r="N1000" s="2" t="str">
        <f t="shared" si="231"/>
        <v/>
      </c>
      <c r="O1000" s="11" t="str">
        <f t="shared" si="232"/>
        <v/>
      </c>
      <c r="P1000" s="11" t="str">
        <f t="shared" si="233"/>
        <v/>
      </c>
      <c r="Q1000" s="11" t="str">
        <f t="shared" si="234"/>
        <v/>
      </c>
      <c r="R1000" s="137"/>
      <c r="S1000" s="137"/>
      <c r="T1000" s="12" t="e">
        <f t="shared" si="235"/>
        <v>#VALUE!</v>
      </c>
      <c r="U1000" s="13" t="e">
        <f t="shared" si="236"/>
        <v>#VALUE!</v>
      </c>
      <c r="V1000" s="13"/>
      <c r="W1000" s="8">
        <f t="shared" si="237"/>
        <v>9.0359999999999996</v>
      </c>
      <c r="X1000" s="8">
        <f t="shared" si="238"/>
        <v>-184.49199999999999</v>
      </c>
      <c r="Y1000"/>
      <c r="Z1000" t="e">
        <f>IF(D1000="M",IF(AC1000&lt;78,LMS!$D$5*AC1000^3+LMS!$E$5*AC1000^2+LMS!$F$5*AC1000+LMS!$G$5,IF(AC1000&lt;150,LMS!$D$6*AC1000^3+LMS!$E$6*AC1000^2+LMS!$F$6*AC1000+LMS!$G$6,LMS!$D$7*AC1000^3+LMS!$E$7*AC1000^2+LMS!$F$7*AC1000+LMS!$G$7)),IF(AC1000&lt;69,LMS!$D$9*AC1000^3+LMS!$E$9*AC1000^2+LMS!$F$9*AC1000+LMS!$G$9,IF(AC1000&lt;150,LMS!$D$10*AC1000^3+LMS!$E$10*AC1000^2+LMS!$F$10*AC1000+LMS!$G$10,LMS!$D$11*AC1000^3+LMS!$E$11*AC1000^2+LMS!$F$11*AC1000+LMS!$G$11)))</f>
        <v>#VALUE!</v>
      </c>
      <c r="AA1000" t="e">
        <f>IF(D1000="M",(IF(AC1000&lt;2.5,LMS!$D$21*AC1000^3+LMS!$E$21*AC1000^2+LMS!$F$21*AC1000+LMS!$G$21,IF(AC1000&lt;9.5,LMS!$D$22*AC1000^3+LMS!$E$22*AC1000^2+LMS!$F$22*AC1000+LMS!$G$22,IF(AC1000&lt;26.75,LMS!$D$23*AC1000^3+LMS!$E$23*AC1000^2+LMS!$F$23*AC1000+LMS!$G$23,IF(AC1000&lt;90,LMS!$D$24*AC1000^3+LMS!$E$24*AC1000^2+LMS!$F$24*AC1000+LMS!$G$24,LMS!$D$25*AC1000^3+LMS!$E$25*AC1000^2+LMS!$F$25*AC1000+LMS!$G$25))))),(IF(AC1000&lt;2.5,LMS!$D$27*AC1000^3+LMS!$E$27*AC1000^2+LMS!$F$27*AC1000+LMS!$G$27,IF(AC1000&lt;9.5,LMS!$D$28*AC1000^3+LMS!$E$28*AC1000^2+LMS!$F$28*AC1000+LMS!$G$28,IF(AC1000&lt;26.75,LMS!$D$29*AC1000^3+LMS!$E$29*AC1000^2+LMS!$F$29*AC1000+LMS!$G$29,IF(AC1000&lt;90,LMS!$D$30*AC1000^3+LMS!$E$30*AC1000^2+LMS!$F$30*AC1000+LMS!$G$30,IF(AC1000&lt;150,LMS!$D$31*AC1000^3+LMS!$E$31*AC1000^2+LMS!$F$31*AC1000+LMS!$G$31,LMS!$D$32*AC1000^3+LMS!$E$32*AC1000^2+LMS!$F$32*AC1000+LMS!$G$32)))))))</f>
        <v>#VALUE!</v>
      </c>
      <c r="AB1000" t="e">
        <f>IF(D1000="M",(IF(AC1000&lt;90,LMS!$D$14*AC1000^3+LMS!$E$14*AC1000^2+LMS!$F$14*AC1000+LMS!$G$14,LMS!$D$15*AC1000^3+LMS!$E$15*AC1000^2+LMS!$F$15*AC1000+LMS!$G$15)),(IF(AC1000&lt;90,LMS!$D$17*AC1000^3+LMS!$E$17*AC1000^2+LMS!$F$17*AC1000+LMS!$G$17,LMS!$D$18*AC1000^3+LMS!$E$18*AC1000^2+LMS!$F$18*AC1000+LMS!$G$18)))</f>
        <v>#VALUE!</v>
      </c>
      <c r="AC1000" s="7" t="e">
        <f t="shared" si="239"/>
        <v>#VALUE!</v>
      </c>
    </row>
    <row r="1001" spans="2:29" s="7" customFormat="1">
      <c r="B1001" s="119"/>
      <c r="C1001" s="119"/>
      <c r="D1001" s="119"/>
      <c r="E1001" s="31"/>
      <c r="F1001" s="31"/>
      <c r="G1001" s="120"/>
      <c r="H1001" s="120"/>
      <c r="I1001" s="11" t="str">
        <f t="shared" si="226"/>
        <v/>
      </c>
      <c r="J1001" s="2" t="str">
        <f t="shared" si="227"/>
        <v/>
      </c>
      <c r="K1001" s="2" t="str">
        <f t="shared" si="228"/>
        <v/>
      </c>
      <c r="L1001" s="2" t="str">
        <f t="shared" si="229"/>
        <v/>
      </c>
      <c r="M1001" s="2" t="str">
        <f t="shared" si="230"/>
        <v/>
      </c>
      <c r="N1001" s="2" t="str">
        <f t="shared" si="231"/>
        <v/>
      </c>
      <c r="O1001" s="11" t="str">
        <f t="shared" si="232"/>
        <v/>
      </c>
      <c r="P1001" s="11" t="str">
        <f t="shared" si="233"/>
        <v/>
      </c>
      <c r="Q1001" s="11" t="str">
        <f t="shared" si="234"/>
        <v/>
      </c>
      <c r="R1001" s="137"/>
      <c r="S1001" s="137"/>
      <c r="T1001" s="12" t="e">
        <f t="shared" si="235"/>
        <v>#VALUE!</v>
      </c>
      <c r="U1001" s="13" t="e">
        <f t="shared" si="236"/>
        <v>#VALUE!</v>
      </c>
      <c r="V1001" s="13"/>
      <c r="W1001" s="8">
        <f t="shared" si="237"/>
        <v>9.0359999999999996</v>
      </c>
      <c r="X1001" s="8">
        <f t="shared" si="238"/>
        <v>-184.49199999999999</v>
      </c>
      <c r="Y1001"/>
      <c r="Z1001" t="e">
        <f>IF(D1001="M",IF(AC1001&lt;78,LMS!$D$5*AC1001^3+LMS!$E$5*AC1001^2+LMS!$F$5*AC1001+LMS!$G$5,IF(AC1001&lt;150,LMS!$D$6*AC1001^3+LMS!$E$6*AC1001^2+LMS!$F$6*AC1001+LMS!$G$6,LMS!$D$7*AC1001^3+LMS!$E$7*AC1001^2+LMS!$F$7*AC1001+LMS!$G$7)),IF(AC1001&lt;69,LMS!$D$9*AC1001^3+LMS!$E$9*AC1001^2+LMS!$F$9*AC1001+LMS!$G$9,IF(AC1001&lt;150,LMS!$D$10*AC1001^3+LMS!$E$10*AC1001^2+LMS!$F$10*AC1001+LMS!$G$10,LMS!$D$11*AC1001^3+LMS!$E$11*AC1001^2+LMS!$F$11*AC1001+LMS!$G$11)))</f>
        <v>#VALUE!</v>
      </c>
      <c r="AA1001" t="e">
        <f>IF(D1001="M",(IF(AC1001&lt;2.5,LMS!$D$21*AC1001^3+LMS!$E$21*AC1001^2+LMS!$F$21*AC1001+LMS!$G$21,IF(AC1001&lt;9.5,LMS!$D$22*AC1001^3+LMS!$E$22*AC1001^2+LMS!$F$22*AC1001+LMS!$G$22,IF(AC1001&lt;26.75,LMS!$D$23*AC1001^3+LMS!$E$23*AC1001^2+LMS!$F$23*AC1001+LMS!$G$23,IF(AC1001&lt;90,LMS!$D$24*AC1001^3+LMS!$E$24*AC1001^2+LMS!$F$24*AC1001+LMS!$G$24,LMS!$D$25*AC1001^3+LMS!$E$25*AC1001^2+LMS!$F$25*AC1001+LMS!$G$25))))),(IF(AC1001&lt;2.5,LMS!$D$27*AC1001^3+LMS!$E$27*AC1001^2+LMS!$F$27*AC1001+LMS!$G$27,IF(AC1001&lt;9.5,LMS!$D$28*AC1001^3+LMS!$E$28*AC1001^2+LMS!$F$28*AC1001+LMS!$G$28,IF(AC1001&lt;26.75,LMS!$D$29*AC1001^3+LMS!$E$29*AC1001^2+LMS!$F$29*AC1001+LMS!$G$29,IF(AC1001&lt;90,LMS!$D$30*AC1001^3+LMS!$E$30*AC1001^2+LMS!$F$30*AC1001+LMS!$G$30,IF(AC1001&lt;150,LMS!$D$31*AC1001^3+LMS!$E$31*AC1001^2+LMS!$F$31*AC1001+LMS!$G$31,LMS!$D$32*AC1001^3+LMS!$E$32*AC1001^2+LMS!$F$32*AC1001+LMS!$G$32)))))))</f>
        <v>#VALUE!</v>
      </c>
      <c r="AB1001" t="e">
        <f>IF(D1001="M",(IF(AC1001&lt;90,LMS!$D$14*AC1001^3+LMS!$E$14*AC1001^2+LMS!$F$14*AC1001+LMS!$G$14,LMS!$D$15*AC1001^3+LMS!$E$15*AC1001^2+LMS!$F$15*AC1001+LMS!$G$15)),(IF(AC1001&lt;90,LMS!$D$17*AC1001^3+LMS!$E$17*AC1001^2+LMS!$F$17*AC1001+LMS!$G$17,LMS!$D$18*AC1001^3+LMS!$E$18*AC1001^2+LMS!$F$18*AC1001+LMS!$G$18)))</f>
        <v>#VALUE!</v>
      </c>
      <c r="AC1001" s="7" t="e">
        <f t="shared" si="239"/>
        <v>#VALUE!</v>
      </c>
    </row>
    <row r="1002" spans="2:29" s="7" customFormat="1">
      <c r="B1002" s="119"/>
      <c r="C1002" s="119"/>
      <c r="D1002" s="119"/>
      <c r="E1002" s="31"/>
      <c r="F1002" s="31"/>
      <c r="G1002" s="120"/>
      <c r="H1002" s="120"/>
      <c r="I1002" s="11" t="str">
        <f t="shared" si="226"/>
        <v/>
      </c>
      <c r="J1002" s="2" t="str">
        <f t="shared" si="227"/>
        <v/>
      </c>
      <c r="K1002" s="2" t="str">
        <f t="shared" si="228"/>
        <v/>
      </c>
      <c r="L1002" s="2" t="str">
        <f t="shared" si="229"/>
        <v/>
      </c>
      <c r="M1002" s="2" t="str">
        <f t="shared" si="230"/>
        <v/>
      </c>
      <c r="N1002" s="2" t="str">
        <f t="shared" si="231"/>
        <v/>
      </c>
      <c r="O1002" s="11" t="str">
        <f t="shared" si="232"/>
        <v/>
      </c>
      <c r="P1002" s="11" t="str">
        <f t="shared" si="233"/>
        <v/>
      </c>
      <c r="Q1002" s="11" t="str">
        <f t="shared" si="234"/>
        <v/>
      </c>
      <c r="R1002" s="137"/>
      <c r="S1002" s="137"/>
      <c r="T1002" s="12" t="e">
        <f t="shared" si="235"/>
        <v>#VALUE!</v>
      </c>
      <c r="U1002" s="13" t="e">
        <f t="shared" si="236"/>
        <v>#VALUE!</v>
      </c>
      <c r="V1002" s="13"/>
      <c r="W1002" s="8">
        <f t="shared" si="237"/>
        <v>9.0359999999999996</v>
      </c>
      <c r="X1002" s="8">
        <f t="shared" si="238"/>
        <v>-184.49199999999999</v>
      </c>
      <c r="Y1002"/>
      <c r="Z1002" t="e">
        <f>IF(D1002="M",IF(AC1002&lt;78,LMS!$D$5*AC1002^3+LMS!$E$5*AC1002^2+LMS!$F$5*AC1002+LMS!$G$5,IF(AC1002&lt;150,LMS!$D$6*AC1002^3+LMS!$E$6*AC1002^2+LMS!$F$6*AC1002+LMS!$G$6,LMS!$D$7*AC1002^3+LMS!$E$7*AC1002^2+LMS!$F$7*AC1002+LMS!$G$7)),IF(AC1002&lt;69,LMS!$D$9*AC1002^3+LMS!$E$9*AC1002^2+LMS!$F$9*AC1002+LMS!$G$9,IF(AC1002&lt;150,LMS!$D$10*AC1002^3+LMS!$E$10*AC1002^2+LMS!$F$10*AC1002+LMS!$G$10,LMS!$D$11*AC1002^3+LMS!$E$11*AC1002^2+LMS!$F$11*AC1002+LMS!$G$11)))</f>
        <v>#VALUE!</v>
      </c>
      <c r="AA1002" t="e">
        <f>IF(D1002="M",(IF(AC1002&lt;2.5,LMS!$D$21*AC1002^3+LMS!$E$21*AC1002^2+LMS!$F$21*AC1002+LMS!$G$21,IF(AC1002&lt;9.5,LMS!$D$22*AC1002^3+LMS!$E$22*AC1002^2+LMS!$F$22*AC1002+LMS!$G$22,IF(AC1002&lt;26.75,LMS!$D$23*AC1002^3+LMS!$E$23*AC1002^2+LMS!$F$23*AC1002+LMS!$G$23,IF(AC1002&lt;90,LMS!$D$24*AC1002^3+LMS!$E$24*AC1002^2+LMS!$F$24*AC1002+LMS!$G$24,LMS!$D$25*AC1002^3+LMS!$E$25*AC1002^2+LMS!$F$25*AC1002+LMS!$G$25))))),(IF(AC1002&lt;2.5,LMS!$D$27*AC1002^3+LMS!$E$27*AC1002^2+LMS!$F$27*AC1002+LMS!$G$27,IF(AC1002&lt;9.5,LMS!$D$28*AC1002^3+LMS!$E$28*AC1002^2+LMS!$F$28*AC1002+LMS!$G$28,IF(AC1002&lt;26.75,LMS!$D$29*AC1002^3+LMS!$E$29*AC1002^2+LMS!$F$29*AC1002+LMS!$G$29,IF(AC1002&lt;90,LMS!$D$30*AC1002^3+LMS!$E$30*AC1002^2+LMS!$F$30*AC1002+LMS!$G$30,IF(AC1002&lt;150,LMS!$D$31*AC1002^3+LMS!$E$31*AC1002^2+LMS!$F$31*AC1002+LMS!$G$31,LMS!$D$32*AC1002^3+LMS!$E$32*AC1002^2+LMS!$F$32*AC1002+LMS!$G$32)))))))</f>
        <v>#VALUE!</v>
      </c>
      <c r="AB1002" t="e">
        <f>IF(D1002="M",(IF(AC1002&lt;90,LMS!$D$14*AC1002^3+LMS!$E$14*AC1002^2+LMS!$F$14*AC1002+LMS!$G$14,LMS!$D$15*AC1002^3+LMS!$E$15*AC1002^2+LMS!$F$15*AC1002+LMS!$G$15)),(IF(AC1002&lt;90,LMS!$D$17*AC1002^3+LMS!$E$17*AC1002^2+LMS!$F$17*AC1002+LMS!$G$17,LMS!$D$18*AC1002^3+LMS!$E$18*AC1002^2+LMS!$F$18*AC1002+LMS!$G$18)))</f>
        <v>#VALUE!</v>
      </c>
      <c r="AC1002" s="7" t="e">
        <f t="shared" si="239"/>
        <v>#VALUE!</v>
      </c>
    </row>
  </sheetData>
  <sheetProtection password="94F3" sheet="1" objects="1" scenarios="1"/>
  <mergeCells count="1">
    <mergeCell ref="K1:L1"/>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A102"/>
  <sheetViews>
    <sheetView workbookViewId="0">
      <pane ySplit="2" topLeftCell="A3" activePane="bottomLeft" state="frozen"/>
      <selection pane="bottomLeft" activeCell="B3" sqref="B3"/>
    </sheetView>
  </sheetViews>
  <sheetFormatPr defaultRowHeight="13.5"/>
  <cols>
    <col min="1" max="1" width="2.875" style="32" customWidth="1"/>
    <col min="2" max="2" width="5.25" style="32" customWidth="1"/>
    <col min="3" max="3" width="12.5" style="32" customWidth="1"/>
    <col min="4" max="4" width="4.75" style="32" customWidth="1"/>
    <col min="5" max="5" width="12.125" style="32" customWidth="1"/>
    <col min="6" max="6" width="5.625" style="32" customWidth="1"/>
    <col min="7" max="8" width="4.125" style="32" customWidth="1"/>
    <col min="9" max="11" width="5.625" style="32" customWidth="1"/>
    <col min="12" max="12" width="13.125" style="32" customWidth="1"/>
    <col min="13" max="24" width="5.625" style="33" customWidth="1"/>
    <col min="25" max="31" width="5.625" style="34" customWidth="1"/>
    <col min="32" max="32" width="6.75" style="34" customWidth="1"/>
    <col min="33" max="34" width="6.75" style="32" customWidth="1"/>
    <col min="35" max="35" width="6.25" style="32" customWidth="1"/>
    <col min="36" max="39" width="5.625" style="32" customWidth="1"/>
    <col min="40" max="40" width="7.75" style="32" customWidth="1"/>
    <col min="41" max="41" width="10.625" style="32" customWidth="1"/>
    <col min="44" max="44" width="16.75" style="32" customWidth="1"/>
    <col min="45" max="45" width="3.625" style="35" hidden="1" customWidth="1"/>
    <col min="46" max="46" width="4.25" style="32" hidden="1" customWidth="1"/>
    <col min="47" max="47" width="5" style="32" hidden="1" customWidth="1"/>
    <col min="48" max="48" width="8" style="32" hidden="1" customWidth="1"/>
    <col min="49" max="51" width="14.5" style="32" hidden="1" customWidth="1"/>
    <col min="52" max="52" width="10.875" style="32" hidden="1" customWidth="1"/>
    <col min="53" max="79" width="9" style="32" hidden="1" customWidth="1"/>
    <col min="80" max="92" width="9" style="32" customWidth="1"/>
    <col min="93" max="16384" width="9" style="32"/>
  </cols>
  <sheetData>
    <row r="1" spans="2:79">
      <c r="B1" s="87"/>
      <c r="C1" s="88"/>
      <c r="D1" s="88"/>
      <c r="E1" s="124"/>
      <c r="F1" s="143" t="s">
        <v>134</v>
      </c>
      <c r="G1" s="144"/>
      <c r="H1" s="144"/>
      <c r="I1" s="144"/>
      <c r="J1" s="144"/>
      <c r="K1" s="145"/>
      <c r="L1" s="87"/>
      <c r="M1" s="121"/>
      <c r="N1" s="121"/>
      <c r="O1" s="121"/>
      <c r="P1" s="122"/>
      <c r="Q1" s="146" t="s">
        <v>206</v>
      </c>
      <c r="R1" s="147"/>
      <c r="S1" s="147"/>
      <c r="T1" s="147"/>
      <c r="U1" s="147"/>
      <c r="V1" s="148"/>
      <c r="W1" s="125"/>
      <c r="X1" s="121"/>
      <c r="Y1" s="141" t="s">
        <v>172</v>
      </c>
      <c r="Z1" s="141"/>
      <c r="AA1" s="141"/>
      <c r="AB1" s="141"/>
      <c r="AC1" s="141"/>
      <c r="AD1" s="142"/>
      <c r="AE1" s="129"/>
      <c r="AF1" s="130" t="s">
        <v>57</v>
      </c>
      <c r="AG1" s="140" t="s">
        <v>56</v>
      </c>
      <c r="AH1" s="140"/>
      <c r="AI1" s="88"/>
      <c r="AJ1" s="88"/>
      <c r="AK1" s="88"/>
      <c r="AL1" s="88"/>
      <c r="AM1" s="124"/>
      <c r="AN1" s="87"/>
      <c r="AO1" s="124"/>
      <c r="AP1" s="32"/>
      <c r="AQ1" s="32"/>
      <c r="BF1" s="7" t="s">
        <v>122</v>
      </c>
      <c r="BI1" s="32" t="s">
        <v>120</v>
      </c>
      <c r="BL1" s="32" t="s">
        <v>121</v>
      </c>
      <c r="BO1" s="32" t="s">
        <v>123</v>
      </c>
      <c r="BS1" s="32" t="s">
        <v>120</v>
      </c>
      <c r="BV1" s="32" t="s">
        <v>121</v>
      </c>
      <c r="BY1" s="32" t="s">
        <v>123</v>
      </c>
    </row>
    <row r="2" spans="2:79" s="7" customFormat="1" ht="81" customHeight="1" thickBot="1">
      <c r="B2" s="89" t="s">
        <v>20</v>
      </c>
      <c r="C2" s="93" t="s">
        <v>21</v>
      </c>
      <c r="D2" s="93" t="s">
        <v>38</v>
      </c>
      <c r="E2" s="94" t="s">
        <v>37</v>
      </c>
      <c r="F2" s="89" t="s">
        <v>130</v>
      </c>
      <c r="G2" s="93" t="s">
        <v>131</v>
      </c>
      <c r="H2" s="93" t="s">
        <v>132</v>
      </c>
      <c r="I2" s="90" t="s">
        <v>173</v>
      </c>
      <c r="J2" s="93" t="s">
        <v>174</v>
      </c>
      <c r="K2" s="94" t="s">
        <v>175</v>
      </c>
      <c r="L2" s="89" t="s">
        <v>36</v>
      </c>
      <c r="M2" s="90" t="s">
        <v>136</v>
      </c>
      <c r="N2" s="90" t="s">
        <v>35</v>
      </c>
      <c r="O2" s="90" t="s">
        <v>137</v>
      </c>
      <c r="P2" s="123" t="s">
        <v>122</v>
      </c>
      <c r="Q2" s="90" t="s">
        <v>178</v>
      </c>
      <c r="R2" s="90" t="s">
        <v>138</v>
      </c>
      <c r="S2" s="90" t="s">
        <v>179</v>
      </c>
      <c r="T2" s="90" t="s">
        <v>139</v>
      </c>
      <c r="U2" s="90" t="s">
        <v>180</v>
      </c>
      <c r="V2" s="90" t="s">
        <v>140</v>
      </c>
      <c r="W2" s="126" t="s">
        <v>176</v>
      </c>
      <c r="X2" s="90" t="s">
        <v>177</v>
      </c>
      <c r="Y2" s="127" t="s">
        <v>178</v>
      </c>
      <c r="Z2" s="127" t="s">
        <v>138</v>
      </c>
      <c r="AA2" s="127" t="s">
        <v>179</v>
      </c>
      <c r="AB2" s="127" t="s">
        <v>139</v>
      </c>
      <c r="AC2" s="127" t="s">
        <v>180</v>
      </c>
      <c r="AD2" s="128" t="s">
        <v>140</v>
      </c>
      <c r="AE2" s="131" t="s">
        <v>30</v>
      </c>
      <c r="AF2" s="92" t="s">
        <v>52</v>
      </c>
      <c r="AG2" s="92" t="s">
        <v>51</v>
      </c>
      <c r="AH2" s="92" t="s">
        <v>52</v>
      </c>
      <c r="AI2" s="132" t="s">
        <v>22</v>
      </c>
      <c r="AJ2" s="132" t="s">
        <v>181</v>
      </c>
      <c r="AK2" s="132" t="s">
        <v>23</v>
      </c>
      <c r="AL2" s="127" t="s">
        <v>182</v>
      </c>
      <c r="AM2" s="128" t="s">
        <v>133</v>
      </c>
      <c r="AN2" s="133" t="s">
        <v>58</v>
      </c>
      <c r="AO2" s="134" t="s">
        <v>53</v>
      </c>
      <c r="AP2" s="32"/>
      <c r="AQ2" s="32"/>
      <c r="AR2" s="136"/>
      <c r="AS2" s="10" t="s">
        <v>24</v>
      </c>
      <c r="AT2" s="9" t="s">
        <v>25</v>
      </c>
      <c r="AU2" s="9"/>
      <c r="AV2" s="30" t="s">
        <v>54</v>
      </c>
      <c r="AW2" s="30" t="s">
        <v>55</v>
      </c>
      <c r="AX2" s="30"/>
      <c r="AY2" s="30" t="s">
        <v>135</v>
      </c>
      <c r="AZ2"/>
      <c r="BA2" t="s">
        <v>15</v>
      </c>
      <c r="BB2" t="s">
        <v>19</v>
      </c>
      <c r="BC2" t="s">
        <v>18</v>
      </c>
      <c r="BD2" s="7" t="s">
        <v>29</v>
      </c>
      <c r="BF2" t="s">
        <v>15</v>
      </c>
      <c r="BG2" t="s">
        <v>19</v>
      </c>
      <c r="BH2" t="s">
        <v>18</v>
      </c>
      <c r="BI2" t="s">
        <v>15</v>
      </c>
      <c r="BJ2" t="s">
        <v>19</v>
      </c>
      <c r="BK2" t="s">
        <v>18</v>
      </c>
      <c r="BL2" t="s">
        <v>15</v>
      </c>
      <c r="BM2" t="s">
        <v>19</v>
      </c>
      <c r="BN2" t="s">
        <v>18</v>
      </c>
      <c r="BO2" t="s">
        <v>15</v>
      </c>
      <c r="BP2" t="s">
        <v>19</v>
      </c>
      <c r="BQ2" t="s">
        <v>18</v>
      </c>
      <c r="BS2" t="s">
        <v>15</v>
      </c>
      <c r="BT2" t="s">
        <v>19</v>
      </c>
      <c r="BU2" t="s">
        <v>18</v>
      </c>
      <c r="BV2" t="s">
        <v>15</v>
      </c>
      <c r="BW2" t="s">
        <v>19</v>
      </c>
      <c r="BX2" t="s">
        <v>18</v>
      </c>
      <c r="BY2" t="s">
        <v>15</v>
      </c>
      <c r="BZ2" t="s">
        <v>19</v>
      </c>
      <c r="CA2" t="s">
        <v>18</v>
      </c>
    </row>
    <row r="3" spans="2:79" s="7" customFormat="1">
      <c r="B3" s="119">
        <v>1</v>
      </c>
      <c r="C3" s="119"/>
      <c r="D3" s="119" t="s">
        <v>103</v>
      </c>
      <c r="E3" s="31">
        <v>36649</v>
      </c>
      <c r="F3" s="79">
        <v>1</v>
      </c>
      <c r="G3" s="79">
        <v>40</v>
      </c>
      <c r="H3" s="79">
        <v>0</v>
      </c>
      <c r="I3" s="79">
        <v>2998</v>
      </c>
      <c r="J3" s="79">
        <v>35</v>
      </c>
      <c r="K3" s="79">
        <v>31</v>
      </c>
      <c r="L3" s="31">
        <v>36649</v>
      </c>
      <c r="M3" s="79">
        <v>1553</v>
      </c>
      <c r="N3" s="79">
        <v>35</v>
      </c>
      <c r="O3" s="79">
        <v>31</v>
      </c>
      <c r="P3" s="79">
        <v>55</v>
      </c>
      <c r="Q3" s="2">
        <f>IF(COUNTA(D3:H3,I3)=6,IF(G3&gt;41,"*",IF(G3&lt;22,"*",NORMSDIST(((I3/BT3)^(BS3)-1)/BS3/BU3)*100)),"")</f>
        <v>38.692724652679757</v>
      </c>
      <c r="R3" s="11">
        <f>IF(COUNTA(D3:H3,I3)=6,IF(G3&gt;41,"*",IF(G3&lt;22,"*",((I3/BT3)^(BS3)-1)/BS3/BU3)),"")</f>
        <v>-0.28733674087256028</v>
      </c>
      <c r="S3" s="2">
        <f>IF(COUNTA(G3,H3,J3)=3,IF(G3&gt;41,"*",IF(G3&lt;22,"*",NORMSDIST(((J3/BW3)^(BV3)-1)/BV3/BX3)*100)),"")</f>
        <v>3.3646510602482372E-10</v>
      </c>
      <c r="T3" s="11">
        <f>IF(COUNTA(G3,H3,J3)=3,IF(G3&gt;41,"*",IF(G3&lt;22,"*",((J3/BW3)^(BV3)-1)/BV3/BX3)),"")</f>
        <v>-6.863288726531569</v>
      </c>
      <c r="U3" s="2">
        <f>IF(COUNTA(G3,H3,K3)=3,IF(G3&gt;41,"*",IF(G3&lt;22,"*",NORMSDIST(((K3/BZ3)^(BY3)-1)/BY3/CA3)*100)),"")</f>
        <v>3.4856857715224412</v>
      </c>
      <c r="V3" s="11">
        <f>IF(COUNTA(G3,H3,K3)=3,IF(G3&gt;41,"*",IF(G3&lt;22,"*",((K3/BZ3)^(BY3)-1)/BY3/CA3)),"")</f>
        <v>-1.8137662834187713</v>
      </c>
      <c r="W3" s="80">
        <f>IF(COUNTA(E3,G3,H3,L3)=4,INT((L3-E3+G3*7+H3)/7),"")</f>
        <v>40</v>
      </c>
      <c r="X3" s="80">
        <f>IF(COUNTA(E3,G3,H3,L3)=4,MOD((L3-E3+G3*7+H3),7),"")</f>
        <v>0</v>
      </c>
      <c r="Y3" s="2">
        <f>IF(COUNTA(D3:H3,M3)=6,IF(W3&gt;41,"*",IF(W3&lt;22,"*",NORMSDIST(((M3/BJ3)^(BI3)-1)/BI3/BK3)*100)),"")</f>
        <v>2.9681469866069249E-5</v>
      </c>
      <c r="Z3" s="11">
        <f t="shared" ref="Z3:Z34" si="0">IF(COUNTA(D3:H3,M3)=6,IF(W3&gt;41,"*",IF(W3&lt;22,"*",((M3/BJ3)^(BI3)-1)/BI3/BK3)),"")</f>
        <v>-4.9932782384890242</v>
      </c>
      <c r="AA3" s="2">
        <f t="shared" ref="AA3:AA34" si="1">IF(COUNTA(G3,H3,N3)=3,IF(W3&gt;41,"*",IF(W3&lt;22,"*",NORMSDIST(((N3/BM3)^(BL3)-1)/BL3/BN3)*100)),"")</f>
        <v>3.3646510602482372E-10</v>
      </c>
      <c r="AB3" s="11">
        <f t="shared" ref="AB3:AB34" si="2">IF(COUNTA(G3,H3,N3)=3,IF(W3&gt;41,"*",IF(W3&lt;22,"*",((N3/BM3)^(BL3)-1)/BL3/BN3)),"")</f>
        <v>-6.863288726531569</v>
      </c>
      <c r="AC3" s="2">
        <f t="shared" ref="AC3:AC34" si="3">IF(COUNTA(G3,H3,O3)=3,IF(W3&gt;41,"*",IF(W3&lt;22,"*",NORMSDIST(((O3/BP3)^(BO3)-1)/BO3/BQ3)*100)),"")</f>
        <v>3.4856857715224412</v>
      </c>
      <c r="AD3" s="11">
        <f t="shared" ref="AD3:AD34" si="4">IF(COUNTA(G3,H3,O3)=3,IF(W3&gt;41,"*",IF(W3&lt;22,"*",((O3/BP3)^(BO3)-1)/BO3/BQ3)),"")</f>
        <v>-1.8137662834187713</v>
      </c>
      <c r="AE3" s="11">
        <f t="shared" ref="AE3:AE34" si="5">IF(COUNTA(D3,E3,L3,N3)=4,IF(AN3&gt;17.583,"*",(N3-(INDEX(IF(D3="F",Hfemalemean,Hmalemean),AT3+1,INT(AN3)+1))))/(INDEX(IF(D3="F",Hfemalesd,Hmalesd),AT3+1,INT(AN3)+1)),"")</f>
        <v>-6.5266401228896109</v>
      </c>
      <c r="AF3" s="2" t="str">
        <f t="shared" ref="AF3:AF34" si="6">IF(COUNTA(D3,E3,L3,N3,M3)=5,IF(AN3&lt;1,"*",IF(AN3&gt;=6,"*",IF(N3&gt;=120,"*",IF(N3&lt;70,"*",(AY3-AV3)/AV3*100)))),"")</f>
        <v>*</v>
      </c>
      <c r="AG3" s="2" t="str">
        <f t="shared" ref="AG3:AG34" si="7">IF(COUNTA(D3,E3,L3,N3,M3)&lt;5,"",IF(AN3&lt;6,"*",IF(AN3&gt;=17.583,"*",(AY3-N3*INDEX(IF(D3="F",muratafemale,muratamale),INT(AN3)-4,1)-INDEX(IF(D3="F",muratafemale,muratamale),INT(AN3)-4,2))/(N3*INDEX(IF(D3="F",muratafemale,muratamale),INT(AN3)-4,1)+INDEX(IF(D3="F",muratafemale,muratamale),INT(AN3)-4,2))*100)))</f>
        <v>*</v>
      </c>
      <c r="AH3" s="2" t="str">
        <f t="shared" ref="AH3:AH34" si="8">IF(COUNTA(D3,E3,L3,N3,M3)=5,IF(N3&gt;=IF(D3="M",181,174),"*",IF(N3&lt;101,"*",IF(AN3&lt;6,"*",IF(AN3&gt;=17.583,"*",(AY3-AW3)/AW3*100)))),"")</f>
        <v>*</v>
      </c>
      <c r="AI3" s="11">
        <f t="shared" ref="AI3:AI34" si="9">IF(COUNTA(D3,E3,L3,N3,M3)=5,AY3/N3^2*10000,"")</f>
        <v>12.677551020408163</v>
      </c>
      <c r="AJ3" s="2">
        <f t="shared" ref="AJ3:AJ34" si="10">IF(COUNTA(D3,E3,L3,N3,M3)=5,IF(AN3&gt;17.583,"*",NORMSDIST(((AI3/BB3)^(BA3)-1)/BA3/BC3)*100),"")</f>
        <v>51.915470186111676</v>
      </c>
      <c r="AK3" s="11">
        <f t="shared" ref="AK3:AK34" si="11">IF(COUNTA(D3,E3,L3,N3,M3)=5,IF(AN3&gt;17.583,"*",((AI3/BB3)^(BA3)-1)/BA3/BC3),"")</f>
        <v>4.803217998367644E-2</v>
      </c>
      <c r="AL3" s="2">
        <f t="shared" ref="AL3:AL34" si="12">IF(COUNTA(D3,E3,L3,P3)=4,IF(AN3&gt;77,"*",NORMSDIST(((P3/BG3)^(BF3)-1)/BF3/BH3)*100),"")</f>
        <v>36.196567200296329</v>
      </c>
      <c r="AM3" s="11">
        <f t="shared" ref="AM3:AM34" si="13">IF(COUNTA(D3,E3,L3,P3)=4,IF(AN3&gt;77,"*",((P3/BG3)^(BF3)-1)/BF3/BH3),"")</f>
        <v>-0.35320955648043623</v>
      </c>
      <c r="AN3" s="11">
        <f>IF(COUNTA(E3,L3)=2,(L3-E3)/365.25,"")</f>
        <v>0</v>
      </c>
      <c r="AO3" s="11" t="str">
        <f>IF(AN3="","",IF(AS3&lt;10,"0","")&amp;AS3&amp;"歳"&amp;IF(AT3&lt;10,"0","")&amp;AT3&amp;"か月")</f>
        <v>00歳00か月</v>
      </c>
      <c r="AP3" s="32"/>
      <c r="AQ3" s="32"/>
      <c r="AR3" s="137"/>
      <c r="AS3" s="12">
        <f>INT(AN3)</f>
        <v>0</v>
      </c>
      <c r="AT3" s="13">
        <f>INT((AN3-INT(AN3))*12)</f>
        <v>0</v>
      </c>
      <c r="AU3" s="13"/>
      <c r="AV3" s="8">
        <f t="shared" ref="AV3:AV25" si="14">IF(D3="M",2.06*10^-3*N3^2-0.1166*N3+6.5273,2.49*10^-3*N3^2-0.1858*N3+9.036)</f>
        <v>4.9698000000000011</v>
      </c>
      <c r="AW3" s="8">
        <f t="shared" ref="AW3" si="15">((N3/100)^3*INDEX(itoOI,IF(D3="M",0,3)+IF(N3&lt;140,1,IF(N3&lt;=149,2,3)),1)+(N3/100)^2*INDEX(itoOI,IF(D3="M",0,3)+IF(N3&lt;140,1,IF(N3&lt;=149,2,3)),2)+(N3/100)*INDEX(itoOI,IF(D3="M",0,3)+IF(N3&lt;140,1,IF(N3&lt;=149,2,3)),3)+INDEX(itoOI,IF(D3="M",0,3)+IF(N3&lt;140,1,IF(N3&lt;=149,2,3)),4))</f>
        <v>2.9085103249999964</v>
      </c>
      <c r="AX3" s="8"/>
      <c r="AY3" s="8">
        <f t="shared" ref="AY3:AY34" si="16">IF(M3&gt;=200,M3/1000,M3)</f>
        <v>1.5529999999999999</v>
      </c>
      <c r="AZ3"/>
      <c r="BA3">
        <f>IF(D3="M",IF(BD3&lt;78,LMS!$D$5*BD3^3+LMS!$E$5*BD3^2+LMS!$F$5*BD3+LMS!$G$5,IF(BD3&lt;150,LMS!$D$6*BD3^3+LMS!$E$6*BD3^2+LMS!$F$6*BD3+LMS!$G$6,LMS!$D$7*BD3^3+LMS!$E$7*BD3^2+LMS!$F$7*BD3+LMS!$G$7)),IF(BD3&lt;69,LMS!$D$9*BD3^3+LMS!$E$9*BD3^2+LMS!$F$9*BD3+LMS!$G$9,IF(BD3&lt;150,LMS!$D$10*BD3^3+LMS!$E$10*BD3^2+LMS!$F$10*BD3+LMS!$G$10,LMS!$D$11*BD3^3+LMS!$E$11*BD3^2+LMS!$F$11*BD3+LMS!$G$11)))</f>
        <v>0.62407732199999999</v>
      </c>
      <c r="BB3">
        <f>IF(D3="M",(IF(BD3&lt;2.5,LMS!$D$21*BD3^3+LMS!$E$21*BD3^2+LMS!$F$21*BD3+LMS!$G$21,IF(BD3&lt;9.5,LMS!$D$22*BD3^3+LMS!$E$22*BD3^2+LMS!$F$22*BD3+LMS!$G$22,IF(BD3&lt;26.75,LMS!$D$23*BD3^3+LMS!$E$23*BD3^2+LMS!$F$23*BD3+LMS!$G$23,IF(BD3&lt;90,LMS!$D$24*BD3^3+LMS!$E$24*BD3^2+LMS!$F$24*BD3+LMS!$G$24,LMS!$D$25*BD3^3+LMS!$E$25*BD3^2+LMS!$F$25*BD3+LMS!$G$25))))),(IF(BD3&lt;2.5,LMS!$D$27*BD3^3+LMS!$E$27*BD3^2+LMS!$F$27*BD3+LMS!$G$27,IF(BD3&lt;9.5,LMS!$D$28*BD3^3+LMS!$E$28*BD3^2+LMS!$F$28*BD3+LMS!$G$28,IF(BD3&lt;26.75,LMS!$D$29*BD3^3+LMS!$E$29*BD3^2+LMS!$F$29*BD3+LMS!$G$29,IF(BD3&lt;90,LMS!$D$30*BD3^3+LMS!$E$30*BD3^2+LMS!$F$30*BD3+LMS!$G$30,IF(BD3&lt;150,LMS!$D$31*BD3^3+LMS!$E$31*BD3^2+LMS!$F$31*BD3+LMS!$G$31,LMS!$D$32*BD3^3+LMS!$E$32*BD3^2+LMS!$F$32*BD3+LMS!$G$32)))))))</f>
        <v>12.622545369999999</v>
      </c>
      <c r="BC3">
        <f>IF(D3="M",(IF(BD3&lt;90,LMS!$D$14*BD3^3+LMS!$E$14*BD3^2+LMS!$F$14*BD3+LMS!$G$14,LMS!$D$15*BD3^3+LMS!$E$15*BD3^2+LMS!$F$15*BD3+LMS!$G$15)),(IF(BD3&lt;90,LMS!$D$17*BD3^3+LMS!$E$17*BD3^2+LMS!$F$17*BD3+LMS!$G$17,LMS!$D$18*BD3^3+LMS!$E$18*BD3^2+LMS!$F$18*BD3+LMS!$G$18)))</f>
        <v>9.0651064000000003E-2</v>
      </c>
      <c r="BD3" s="7">
        <f>AN3*365.25/30.4375</f>
        <v>0</v>
      </c>
      <c r="BF3">
        <f t="shared" ref="BF3:BF34" si="17">INDEX(IF(D3="M",IGFmale, IGFfemale), AS3+1,1)</f>
        <v>0.65800000000000003</v>
      </c>
      <c r="BG3">
        <f t="shared" ref="BG3:BG34" si="18">INDEX(IF(D3="M",IGFmale, IGFfemale), AS3+1,2)</f>
        <v>67</v>
      </c>
      <c r="BH3">
        <f t="shared" ref="BH3:BH34" si="19">INDEX(IF(D3="M",IGFmale, IGFfemale), AS3+1,3)</f>
        <v>0.52400000000000002</v>
      </c>
      <c r="BI3" s="7">
        <f t="shared" ref="BI3:BI34" si="20">INDEX(IF(D3="M",(IF(F3=1,maleFB,IF(F3=2,maleSB,"error"))),IF(D3="F",IF(F3=1,femaleFB,IF(F3=2,femaleSB,"error")),"")),(W3-22)*7+X3+1,1)</f>
        <v>0.72485290000000002</v>
      </c>
      <c r="BJ3" s="7">
        <f t="shared" ref="BJ3:BJ34" si="21">INDEX(IF(D3="M",(IF(F3=1,maleFB,IF(F3=2,maleSB,"error"))),IF(D3="F",IF(F3=1,femaleFB,IF(F3=2,femaleSB,"error")),"")),(W3-22)*7+X3+1,2)</f>
        <v>3094.1860000000001</v>
      </c>
      <c r="BK3" s="7">
        <f t="shared" ref="BK3:BK34" si="22">INDEX(IF(D3="M",(IF(F3=1,maleFB,IF(F3=2,maleSB,"error"))),IF(D3="F",IF(F3=1,femaleFB,IF(F3=2,femaleSB,"error")),"")),(W3-22)*7+X3+1,3)</f>
        <v>0.10865569999999999</v>
      </c>
      <c r="BL3" s="7">
        <f t="shared" ref="BL3" si="23">INDEX(birthH,(W3-22)*7+X3+1,1)</f>
        <v>2.0192679999999998</v>
      </c>
      <c r="BM3" s="7">
        <f t="shared" ref="BM3" si="24">INDEX(birthH,(W3-22)*7+X3+1,2)</f>
        <v>49.423540000000003</v>
      </c>
      <c r="BN3" s="7">
        <f t="shared" ref="BN3" si="25">INDEX(birthH,(W3-22)*7+X3+1,3)</f>
        <v>3.6209890000000002E-2</v>
      </c>
      <c r="BO3" s="7">
        <f t="shared" ref="BO3" si="26">INDEX(head,(W3-22)*7+X3+1,1)</f>
        <v>1.4821759999999999</v>
      </c>
      <c r="BP3" s="7">
        <f t="shared" ref="BP3" si="27">INDEX(head,(W3-22)*7+X3+1,2)</f>
        <v>33.396799999999999</v>
      </c>
      <c r="BQ3" s="7">
        <f t="shared" ref="BQ3" si="28">INDEX(head,(W3-22)*7+X3+1,3)</f>
        <v>3.8874800000000001E-2</v>
      </c>
      <c r="BS3" s="7">
        <f t="shared" ref="BS3:BS34" si="29">INDEX(IF(D3="M",(IF(F3=1,maleFB,IF(F3=2,maleSB,"error"))),IF(D3="F",IF(F3=1,femaleFB,IF(F3=2,femaleSB,"error")),"")),(G3-22)*7+H3+1,1)</f>
        <v>0.72485290000000002</v>
      </c>
      <c r="BT3" s="7">
        <f t="shared" ref="BT3:BT34" si="30">INDEX(IF(D3="M",(IF(F3=1,maleFB,IF(F3=2,maleSB,"error"))),IF(D3="F",IF(F3=1,femaleFB,IF(F3=2,femaleSB,"error")),"")),(G3-22)*7+H3+1,2)</f>
        <v>3094.1860000000001</v>
      </c>
      <c r="BU3" s="7">
        <f t="shared" ref="BU3:BU34" si="31">INDEX(IF(D3="M",(IF(F3=1,maleFB,IF(F3=2,maleSB,"error"))),IF(D3="F",IF(F3=1,femaleFB,IF(F3=2,femaleSB,"error")),"")),(G3-22)*7+H3+1,3)</f>
        <v>0.10865569999999999</v>
      </c>
      <c r="BV3" s="7">
        <f t="shared" ref="BV3:BV34" si="32">INDEX(birthH,(G3-22)*7+H3+1,1)</f>
        <v>2.0192679999999998</v>
      </c>
      <c r="BW3" s="7">
        <f t="shared" ref="BW3:BW34" si="33">INDEX(birthH,(G3-22)*7+H3+1,2)</f>
        <v>49.423540000000003</v>
      </c>
      <c r="BX3" s="7">
        <f t="shared" ref="BX3:BX34" si="34">INDEX(birthH,(G3-22)*7+H3+1,3)</f>
        <v>3.6209890000000002E-2</v>
      </c>
      <c r="BY3" s="7">
        <f t="shared" ref="BY3:BY34" si="35">INDEX(head,(G3-22)*7+H3+1,1)</f>
        <v>1.4821759999999999</v>
      </c>
      <c r="BZ3" s="7">
        <f t="shared" ref="BZ3:BZ34" si="36">INDEX(head,(G3-22)*7+H3+1,2)</f>
        <v>33.396799999999999</v>
      </c>
      <c r="CA3" s="7">
        <f t="shared" ref="CA3:CA34" si="37">INDEX(head,(G3-22)*7+H3+1,3)</f>
        <v>3.8874800000000001E-2</v>
      </c>
    </row>
    <row r="4" spans="2:79" s="7" customFormat="1">
      <c r="B4" s="119"/>
      <c r="C4" s="119"/>
      <c r="D4" s="119"/>
      <c r="E4" s="31"/>
      <c r="F4" s="79"/>
      <c r="G4" s="79"/>
      <c r="H4" s="79"/>
      <c r="I4" s="79"/>
      <c r="J4" s="79"/>
      <c r="K4" s="79"/>
      <c r="L4" s="31"/>
      <c r="M4" s="79"/>
      <c r="N4" s="79"/>
      <c r="O4" s="79"/>
      <c r="P4" s="79"/>
      <c r="Q4" s="2" t="str">
        <f t="shared" ref="Q4:Q67" si="38">IF(COUNTA(D4:H4,I4)=6,IF(G4&gt;41,"*",IF(G4&lt;22,"*",NORMSDIST(((I4/BT4)^(BS4)-1)/BS4/BU4)*100)),"")</f>
        <v/>
      </c>
      <c r="R4" s="11" t="str">
        <f t="shared" ref="R4:R67" si="39">IF(COUNTA(D4:H4,I4)=6,IF(G4&gt;41,"*",IF(G4&lt;22,"*",((I4/BT4)^(BS4)-1)/BS4/BU4)),"")</f>
        <v/>
      </c>
      <c r="S4" s="2" t="str">
        <f t="shared" ref="S4:S67" si="40">IF(COUNTA(G4,H4,J4)=3,IF(G4&gt;41,"*",IF(G4&lt;22,"*",NORMSDIST(((J4/BW4)^(BV4)-1)/BV4/BX4)*100)),"")</f>
        <v/>
      </c>
      <c r="T4" s="11" t="str">
        <f t="shared" ref="T4:T67" si="41">IF(COUNTA(G4,H4,J4)=3,IF(G4&gt;41,"*",IF(G4&lt;22,"*",((J4/BW4)^(BV4)-1)/BV4/BX4)),"")</f>
        <v/>
      </c>
      <c r="U4" s="2" t="str">
        <f t="shared" ref="U4:U67" si="42">IF(COUNTA(G4,H4,K4)=3,IF(G4&gt;41,"*",IF(G4&lt;22,"*",NORMSDIST(((K4/BZ4)^(BY4)-1)/BY4/CA4)*100)),"")</f>
        <v/>
      </c>
      <c r="V4" s="11" t="str">
        <f t="shared" ref="V4:V67" si="43">IF(COUNTA(G4,H4,K4)=3,IF(G4&gt;41,"*",IF(G4&lt;22,"*",((K4/BZ4)^(BY4)-1)/BY4/CA4)),"")</f>
        <v/>
      </c>
      <c r="W4" s="80" t="str">
        <f t="shared" ref="W4:W25" si="44">IF(COUNTA(E4,G4,H4,L4)=4,INT((L4-E4+G4*7+H4)/7),"")</f>
        <v/>
      </c>
      <c r="X4" s="80" t="str">
        <f t="shared" ref="X4:X25" si="45">IF(COUNTA(E4,G4,H4,L4)=4,MOD((L4-E4+G4*7+H4),7),"")</f>
        <v/>
      </c>
      <c r="Y4" s="2" t="str">
        <f t="shared" ref="Y4:Y34" si="46">IF(COUNTA(D4:H4,M4)=6,IF(W4&gt;41,"*",IF(W4&lt;22,"*",NORMSDIST(((M4/BJ4)^(BI4)-1)/BI4/BK4)*100)),"")</f>
        <v/>
      </c>
      <c r="Z4" s="11" t="str">
        <f t="shared" si="0"/>
        <v/>
      </c>
      <c r="AA4" s="2" t="str">
        <f t="shared" si="1"/>
        <v/>
      </c>
      <c r="AB4" s="11" t="str">
        <f t="shared" si="2"/>
        <v/>
      </c>
      <c r="AC4" s="2" t="str">
        <f t="shared" si="3"/>
        <v/>
      </c>
      <c r="AD4" s="11" t="str">
        <f t="shared" si="4"/>
        <v/>
      </c>
      <c r="AE4" s="11" t="str">
        <f t="shared" si="5"/>
        <v/>
      </c>
      <c r="AF4" s="2" t="str">
        <f t="shared" si="6"/>
        <v/>
      </c>
      <c r="AG4" s="2" t="str">
        <f t="shared" si="7"/>
        <v/>
      </c>
      <c r="AH4" s="2" t="str">
        <f t="shared" si="8"/>
        <v/>
      </c>
      <c r="AI4" s="11" t="str">
        <f t="shared" si="9"/>
        <v/>
      </c>
      <c r="AJ4" s="2" t="str">
        <f t="shared" si="10"/>
        <v/>
      </c>
      <c r="AK4" s="11" t="str">
        <f t="shared" si="11"/>
        <v/>
      </c>
      <c r="AL4" s="2" t="str">
        <f t="shared" si="12"/>
        <v/>
      </c>
      <c r="AM4" s="11" t="str">
        <f t="shared" si="13"/>
        <v/>
      </c>
      <c r="AN4" s="11" t="str">
        <f t="shared" ref="AN4:AN25" si="47">IF(COUNTA(E4,L4)=2,(L4-E4)/365.25,"")</f>
        <v/>
      </c>
      <c r="AO4" s="11" t="str">
        <f t="shared" ref="AO4:AO25" si="48">IF(AN4="","",IF(AS4&lt;10,"0","")&amp;AS4&amp;"歳"&amp;IF(AT4&lt;10,"0","")&amp;AT4&amp;"か月")</f>
        <v/>
      </c>
      <c r="AP4" s="32"/>
      <c r="AQ4" s="32"/>
      <c r="AR4" s="137"/>
      <c r="AS4" s="12" t="e">
        <f t="shared" ref="AS4:AS25" si="49">INT(AN4)</f>
        <v>#VALUE!</v>
      </c>
      <c r="AT4" s="13" t="e">
        <f t="shared" ref="AT4:AT25" si="50">INT((AN4-INT(AN4))*12)</f>
        <v>#VALUE!</v>
      </c>
      <c r="AU4" s="13"/>
      <c r="AV4" s="8">
        <f t="shared" si="14"/>
        <v>9.0359999999999996</v>
      </c>
      <c r="AW4" s="8">
        <f t="shared" ref="AW4:AW25" si="51">((N4/100)^3*INDEX(itoOI,IF(D4="M",0,3)+IF(N4&lt;140,1,IF(N4&lt;=149,2,3)),1)+(N4/100)^2*INDEX(itoOI,IF(D4="M",0,3)+IF(N4&lt;140,1,IF(N4&lt;=149,2,3)),2)+(N4/100)*INDEX(itoOI,IF(D4="M",0,3)+IF(N4&lt;140,1,IF(N4&lt;=149,2,3)),3)+INDEX(itoOI,IF(D4="M",0,3)+IF(N4&lt;140,1,IF(N4&lt;=149,2,3)),4))</f>
        <v>-184.49199999999999</v>
      </c>
      <c r="AX4" s="8"/>
      <c r="AY4" s="8">
        <f t="shared" si="16"/>
        <v>0</v>
      </c>
      <c r="AZ4"/>
      <c r="BA4" t="e">
        <f>IF(D4="M",IF(BD4&lt;78,LMS!$D$5*BD4^3+LMS!$E$5*BD4^2+LMS!$F$5*BD4+LMS!$G$5,IF(BD4&lt;150,LMS!$D$6*BD4^3+LMS!$E$6*BD4^2+LMS!$F$6*BD4+LMS!$G$6,LMS!$D$7*BD4^3+LMS!$E$7*BD4^2+LMS!$F$7*BD4+LMS!$G$7)),IF(BD4&lt;69,LMS!$D$9*BD4^3+LMS!$E$9*BD4^2+LMS!$F$9*BD4+LMS!$G$9,IF(BD4&lt;150,LMS!$D$10*BD4^3+LMS!$E$10*BD4^2+LMS!$F$10*BD4+LMS!$G$10,LMS!$D$11*BD4^3+LMS!$E$11*BD4^2+LMS!$F$11*BD4+LMS!$G$11)))</f>
        <v>#VALUE!</v>
      </c>
      <c r="BB4" t="e">
        <f>IF(D4="M",(IF(BD4&lt;2.5,LMS!$D$21*BD4^3+LMS!$E$21*BD4^2+LMS!$F$21*BD4+LMS!$G$21,IF(BD4&lt;9.5,LMS!$D$22*BD4^3+LMS!$E$22*BD4^2+LMS!$F$22*BD4+LMS!$G$22,IF(BD4&lt;26.75,LMS!$D$23*BD4^3+LMS!$E$23*BD4^2+LMS!$F$23*BD4+LMS!$G$23,IF(BD4&lt;90,LMS!$D$24*BD4^3+LMS!$E$24*BD4^2+LMS!$F$24*BD4+LMS!$G$24,LMS!$D$25*BD4^3+LMS!$E$25*BD4^2+LMS!$F$25*BD4+LMS!$G$25))))),(IF(BD4&lt;2.5,LMS!$D$27*BD4^3+LMS!$E$27*BD4^2+LMS!$F$27*BD4+LMS!$G$27,IF(BD4&lt;9.5,LMS!$D$28*BD4^3+LMS!$E$28*BD4^2+LMS!$F$28*BD4+LMS!$G$28,IF(BD4&lt;26.75,LMS!$D$29*BD4^3+LMS!$E$29*BD4^2+LMS!$F$29*BD4+LMS!$G$29,IF(BD4&lt;90,LMS!$D$30*BD4^3+LMS!$E$30*BD4^2+LMS!$F$30*BD4+LMS!$G$30,IF(BD4&lt;150,LMS!$D$31*BD4^3+LMS!$E$31*BD4^2+LMS!$F$31*BD4+LMS!$G$31,LMS!$D$32*BD4^3+LMS!$E$32*BD4^2+LMS!$F$32*BD4+LMS!$G$32)))))))</f>
        <v>#VALUE!</v>
      </c>
      <c r="BC4" t="e">
        <f>IF(D4="M",(IF(BD4&lt;90,LMS!$D$14*BD4^3+LMS!$E$14*BD4^2+LMS!$F$14*BD4+LMS!$G$14,LMS!$D$15*BD4^3+LMS!$E$15*BD4^2+LMS!$F$15*BD4+LMS!$G$15)),(IF(BD4&lt;90,LMS!$D$17*BD4^3+LMS!$E$17*BD4^2+LMS!$F$17*BD4+LMS!$G$17,LMS!$D$18*BD4^3+LMS!$E$18*BD4^2+LMS!$F$18*BD4+LMS!$G$18)))</f>
        <v>#VALUE!</v>
      </c>
      <c r="BD4" s="7" t="e">
        <f t="shared" ref="BD4:BD25" si="52">AN4*365.25/30.4375</f>
        <v>#VALUE!</v>
      </c>
      <c r="BF4" t="e">
        <f t="shared" si="17"/>
        <v>#VALUE!</v>
      </c>
      <c r="BG4" t="e">
        <f t="shared" si="18"/>
        <v>#VALUE!</v>
      </c>
      <c r="BH4" t="e">
        <f t="shared" si="19"/>
        <v>#VALUE!</v>
      </c>
      <c r="BI4" s="7" t="e">
        <f t="shared" si="20"/>
        <v>#VALUE!</v>
      </c>
      <c r="BJ4" s="7" t="e">
        <f t="shared" si="21"/>
        <v>#VALUE!</v>
      </c>
      <c r="BK4" s="7" t="e">
        <f t="shared" si="22"/>
        <v>#VALUE!</v>
      </c>
      <c r="BL4" s="7" t="e">
        <f t="shared" ref="BL4:BL25" si="53">INDEX(birthH,(W4-22)*7+X4+1,1)</f>
        <v>#VALUE!</v>
      </c>
      <c r="BM4" s="7" t="e">
        <f t="shared" ref="BM4:BM25" si="54">INDEX(birthH,(W4-22)*7+X4+1,2)</f>
        <v>#VALUE!</v>
      </c>
      <c r="BN4" s="7" t="e">
        <f t="shared" ref="BN4:BN25" si="55">INDEX(birthH,(W4-22)*7+X4+1,3)</f>
        <v>#VALUE!</v>
      </c>
      <c r="BO4" s="7" t="e">
        <f t="shared" ref="BO4:BO25" si="56">INDEX(head,(W4-22)*7+X4+1,1)</f>
        <v>#VALUE!</v>
      </c>
      <c r="BP4" s="7" t="e">
        <f t="shared" ref="BP4:BP25" si="57">INDEX(head,(W4-22)*7+X4+1,2)</f>
        <v>#VALUE!</v>
      </c>
      <c r="BQ4" s="7" t="e">
        <f t="shared" ref="BQ4:BQ25" si="58">INDEX(head,(W4-22)*7+X4+1,3)</f>
        <v>#VALUE!</v>
      </c>
      <c r="BS4" s="7" t="e">
        <f t="shared" si="29"/>
        <v>#VALUE!</v>
      </c>
      <c r="BT4" s="7" t="e">
        <f t="shared" si="30"/>
        <v>#VALUE!</v>
      </c>
      <c r="BU4" s="7" t="e">
        <f t="shared" si="31"/>
        <v>#VALUE!</v>
      </c>
      <c r="BV4" s="7" t="e">
        <f t="shared" si="32"/>
        <v>#VALUE!</v>
      </c>
      <c r="BW4" s="7" t="e">
        <f t="shared" si="33"/>
        <v>#VALUE!</v>
      </c>
      <c r="BX4" s="7" t="e">
        <f t="shared" si="34"/>
        <v>#VALUE!</v>
      </c>
      <c r="BY4" s="7" t="e">
        <f t="shared" si="35"/>
        <v>#VALUE!</v>
      </c>
      <c r="BZ4" s="7" t="e">
        <f t="shared" si="36"/>
        <v>#VALUE!</v>
      </c>
      <c r="CA4" s="7" t="e">
        <f t="shared" si="37"/>
        <v>#VALUE!</v>
      </c>
    </row>
    <row r="5" spans="2:79" s="7" customFormat="1">
      <c r="B5" s="119"/>
      <c r="C5" s="119"/>
      <c r="D5" s="119"/>
      <c r="E5" s="31"/>
      <c r="F5" s="79"/>
      <c r="G5" s="79"/>
      <c r="H5" s="79"/>
      <c r="I5" s="79"/>
      <c r="J5" s="79"/>
      <c r="K5" s="79"/>
      <c r="L5" s="31"/>
      <c r="M5" s="79"/>
      <c r="N5" s="79"/>
      <c r="O5" s="79"/>
      <c r="P5" s="79"/>
      <c r="Q5" s="2" t="str">
        <f t="shared" si="38"/>
        <v/>
      </c>
      <c r="R5" s="11" t="str">
        <f t="shared" si="39"/>
        <v/>
      </c>
      <c r="S5" s="2" t="str">
        <f t="shared" si="40"/>
        <v/>
      </c>
      <c r="T5" s="11" t="str">
        <f t="shared" si="41"/>
        <v/>
      </c>
      <c r="U5" s="2" t="str">
        <f t="shared" si="42"/>
        <v/>
      </c>
      <c r="V5" s="11" t="str">
        <f t="shared" si="43"/>
        <v/>
      </c>
      <c r="W5" s="80" t="str">
        <f t="shared" si="44"/>
        <v/>
      </c>
      <c r="X5" s="80" t="str">
        <f t="shared" si="45"/>
        <v/>
      </c>
      <c r="Y5" s="2" t="str">
        <f t="shared" si="46"/>
        <v/>
      </c>
      <c r="Z5" s="11" t="str">
        <f t="shared" si="0"/>
        <v/>
      </c>
      <c r="AA5" s="2" t="str">
        <f t="shared" si="1"/>
        <v/>
      </c>
      <c r="AB5" s="11" t="str">
        <f t="shared" si="2"/>
        <v/>
      </c>
      <c r="AC5" s="2" t="str">
        <f t="shared" si="3"/>
        <v/>
      </c>
      <c r="AD5" s="11" t="str">
        <f t="shared" si="4"/>
        <v/>
      </c>
      <c r="AE5" s="11" t="str">
        <f t="shared" si="5"/>
        <v/>
      </c>
      <c r="AF5" s="2" t="str">
        <f t="shared" si="6"/>
        <v/>
      </c>
      <c r="AG5" s="2" t="str">
        <f t="shared" si="7"/>
        <v/>
      </c>
      <c r="AH5" s="2" t="str">
        <f t="shared" si="8"/>
        <v/>
      </c>
      <c r="AI5" s="11" t="str">
        <f t="shared" si="9"/>
        <v/>
      </c>
      <c r="AJ5" s="2" t="str">
        <f t="shared" si="10"/>
        <v/>
      </c>
      <c r="AK5" s="11" t="str">
        <f t="shared" si="11"/>
        <v/>
      </c>
      <c r="AL5" s="2" t="str">
        <f t="shared" si="12"/>
        <v/>
      </c>
      <c r="AM5" s="11" t="str">
        <f t="shared" si="13"/>
        <v/>
      </c>
      <c r="AN5" s="11" t="str">
        <f t="shared" si="47"/>
        <v/>
      </c>
      <c r="AO5" s="11" t="str">
        <f t="shared" si="48"/>
        <v/>
      </c>
      <c r="AP5" s="32"/>
      <c r="AQ5" s="32"/>
      <c r="AR5" s="137"/>
      <c r="AS5" s="12" t="e">
        <f t="shared" si="49"/>
        <v>#VALUE!</v>
      </c>
      <c r="AT5" s="13" t="e">
        <f t="shared" si="50"/>
        <v>#VALUE!</v>
      </c>
      <c r="AU5" s="13"/>
      <c r="AV5" s="8">
        <f t="shared" si="14"/>
        <v>9.0359999999999996</v>
      </c>
      <c r="AW5" s="8">
        <f t="shared" si="51"/>
        <v>-184.49199999999999</v>
      </c>
      <c r="AX5" s="8"/>
      <c r="AY5" s="8">
        <f t="shared" si="16"/>
        <v>0</v>
      </c>
      <c r="AZ5"/>
      <c r="BA5" t="e">
        <f>IF(D5="M",IF(BD5&lt;78,LMS!$D$5*BD5^3+LMS!$E$5*BD5^2+LMS!$F$5*BD5+LMS!$G$5,IF(BD5&lt;150,LMS!$D$6*BD5^3+LMS!$E$6*BD5^2+LMS!$F$6*BD5+LMS!$G$6,LMS!$D$7*BD5^3+LMS!$E$7*BD5^2+LMS!$F$7*BD5+LMS!$G$7)),IF(BD5&lt;69,LMS!$D$9*BD5^3+LMS!$E$9*BD5^2+LMS!$F$9*BD5+LMS!$G$9,IF(BD5&lt;150,LMS!$D$10*BD5^3+LMS!$E$10*BD5^2+LMS!$F$10*BD5+LMS!$G$10,LMS!$D$11*BD5^3+LMS!$E$11*BD5^2+LMS!$F$11*BD5+LMS!$G$11)))</f>
        <v>#VALUE!</v>
      </c>
      <c r="BB5" t="e">
        <f>IF(D5="M",(IF(BD5&lt;2.5,LMS!$D$21*BD5^3+LMS!$E$21*BD5^2+LMS!$F$21*BD5+LMS!$G$21,IF(BD5&lt;9.5,LMS!$D$22*BD5^3+LMS!$E$22*BD5^2+LMS!$F$22*BD5+LMS!$G$22,IF(BD5&lt;26.75,LMS!$D$23*BD5^3+LMS!$E$23*BD5^2+LMS!$F$23*BD5+LMS!$G$23,IF(BD5&lt;90,LMS!$D$24*BD5^3+LMS!$E$24*BD5^2+LMS!$F$24*BD5+LMS!$G$24,LMS!$D$25*BD5^3+LMS!$E$25*BD5^2+LMS!$F$25*BD5+LMS!$G$25))))),(IF(BD5&lt;2.5,LMS!$D$27*BD5^3+LMS!$E$27*BD5^2+LMS!$F$27*BD5+LMS!$G$27,IF(BD5&lt;9.5,LMS!$D$28*BD5^3+LMS!$E$28*BD5^2+LMS!$F$28*BD5+LMS!$G$28,IF(BD5&lt;26.75,LMS!$D$29*BD5^3+LMS!$E$29*BD5^2+LMS!$F$29*BD5+LMS!$G$29,IF(BD5&lt;90,LMS!$D$30*BD5^3+LMS!$E$30*BD5^2+LMS!$F$30*BD5+LMS!$G$30,IF(BD5&lt;150,LMS!$D$31*BD5^3+LMS!$E$31*BD5^2+LMS!$F$31*BD5+LMS!$G$31,LMS!$D$32*BD5^3+LMS!$E$32*BD5^2+LMS!$F$32*BD5+LMS!$G$32)))))))</f>
        <v>#VALUE!</v>
      </c>
      <c r="BC5" t="e">
        <f>IF(D5="M",(IF(BD5&lt;90,LMS!$D$14*BD5^3+LMS!$E$14*BD5^2+LMS!$F$14*BD5+LMS!$G$14,LMS!$D$15*BD5^3+LMS!$E$15*BD5^2+LMS!$F$15*BD5+LMS!$G$15)),(IF(BD5&lt;90,LMS!$D$17*BD5^3+LMS!$E$17*BD5^2+LMS!$F$17*BD5+LMS!$G$17,LMS!$D$18*BD5^3+LMS!$E$18*BD5^2+LMS!$F$18*BD5+LMS!$G$18)))</f>
        <v>#VALUE!</v>
      </c>
      <c r="BD5" s="7" t="e">
        <f t="shared" si="52"/>
        <v>#VALUE!</v>
      </c>
      <c r="BF5" t="e">
        <f t="shared" si="17"/>
        <v>#VALUE!</v>
      </c>
      <c r="BG5" t="e">
        <f t="shared" si="18"/>
        <v>#VALUE!</v>
      </c>
      <c r="BH5" t="e">
        <f t="shared" si="19"/>
        <v>#VALUE!</v>
      </c>
      <c r="BI5" s="7" t="e">
        <f t="shared" si="20"/>
        <v>#VALUE!</v>
      </c>
      <c r="BJ5" s="7" t="e">
        <f t="shared" si="21"/>
        <v>#VALUE!</v>
      </c>
      <c r="BK5" s="7" t="e">
        <f t="shared" si="22"/>
        <v>#VALUE!</v>
      </c>
      <c r="BL5" s="7" t="e">
        <f t="shared" si="53"/>
        <v>#VALUE!</v>
      </c>
      <c r="BM5" s="7" t="e">
        <f t="shared" si="54"/>
        <v>#VALUE!</v>
      </c>
      <c r="BN5" s="7" t="e">
        <f t="shared" si="55"/>
        <v>#VALUE!</v>
      </c>
      <c r="BO5" s="7" t="e">
        <f t="shared" si="56"/>
        <v>#VALUE!</v>
      </c>
      <c r="BP5" s="7" t="e">
        <f t="shared" si="57"/>
        <v>#VALUE!</v>
      </c>
      <c r="BQ5" s="7" t="e">
        <f t="shared" si="58"/>
        <v>#VALUE!</v>
      </c>
      <c r="BS5" s="7" t="e">
        <f t="shared" si="29"/>
        <v>#VALUE!</v>
      </c>
      <c r="BT5" s="7" t="e">
        <f t="shared" si="30"/>
        <v>#VALUE!</v>
      </c>
      <c r="BU5" s="7" t="e">
        <f t="shared" si="31"/>
        <v>#VALUE!</v>
      </c>
      <c r="BV5" s="7" t="e">
        <f t="shared" si="32"/>
        <v>#VALUE!</v>
      </c>
      <c r="BW5" s="7" t="e">
        <f t="shared" si="33"/>
        <v>#VALUE!</v>
      </c>
      <c r="BX5" s="7" t="e">
        <f t="shared" si="34"/>
        <v>#VALUE!</v>
      </c>
      <c r="BY5" s="7" t="e">
        <f t="shared" si="35"/>
        <v>#VALUE!</v>
      </c>
      <c r="BZ5" s="7" t="e">
        <f t="shared" si="36"/>
        <v>#VALUE!</v>
      </c>
      <c r="CA5" s="7" t="e">
        <f t="shared" si="37"/>
        <v>#VALUE!</v>
      </c>
    </row>
    <row r="6" spans="2:79" s="7" customFormat="1">
      <c r="B6" s="119"/>
      <c r="C6" s="119"/>
      <c r="D6" s="119"/>
      <c r="E6" s="31"/>
      <c r="F6" s="79"/>
      <c r="G6" s="79"/>
      <c r="H6" s="79"/>
      <c r="I6" s="79"/>
      <c r="J6" s="79"/>
      <c r="K6" s="79"/>
      <c r="L6" s="31"/>
      <c r="M6" s="79"/>
      <c r="N6" s="79"/>
      <c r="O6" s="79"/>
      <c r="P6" s="79"/>
      <c r="Q6" s="2" t="str">
        <f t="shared" si="38"/>
        <v/>
      </c>
      <c r="R6" s="11" t="str">
        <f t="shared" si="39"/>
        <v/>
      </c>
      <c r="S6" s="2" t="str">
        <f t="shared" si="40"/>
        <v/>
      </c>
      <c r="T6" s="11" t="str">
        <f t="shared" si="41"/>
        <v/>
      </c>
      <c r="U6" s="2" t="str">
        <f t="shared" si="42"/>
        <v/>
      </c>
      <c r="V6" s="11" t="str">
        <f t="shared" si="43"/>
        <v/>
      </c>
      <c r="W6" s="80" t="str">
        <f t="shared" si="44"/>
        <v/>
      </c>
      <c r="X6" s="80" t="str">
        <f t="shared" si="45"/>
        <v/>
      </c>
      <c r="Y6" s="2" t="str">
        <f t="shared" si="46"/>
        <v/>
      </c>
      <c r="Z6" s="11" t="str">
        <f t="shared" si="0"/>
        <v/>
      </c>
      <c r="AA6" s="2" t="str">
        <f t="shared" si="1"/>
        <v/>
      </c>
      <c r="AB6" s="11" t="str">
        <f t="shared" si="2"/>
        <v/>
      </c>
      <c r="AC6" s="2" t="str">
        <f t="shared" si="3"/>
        <v/>
      </c>
      <c r="AD6" s="11" t="str">
        <f t="shared" si="4"/>
        <v/>
      </c>
      <c r="AE6" s="11" t="str">
        <f t="shared" si="5"/>
        <v/>
      </c>
      <c r="AF6" s="2" t="str">
        <f t="shared" si="6"/>
        <v/>
      </c>
      <c r="AG6" s="2" t="str">
        <f t="shared" si="7"/>
        <v/>
      </c>
      <c r="AH6" s="2" t="str">
        <f t="shared" si="8"/>
        <v/>
      </c>
      <c r="AI6" s="11" t="str">
        <f t="shared" si="9"/>
        <v/>
      </c>
      <c r="AJ6" s="2" t="str">
        <f t="shared" si="10"/>
        <v/>
      </c>
      <c r="AK6" s="11" t="str">
        <f t="shared" si="11"/>
        <v/>
      </c>
      <c r="AL6" s="2" t="str">
        <f t="shared" si="12"/>
        <v/>
      </c>
      <c r="AM6" s="11" t="str">
        <f t="shared" si="13"/>
        <v/>
      </c>
      <c r="AN6" s="11" t="str">
        <f t="shared" si="47"/>
        <v/>
      </c>
      <c r="AO6" s="11" t="str">
        <f t="shared" si="48"/>
        <v/>
      </c>
      <c r="AP6" s="32"/>
      <c r="AQ6" s="32"/>
      <c r="AR6" s="137"/>
      <c r="AS6" s="12" t="e">
        <f t="shared" si="49"/>
        <v>#VALUE!</v>
      </c>
      <c r="AT6" s="13" t="e">
        <f t="shared" si="50"/>
        <v>#VALUE!</v>
      </c>
      <c r="AU6" s="13"/>
      <c r="AV6" s="8">
        <f t="shared" si="14"/>
        <v>9.0359999999999996</v>
      </c>
      <c r="AW6" s="8">
        <f t="shared" si="51"/>
        <v>-184.49199999999999</v>
      </c>
      <c r="AX6" s="8"/>
      <c r="AY6" s="8">
        <f t="shared" si="16"/>
        <v>0</v>
      </c>
      <c r="AZ6"/>
      <c r="BA6" t="e">
        <f>IF(D6="M",IF(BD6&lt;78,LMS!$D$5*BD6^3+LMS!$E$5*BD6^2+LMS!$F$5*BD6+LMS!$G$5,IF(BD6&lt;150,LMS!$D$6*BD6^3+LMS!$E$6*BD6^2+LMS!$F$6*BD6+LMS!$G$6,LMS!$D$7*BD6^3+LMS!$E$7*BD6^2+LMS!$F$7*BD6+LMS!$G$7)),IF(BD6&lt;69,LMS!$D$9*BD6^3+LMS!$E$9*BD6^2+LMS!$F$9*BD6+LMS!$G$9,IF(BD6&lt;150,LMS!$D$10*BD6^3+LMS!$E$10*BD6^2+LMS!$F$10*BD6+LMS!$G$10,LMS!$D$11*BD6^3+LMS!$E$11*BD6^2+LMS!$F$11*BD6+LMS!$G$11)))</f>
        <v>#VALUE!</v>
      </c>
      <c r="BB6" t="e">
        <f>IF(D6="M",(IF(BD6&lt;2.5,LMS!$D$21*BD6^3+LMS!$E$21*BD6^2+LMS!$F$21*BD6+LMS!$G$21,IF(BD6&lt;9.5,LMS!$D$22*BD6^3+LMS!$E$22*BD6^2+LMS!$F$22*BD6+LMS!$G$22,IF(BD6&lt;26.75,LMS!$D$23*BD6^3+LMS!$E$23*BD6^2+LMS!$F$23*BD6+LMS!$G$23,IF(BD6&lt;90,LMS!$D$24*BD6^3+LMS!$E$24*BD6^2+LMS!$F$24*BD6+LMS!$G$24,LMS!$D$25*BD6^3+LMS!$E$25*BD6^2+LMS!$F$25*BD6+LMS!$G$25))))),(IF(BD6&lt;2.5,LMS!$D$27*BD6^3+LMS!$E$27*BD6^2+LMS!$F$27*BD6+LMS!$G$27,IF(BD6&lt;9.5,LMS!$D$28*BD6^3+LMS!$E$28*BD6^2+LMS!$F$28*BD6+LMS!$G$28,IF(BD6&lt;26.75,LMS!$D$29*BD6^3+LMS!$E$29*BD6^2+LMS!$F$29*BD6+LMS!$G$29,IF(BD6&lt;90,LMS!$D$30*BD6^3+LMS!$E$30*BD6^2+LMS!$F$30*BD6+LMS!$G$30,IF(BD6&lt;150,LMS!$D$31*BD6^3+LMS!$E$31*BD6^2+LMS!$F$31*BD6+LMS!$G$31,LMS!$D$32*BD6^3+LMS!$E$32*BD6^2+LMS!$F$32*BD6+LMS!$G$32)))))))</f>
        <v>#VALUE!</v>
      </c>
      <c r="BC6" t="e">
        <f>IF(D6="M",(IF(BD6&lt;90,LMS!$D$14*BD6^3+LMS!$E$14*BD6^2+LMS!$F$14*BD6+LMS!$G$14,LMS!$D$15*BD6^3+LMS!$E$15*BD6^2+LMS!$F$15*BD6+LMS!$G$15)),(IF(BD6&lt;90,LMS!$D$17*BD6^3+LMS!$E$17*BD6^2+LMS!$F$17*BD6+LMS!$G$17,LMS!$D$18*BD6^3+LMS!$E$18*BD6^2+LMS!$F$18*BD6+LMS!$G$18)))</f>
        <v>#VALUE!</v>
      </c>
      <c r="BD6" s="7" t="e">
        <f t="shared" si="52"/>
        <v>#VALUE!</v>
      </c>
      <c r="BF6" t="e">
        <f t="shared" si="17"/>
        <v>#VALUE!</v>
      </c>
      <c r="BG6" t="e">
        <f t="shared" si="18"/>
        <v>#VALUE!</v>
      </c>
      <c r="BH6" t="e">
        <f t="shared" si="19"/>
        <v>#VALUE!</v>
      </c>
      <c r="BI6" s="7" t="e">
        <f t="shared" si="20"/>
        <v>#VALUE!</v>
      </c>
      <c r="BJ6" s="7" t="e">
        <f t="shared" si="21"/>
        <v>#VALUE!</v>
      </c>
      <c r="BK6" s="7" t="e">
        <f t="shared" si="22"/>
        <v>#VALUE!</v>
      </c>
      <c r="BL6" s="7" t="e">
        <f t="shared" si="53"/>
        <v>#VALUE!</v>
      </c>
      <c r="BM6" s="7" t="e">
        <f t="shared" si="54"/>
        <v>#VALUE!</v>
      </c>
      <c r="BN6" s="7" t="e">
        <f t="shared" si="55"/>
        <v>#VALUE!</v>
      </c>
      <c r="BO6" s="7" t="e">
        <f t="shared" si="56"/>
        <v>#VALUE!</v>
      </c>
      <c r="BP6" s="7" t="e">
        <f t="shared" si="57"/>
        <v>#VALUE!</v>
      </c>
      <c r="BQ6" s="7" t="e">
        <f t="shared" si="58"/>
        <v>#VALUE!</v>
      </c>
      <c r="BS6" s="7" t="e">
        <f t="shared" si="29"/>
        <v>#VALUE!</v>
      </c>
      <c r="BT6" s="7" t="e">
        <f t="shared" si="30"/>
        <v>#VALUE!</v>
      </c>
      <c r="BU6" s="7" t="e">
        <f t="shared" si="31"/>
        <v>#VALUE!</v>
      </c>
      <c r="BV6" s="7" t="e">
        <f t="shared" si="32"/>
        <v>#VALUE!</v>
      </c>
      <c r="BW6" s="7" t="e">
        <f t="shared" si="33"/>
        <v>#VALUE!</v>
      </c>
      <c r="BX6" s="7" t="e">
        <f t="shared" si="34"/>
        <v>#VALUE!</v>
      </c>
      <c r="BY6" s="7" t="e">
        <f t="shared" si="35"/>
        <v>#VALUE!</v>
      </c>
      <c r="BZ6" s="7" t="e">
        <f t="shared" si="36"/>
        <v>#VALUE!</v>
      </c>
      <c r="CA6" s="7" t="e">
        <f t="shared" si="37"/>
        <v>#VALUE!</v>
      </c>
    </row>
    <row r="7" spans="2:79" s="7" customFormat="1">
      <c r="B7" s="119"/>
      <c r="C7" s="119"/>
      <c r="D7" s="119"/>
      <c r="E7" s="31"/>
      <c r="F7" s="79"/>
      <c r="G7" s="79"/>
      <c r="H7" s="79"/>
      <c r="I7" s="79"/>
      <c r="J7" s="79"/>
      <c r="K7" s="79"/>
      <c r="L7" s="31"/>
      <c r="M7" s="79"/>
      <c r="N7" s="79"/>
      <c r="O7" s="79"/>
      <c r="P7" s="79"/>
      <c r="Q7" s="2" t="str">
        <f t="shared" si="38"/>
        <v/>
      </c>
      <c r="R7" s="11" t="str">
        <f t="shared" si="39"/>
        <v/>
      </c>
      <c r="S7" s="2" t="str">
        <f t="shared" si="40"/>
        <v/>
      </c>
      <c r="T7" s="11" t="str">
        <f t="shared" si="41"/>
        <v/>
      </c>
      <c r="U7" s="2" t="str">
        <f t="shared" si="42"/>
        <v/>
      </c>
      <c r="V7" s="11" t="str">
        <f t="shared" si="43"/>
        <v/>
      </c>
      <c r="W7" s="80" t="str">
        <f t="shared" si="44"/>
        <v/>
      </c>
      <c r="X7" s="80" t="str">
        <f t="shared" si="45"/>
        <v/>
      </c>
      <c r="Y7" s="2" t="str">
        <f t="shared" si="46"/>
        <v/>
      </c>
      <c r="Z7" s="11" t="str">
        <f t="shared" si="0"/>
        <v/>
      </c>
      <c r="AA7" s="2" t="str">
        <f t="shared" si="1"/>
        <v/>
      </c>
      <c r="AB7" s="11" t="str">
        <f t="shared" si="2"/>
        <v/>
      </c>
      <c r="AC7" s="2" t="str">
        <f t="shared" si="3"/>
        <v/>
      </c>
      <c r="AD7" s="11" t="str">
        <f t="shared" si="4"/>
        <v/>
      </c>
      <c r="AE7" s="11" t="str">
        <f t="shared" si="5"/>
        <v/>
      </c>
      <c r="AF7" s="2" t="str">
        <f t="shared" si="6"/>
        <v/>
      </c>
      <c r="AG7" s="2" t="str">
        <f t="shared" si="7"/>
        <v/>
      </c>
      <c r="AH7" s="2" t="str">
        <f t="shared" si="8"/>
        <v/>
      </c>
      <c r="AI7" s="11" t="str">
        <f t="shared" si="9"/>
        <v/>
      </c>
      <c r="AJ7" s="2" t="str">
        <f t="shared" si="10"/>
        <v/>
      </c>
      <c r="AK7" s="11" t="str">
        <f t="shared" si="11"/>
        <v/>
      </c>
      <c r="AL7" s="2" t="str">
        <f t="shared" si="12"/>
        <v/>
      </c>
      <c r="AM7" s="11" t="str">
        <f t="shared" si="13"/>
        <v/>
      </c>
      <c r="AN7" s="11" t="str">
        <f t="shared" si="47"/>
        <v/>
      </c>
      <c r="AO7" s="11" t="str">
        <f t="shared" si="48"/>
        <v/>
      </c>
      <c r="AP7" s="32"/>
      <c r="AQ7" s="32"/>
      <c r="AR7" s="137"/>
      <c r="AS7" s="12" t="e">
        <f t="shared" si="49"/>
        <v>#VALUE!</v>
      </c>
      <c r="AT7" s="13" t="e">
        <f t="shared" si="50"/>
        <v>#VALUE!</v>
      </c>
      <c r="AU7" s="13"/>
      <c r="AV7" s="8">
        <f t="shared" si="14"/>
        <v>9.0359999999999996</v>
      </c>
      <c r="AW7" s="8">
        <f t="shared" si="51"/>
        <v>-184.49199999999999</v>
      </c>
      <c r="AX7" s="8"/>
      <c r="AY7" s="8">
        <f t="shared" si="16"/>
        <v>0</v>
      </c>
      <c r="AZ7"/>
      <c r="BA7" t="e">
        <f>IF(D7="M",IF(BD7&lt;78,LMS!$D$5*BD7^3+LMS!$E$5*BD7^2+LMS!$F$5*BD7+LMS!$G$5,IF(BD7&lt;150,LMS!$D$6*BD7^3+LMS!$E$6*BD7^2+LMS!$F$6*BD7+LMS!$G$6,LMS!$D$7*BD7^3+LMS!$E$7*BD7^2+LMS!$F$7*BD7+LMS!$G$7)),IF(BD7&lt;69,LMS!$D$9*BD7^3+LMS!$E$9*BD7^2+LMS!$F$9*BD7+LMS!$G$9,IF(BD7&lt;150,LMS!$D$10*BD7^3+LMS!$E$10*BD7^2+LMS!$F$10*BD7+LMS!$G$10,LMS!$D$11*BD7^3+LMS!$E$11*BD7^2+LMS!$F$11*BD7+LMS!$G$11)))</f>
        <v>#VALUE!</v>
      </c>
      <c r="BB7" t="e">
        <f>IF(D7="M",(IF(BD7&lt;2.5,LMS!$D$21*BD7^3+LMS!$E$21*BD7^2+LMS!$F$21*BD7+LMS!$G$21,IF(BD7&lt;9.5,LMS!$D$22*BD7^3+LMS!$E$22*BD7^2+LMS!$F$22*BD7+LMS!$G$22,IF(BD7&lt;26.75,LMS!$D$23*BD7^3+LMS!$E$23*BD7^2+LMS!$F$23*BD7+LMS!$G$23,IF(BD7&lt;90,LMS!$D$24*BD7^3+LMS!$E$24*BD7^2+LMS!$F$24*BD7+LMS!$G$24,LMS!$D$25*BD7^3+LMS!$E$25*BD7^2+LMS!$F$25*BD7+LMS!$G$25))))),(IF(BD7&lt;2.5,LMS!$D$27*BD7^3+LMS!$E$27*BD7^2+LMS!$F$27*BD7+LMS!$G$27,IF(BD7&lt;9.5,LMS!$D$28*BD7^3+LMS!$E$28*BD7^2+LMS!$F$28*BD7+LMS!$G$28,IF(BD7&lt;26.75,LMS!$D$29*BD7^3+LMS!$E$29*BD7^2+LMS!$F$29*BD7+LMS!$G$29,IF(BD7&lt;90,LMS!$D$30*BD7^3+LMS!$E$30*BD7^2+LMS!$F$30*BD7+LMS!$G$30,IF(BD7&lt;150,LMS!$D$31*BD7^3+LMS!$E$31*BD7^2+LMS!$F$31*BD7+LMS!$G$31,LMS!$D$32*BD7^3+LMS!$E$32*BD7^2+LMS!$F$32*BD7+LMS!$G$32)))))))</f>
        <v>#VALUE!</v>
      </c>
      <c r="BC7" t="e">
        <f>IF(D7="M",(IF(BD7&lt;90,LMS!$D$14*BD7^3+LMS!$E$14*BD7^2+LMS!$F$14*BD7+LMS!$G$14,LMS!$D$15*BD7^3+LMS!$E$15*BD7^2+LMS!$F$15*BD7+LMS!$G$15)),(IF(BD7&lt;90,LMS!$D$17*BD7^3+LMS!$E$17*BD7^2+LMS!$F$17*BD7+LMS!$G$17,LMS!$D$18*BD7^3+LMS!$E$18*BD7^2+LMS!$F$18*BD7+LMS!$G$18)))</f>
        <v>#VALUE!</v>
      </c>
      <c r="BD7" s="7" t="e">
        <f t="shared" si="52"/>
        <v>#VALUE!</v>
      </c>
      <c r="BF7" t="e">
        <f t="shared" si="17"/>
        <v>#VALUE!</v>
      </c>
      <c r="BG7" t="e">
        <f t="shared" si="18"/>
        <v>#VALUE!</v>
      </c>
      <c r="BH7" t="e">
        <f t="shared" si="19"/>
        <v>#VALUE!</v>
      </c>
      <c r="BI7" s="7" t="e">
        <f t="shared" si="20"/>
        <v>#VALUE!</v>
      </c>
      <c r="BJ7" s="7" t="e">
        <f t="shared" si="21"/>
        <v>#VALUE!</v>
      </c>
      <c r="BK7" s="7" t="e">
        <f t="shared" si="22"/>
        <v>#VALUE!</v>
      </c>
      <c r="BL7" s="7" t="e">
        <f t="shared" si="53"/>
        <v>#VALUE!</v>
      </c>
      <c r="BM7" s="7" t="e">
        <f t="shared" si="54"/>
        <v>#VALUE!</v>
      </c>
      <c r="BN7" s="7" t="e">
        <f t="shared" si="55"/>
        <v>#VALUE!</v>
      </c>
      <c r="BO7" s="7" t="e">
        <f t="shared" si="56"/>
        <v>#VALUE!</v>
      </c>
      <c r="BP7" s="7" t="e">
        <f t="shared" si="57"/>
        <v>#VALUE!</v>
      </c>
      <c r="BQ7" s="7" t="e">
        <f t="shared" si="58"/>
        <v>#VALUE!</v>
      </c>
      <c r="BS7" s="7" t="e">
        <f t="shared" si="29"/>
        <v>#VALUE!</v>
      </c>
      <c r="BT7" s="7" t="e">
        <f t="shared" si="30"/>
        <v>#VALUE!</v>
      </c>
      <c r="BU7" s="7" t="e">
        <f t="shared" si="31"/>
        <v>#VALUE!</v>
      </c>
      <c r="BV7" s="7" t="e">
        <f t="shared" si="32"/>
        <v>#VALUE!</v>
      </c>
      <c r="BW7" s="7" t="e">
        <f t="shared" si="33"/>
        <v>#VALUE!</v>
      </c>
      <c r="BX7" s="7" t="e">
        <f t="shared" si="34"/>
        <v>#VALUE!</v>
      </c>
      <c r="BY7" s="7" t="e">
        <f t="shared" si="35"/>
        <v>#VALUE!</v>
      </c>
      <c r="BZ7" s="7" t="e">
        <f t="shared" si="36"/>
        <v>#VALUE!</v>
      </c>
      <c r="CA7" s="7" t="e">
        <f t="shared" si="37"/>
        <v>#VALUE!</v>
      </c>
    </row>
    <row r="8" spans="2:79" s="7" customFormat="1">
      <c r="B8" s="119"/>
      <c r="C8" s="119"/>
      <c r="D8" s="119"/>
      <c r="E8" s="31"/>
      <c r="F8" s="79"/>
      <c r="G8" s="79"/>
      <c r="H8" s="79"/>
      <c r="I8" s="79"/>
      <c r="J8" s="79"/>
      <c r="K8" s="79"/>
      <c r="L8" s="31"/>
      <c r="M8" s="79"/>
      <c r="N8" s="79"/>
      <c r="O8" s="79"/>
      <c r="P8" s="79"/>
      <c r="Q8" s="2" t="str">
        <f t="shared" si="38"/>
        <v/>
      </c>
      <c r="R8" s="11" t="str">
        <f t="shared" si="39"/>
        <v/>
      </c>
      <c r="S8" s="2" t="str">
        <f t="shared" si="40"/>
        <v/>
      </c>
      <c r="T8" s="11" t="str">
        <f t="shared" si="41"/>
        <v/>
      </c>
      <c r="U8" s="2" t="str">
        <f t="shared" si="42"/>
        <v/>
      </c>
      <c r="V8" s="11" t="str">
        <f t="shared" si="43"/>
        <v/>
      </c>
      <c r="W8" s="80" t="str">
        <f t="shared" si="44"/>
        <v/>
      </c>
      <c r="X8" s="80" t="str">
        <f t="shared" si="45"/>
        <v/>
      </c>
      <c r="Y8" s="2" t="str">
        <f t="shared" si="46"/>
        <v/>
      </c>
      <c r="Z8" s="11" t="str">
        <f t="shared" si="0"/>
        <v/>
      </c>
      <c r="AA8" s="2" t="str">
        <f t="shared" si="1"/>
        <v/>
      </c>
      <c r="AB8" s="11" t="str">
        <f t="shared" si="2"/>
        <v/>
      </c>
      <c r="AC8" s="2" t="str">
        <f t="shared" si="3"/>
        <v/>
      </c>
      <c r="AD8" s="11" t="str">
        <f t="shared" si="4"/>
        <v/>
      </c>
      <c r="AE8" s="11" t="str">
        <f t="shared" si="5"/>
        <v/>
      </c>
      <c r="AF8" s="2" t="str">
        <f t="shared" si="6"/>
        <v/>
      </c>
      <c r="AG8" s="2" t="str">
        <f t="shared" si="7"/>
        <v/>
      </c>
      <c r="AH8" s="2" t="str">
        <f t="shared" si="8"/>
        <v/>
      </c>
      <c r="AI8" s="11" t="str">
        <f t="shared" si="9"/>
        <v/>
      </c>
      <c r="AJ8" s="2" t="str">
        <f t="shared" si="10"/>
        <v/>
      </c>
      <c r="AK8" s="11" t="str">
        <f t="shared" si="11"/>
        <v/>
      </c>
      <c r="AL8" s="2" t="str">
        <f t="shared" si="12"/>
        <v/>
      </c>
      <c r="AM8" s="11" t="str">
        <f t="shared" si="13"/>
        <v/>
      </c>
      <c r="AN8" s="11" t="str">
        <f t="shared" si="47"/>
        <v/>
      </c>
      <c r="AO8" s="11" t="str">
        <f t="shared" si="48"/>
        <v/>
      </c>
      <c r="AP8" s="32"/>
      <c r="AQ8" s="32"/>
      <c r="AR8" s="137"/>
      <c r="AS8" s="12" t="e">
        <f t="shared" si="49"/>
        <v>#VALUE!</v>
      </c>
      <c r="AT8" s="13" t="e">
        <f t="shared" si="50"/>
        <v>#VALUE!</v>
      </c>
      <c r="AU8" s="13"/>
      <c r="AV8" s="8">
        <f t="shared" si="14"/>
        <v>9.0359999999999996</v>
      </c>
      <c r="AW8" s="8">
        <f t="shared" si="51"/>
        <v>-184.49199999999999</v>
      </c>
      <c r="AX8" s="8"/>
      <c r="AY8" s="8">
        <f t="shared" si="16"/>
        <v>0</v>
      </c>
      <c r="AZ8"/>
      <c r="BA8" t="e">
        <f>IF(D8="M",IF(BD8&lt;78,LMS!$D$5*BD8^3+LMS!$E$5*BD8^2+LMS!$F$5*BD8+LMS!$G$5,IF(BD8&lt;150,LMS!$D$6*BD8^3+LMS!$E$6*BD8^2+LMS!$F$6*BD8+LMS!$G$6,LMS!$D$7*BD8^3+LMS!$E$7*BD8^2+LMS!$F$7*BD8+LMS!$G$7)),IF(BD8&lt;69,LMS!$D$9*BD8^3+LMS!$E$9*BD8^2+LMS!$F$9*BD8+LMS!$G$9,IF(BD8&lt;150,LMS!$D$10*BD8^3+LMS!$E$10*BD8^2+LMS!$F$10*BD8+LMS!$G$10,LMS!$D$11*BD8^3+LMS!$E$11*BD8^2+LMS!$F$11*BD8+LMS!$G$11)))</f>
        <v>#VALUE!</v>
      </c>
      <c r="BB8" t="e">
        <f>IF(D8="M",(IF(BD8&lt;2.5,LMS!$D$21*BD8^3+LMS!$E$21*BD8^2+LMS!$F$21*BD8+LMS!$G$21,IF(BD8&lt;9.5,LMS!$D$22*BD8^3+LMS!$E$22*BD8^2+LMS!$F$22*BD8+LMS!$G$22,IF(BD8&lt;26.75,LMS!$D$23*BD8^3+LMS!$E$23*BD8^2+LMS!$F$23*BD8+LMS!$G$23,IF(BD8&lt;90,LMS!$D$24*BD8^3+LMS!$E$24*BD8^2+LMS!$F$24*BD8+LMS!$G$24,LMS!$D$25*BD8^3+LMS!$E$25*BD8^2+LMS!$F$25*BD8+LMS!$G$25))))),(IF(BD8&lt;2.5,LMS!$D$27*BD8^3+LMS!$E$27*BD8^2+LMS!$F$27*BD8+LMS!$G$27,IF(BD8&lt;9.5,LMS!$D$28*BD8^3+LMS!$E$28*BD8^2+LMS!$F$28*BD8+LMS!$G$28,IF(BD8&lt;26.75,LMS!$D$29*BD8^3+LMS!$E$29*BD8^2+LMS!$F$29*BD8+LMS!$G$29,IF(BD8&lt;90,LMS!$D$30*BD8^3+LMS!$E$30*BD8^2+LMS!$F$30*BD8+LMS!$G$30,IF(BD8&lt;150,LMS!$D$31*BD8^3+LMS!$E$31*BD8^2+LMS!$F$31*BD8+LMS!$G$31,LMS!$D$32*BD8^3+LMS!$E$32*BD8^2+LMS!$F$32*BD8+LMS!$G$32)))))))</f>
        <v>#VALUE!</v>
      </c>
      <c r="BC8" t="e">
        <f>IF(D8="M",(IF(BD8&lt;90,LMS!$D$14*BD8^3+LMS!$E$14*BD8^2+LMS!$F$14*BD8+LMS!$G$14,LMS!$D$15*BD8^3+LMS!$E$15*BD8^2+LMS!$F$15*BD8+LMS!$G$15)),(IF(BD8&lt;90,LMS!$D$17*BD8^3+LMS!$E$17*BD8^2+LMS!$F$17*BD8+LMS!$G$17,LMS!$D$18*BD8^3+LMS!$E$18*BD8^2+LMS!$F$18*BD8+LMS!$G$18)))</f>
        <v>#VALUE!</v>
      </c>
      <c r="BD8" s="7" t="e">
        <f t="shared" si="52"/>
        <v>#VALUE!</v>
      </c>
      <c r="BF8" t="e">
        <f t="shared" si="17"/>
        <v>#VALUE!</v>
      </c>
      <c r="BG8" t="e">
        <f t="shared" si="18"/>
        <v>#VALUE!</v>
      </c>
      <c r="BH8" t="e">
        <f t="shared" si="19"/>
        <v>#VALUE!</v>
      </c>
      <c r="BI8" s="7" t="e">
        <f t="shared" si="20"/>
        <v>#VALUE!</v>
      </c>
      <c r="BJ8" s="7" t="e">
        <f t="shared" si="21"/>
        <v>#VALUE!</v>
      </c>
      <c r="BK8" s="7" t="e">
        <f t="shared" si="22"/>
        <v>#VALUE!</v>
      </c>
      <c r="BL8" s="7" t="e">
        <f t="shared" si="53"/>
        <v>#VALUE!</v>
      </c>
      <c r="BM8" s="7" t="e">
        <f t="shared" si="54"/>
        <v>#VALUE!</v>
      </c>
      <c r="BN8" s="7" t="e">
        <f t="shared" si="55"/>
        <v>#VALUE!</v>
      </c>
      <c r="BO8" s="7" t="e">
        <f t="shared" si="56"/>
        <v>#VALUE!</v>
      </c>
      <c r="BP8" s="7" t="e">
        <f t="shared" si="57"/>
        <v>#VALUE!</v>
      </c>
      <c r="BQ8" s="7" t="e">
        <f t="shared" si="58"/>
        <v>#VALUE!</v>
      </c>
      <c r="BS8" s="7" t="e">
        <f t="shared" si="29"/>
        <v>#VALUE!</v>
      </c>
      <c r="BT8" s="7" t="e">
        <f t="shared" si="30"/>
        <v>#VALUE!</v>
      </c>
      <c r="BU8" s="7" t="e">
        <f t="shared" si="31"/>
        <v>#VALUE!</v>
      </c>
      <c r="BV8" s="7" t="e">
        <f t="shared" si="32"/>
        <v>#VALUE!</v>
      </c>
      <c r="BW8" s="7" t="e">
        <f t="shared" si="33"/>
        <v>#VALUE!</v>
      </c>
      <c r="BX8" s="7" t="e">
        <f t="shared" si="34"/>
        <v>#VALUE!</v>
      </c>
      <c r="BY8" s="7" t="e">
        <f t="shared" si="35"/>
        <v>#VALUE!</v>
      </c>
      <c r="BZ8" s="7" t="e">
        <f t="shared" si="36"/>
        <v>#VALUE!</v>
      </c>
      <c r="CA8" s="7" t="e">
        <f t="shared" si="37"/>
        <v>#VALUE!</v>
      </c>
    </row>
    <row r="9" spans="2:79" s="7" customFormat="1">
      <c r="B9" s="119"/>
      <c r="C9" s="119"/>
      <c r="D9" s="119"/>
      <c r="E9" s="31"/>
      <c r="F9" s="79"/>
      <c r="G9" s="79"/>
      <c r="H9" s="79"/>
      <c r="I9" s="79"/>
      <c r="J9" s="79"/>
      <c r="K9" s="79"/>
      <c r="L9" s="31"/>
      <c r="M9" s="79"/>
      <c r="N9" s="79"/>
      <c r="O9" s="79"/>
      <c r="P9" s="79"/>
      <c r="Q9" s="2" t="str">
        <f t="shared" si="38"/>
        <v/>
      </c>
      <c r="R9" s="11" t="str">
        <f t="shared" si="39"/>
        <v/>
      </c>
      <c r="S9" s="2" t="str">
        <f t="shared" si="40"/>
        <v/>
      </c>
      <c r="T9" s="11" t="str">
        <f t="shared" si="41"/>
        <v/>
      </c>
      <c r="U9" s="2" t="str">
        <f t="shared" si="42"/>
        <v/>
      </c>
      <c r="V9" s="11" t="str">
        <f t="shared" si="43"/>
        <v/>
      </c>
      <c r="W9" s="80" t="str">
        <f t="shared" si="44"/>
        <v/>
      </c>
      <c r="X9" s="80" t="str">
        <f t="shared" si="45"/>
        <v/>
      </c>
      <c r="Y9" s="2" t="str">
        <f t="shared" si="46"/>
        <v/>
      </c>
      <c r="Z9" s="11" t="str">
        <f t="shared" si="0"/>
        <v/>
      </c>
      <c r="AA9" s="2" t="str">
        <f t="shared" si="1"/>
        <v/>
      </c>
      <c r="AB9" s="11" t="str">
        <f t="shared" si="2"/>
        <v/>
      </c>
      <c r="AC9" s="2" t="str">
        <f t="shared" si="3"/>
        <v/>
      </c>
      <c r="AD9" s="11" t="str">
        <f t="shared" si="4"/>
        <v/>
      </c>
      <c r="AE9" s="11" t="str">
        <f t="shared" si="5"/>
        <v/>
      </c>
      <c r="AF9" s="2" t="str">
        <f t="shared" si="6"/>
        <v/>
      </c>
      <c r="AG9" s="2" t="str">
        <f t="shared" si="7"/>
        <v/>
      </c>
      <c r="AH9" s="2" t="str">
        <f t="shared" si="8"/>
        <v/>
      </c>
      <c r="AI9" s="11" t="str">
        <f t="shared" si="9"/>
        <v/>
      </c>
      <c r="AJ9" s="2" t="str">
        <f t="shared" si="10"/>
        <v/>
      </c>
      <c r="AK9" s="11" t="str">
        <f t="shared" si="11"/>
        <v/>
      </c>
      <c r="AL9" s="2" t="str">
        <f t="shared" si="12"/>
        <v/>
      </c>
      <c r="AM9" s="11" t="str">
        <f t="shared" si="13"/>
        <v/>
      </c>
      <c r="AN9" s="11" t="str">
        <f t="shared" si="47"/>
        <v/>
      </c>
      <c r="AO9" s="11" t="str">
        <f t="shared" si="48"/>
        <v/>
      </c>
      <c r="AP9" s="32"/>
      <c r="AQ9" s="32"/>
      <c r="AR9" s="137"/>
      <c r="AS9" s="12" t="e">
        <f t="shared" si="49"/>
        <v>#VALUE!</v>
      </c>
      <c r="AT9" s="13" t="e">
        <f t="shared" si="50"/>
        <v>#VALUE!</v>
      </c>
      <c r="AU9" s="13"/>
      <c r="AV9" s="8">
        <f t="shared" si="14"/>
        <v>9.0359999999999996</v>
      </c>
      <c r="AW9" s="8">
        <f t="shared" si="51"/>
        <v>-184.49199999999999</v>
      </c>
      <c r="AX9" s="8"/>
      <c r="AY9" s="8">
        <f t="shared" si="16"/>
        <v>0</v>
      </c>
      <c r="AZ9"/>
      <c r="BA9" t="e">
        <f>IF(D9="M",IF(BD9&lt;78,LMS!$D$5*BD9^3+LMS!$E$5*BD9^2+LMS!$F$5*BD9+LMS!$G$5,IF(BD9&lt;150,LMS!$D$6*BD9^3+LMS!$E$6*BD9^2+LMS!$F$6*BD9+LMS!$G$6,LMS!$D$7*BD9^3+LMS!$E$7*BD9^2+LMS!$F$7*BD9+LMS!$G$7)),IF(BD9&lt;69,LMS!$D$9*BD9^3+LMS!$E$9*BD9^2+LMS!$F$9*BD9+LMS!$G$9,IF(BD9&lt;150,LMS!$D$10*BD9^3+LMS!$E$10*BD9^2+LMS!$F$10*BD9+LMS!$G$10,LMS!$D$11*BD9^3+LMS!$E$11*BD9^2+LMS!$F$11*BD9+LMS!$G$11)))</f>
        <v>#VALUE!</v>
      </c>
      <c r="BB9" t="e">
        <f>IF(D9="M",(IF(BD9&lt;2.5,LMS!$D$21*BD9^3+LMS!$E$21*BD9^2+LMS!$F$21*BD9+LMS!$G$21,IF(BD9&lt;9.5,LMS!$D$22*BD9^3+LMS!$E$22*BD9^2+LMS!$F$22*BD9+LMS!$G$22,IF(BD9&lt;26.75,LMS!$D$23*BD9^3+LMS!$E$23*BD9^2+LMS!$F$23*BD9+LMS!$G$23,IF(BD9&lt;90,LMS!$D$24*BD9^3+LMS!$E$24*BD9^2+LMS!$F$24*BD9+LMS!$G$24,LMS!$D$25*BD9^3+LMS!$E$25*BD9^2+LMS!$F$25*BD9+LMS!$G$25))))),(IF(BD9&lt;2.5,LMS!$D$27*BD9^3+LMS!$E$27*BD9^2+LMS!$F$27*BD9+LMS!$G$27,IF(BD9&lt;9.5,LMS!$D$28*BD9^3+LMS!$E$28*BD9^2+LMS!$F$28*BD9+LMS!$G$28,IF(BD9&lt;26.75,LMS!$D$29*BD9^3+LMS!$E$29*BD9^2+LMS!$F$29*BD9+LMS!$G$29,IF(BD9&lt;90,LMS!$D$30*BD9^3+LMS!$E$30*BD9^2+LMS!$F$30*BD9+LMS!$G$30,IF(BD9&lt;150,LMS!$D$31*BD9^3+LMS!$E$31*BD9^2+LMS!$F$31*BD9+LMS!$G$31,LMS!$D$32*BD9^3+LMS!$E$32*BD9^2+LMS!$F$32*BD9+LMS!$G$32)))))))</f>
        <v>#VALUE!</v>
      </c>
      <c r="BC9" t="e">
        <f>IF(D9="M",(IF(BD9&lt;90,LMS!$D$14*BD9^3+LMS!$E$14*BD9^2+LMS!$F$14*BD9+LMS!$G$14,LMS!$D$15*BD9^3+LMS!$E$15*BD9^2+LMS!$F$15*BD9+LMS!$G$15)),(IF(BD9&lt;90,LMS!$D$17*BD9^3+LMS!$E$17*BD9^2+LMS!$F$17*BD9+LMS!$G$17,LMS!$D$18*BD9^3+LMS!$E$18*BD9^2+LMS!$F$18*BD9+LMS!$G$18)))</f>
        <v>#VALUE!</v>
      </c>
      <c r="BD9" s="7" t="e">
        <f t="shared" si="52"/>
        <v>#VALUE!</v>
      </c>
      <c r="BF9" t="e">
        <f t="shared" si="17"/>
        <v>#VALUE!</v>
      </c>
      <c r="BG9" t="e">
        <f t="shared" si="18"/>
        <v>#VALUE!</v>
      </c>
      <c r="BH9" t="e">
        <f t="shared" si="19"/>
        <v>#VALUE!</v>
      </c>
      <c r="BI9" s="7" t="e">
        <f t="shared" si="20"/>
        <v>#VALUE!</v>
      </c>
      <c r="BJ9" s="7" t="e">
        <f t="shared" si="21"/>
        <v>#VALUE!</v>
      </c>
      <c r="BK9" s="7" t="e">
        <f t="shared" si="22"/>
        <v>#VALUE!</v>
      </c>
      <c r="BL9" s="7" t="e">
        <f t="shared" si="53"/>
        <v>#VALUE!</v>
      </c>
      <c r="BM9" s="7" t="e">
        <f t="shared" si="54"/>
        <v>#VALUE!</v>
      </c>
      <c r="BN9" s="7" t="e">
        <f t="shared" si="55"/>
        <v>#VALUE!</v>
      </c>
      <c r="BO9" s="7" t="e">
        <f t="shared" si="56"/>
        <v>#VALUE!</v>
      </c>
      <c r="BP9" s="7" t="e">
        <f t="shared" si="57"/>
        <v>#VALUE!</v>
      </c>
      <c r="BQ9" s="7" t="e">
        <f t="shared" si="58"/>
        <v>#VALUE!</v>
      </c>
      <c r="BS9" s="7" t="e">
        <f t="shared" si="29"/>
        <v>#VALUE!</v>
      </c>
      <c r="BT9" s="7" t="e">
        <f t="shared" si="30"/>
        <v>#VALUE!</v>
      </c>
      <c r="BU9" s="7" t="e">
        <f t="shared" si="31"/>
        <v>#VALUE!</v>
      </c>
      <c r="BV9" s="7" t="e">
        <f t="shared" si="32"/>
        <v>#VALUE!</v>
      </c>
      <c r="BW9" s="7" t="e">
        <f t="shared" si="33"/>
        <v>#VALUE!</v>
      </c>
      <c r="BX9" s="7" t="e">
        <f t="shared" si="34"/>
        <v>#VALUE!</v>
      </c>
      <c r="BY9" s="7" t="e">
        <f t="shared" si="35"/>
        <v>#VALUE!</v>
      </c>
      <c r="BZ9" s="7" t="e">
        <f t="shared" si="36"/>
        <v>#VALUE!</v>
      </c>
      <c r="CA9" s="7" t="e">
        <f t="shared" si="37"/>
        <v>#VALUE!</v>
      </c>
    </row>
    <row r="10" spans="2:79" s="7" customFormat="1">
      <c r="B10" s="119"/>
      <c r="C10" s="119"/>
      <c r="D10" s="119"/>
      <c r="E10" s="31"/>
      <c r="F10" s="79"/>
      <c r="G10" s="79"/>
      <c r="H10" s="79"/>
      <c r="I10" s="79"/>
      <c r="J10" s="79"/>
      <c r="K10" s="79"/>
      <c r="L10" s="31"/>
      <c r="M10" s="79"/>
      <c r="N10" s="79"/>
      <c r="O10" s="79"/>
      <c r="P10" s="79"/>
      <c r="Q10" s="2" t="str">
        <f t="shared" si="38"/>
        <v/>
      </c>
      <c r="R10" s="11" t="str">
        <f t="shared" si="39"/>
        <v/>
      </c>
      <c r="S10" s="2" t="str">
        <f t="shared" si="40"/>
        <v/>
      </c>
      <c r="T10" s="11" t="str">
        <f t="shared" si="41"/>
        <v/>
      </c>
      <c r="U10" s="2" t="str">
        <f t="shared" si="42"/>
        <v/>
      </c>
      <c r="V10" s="11" t="str">
        <f t="shared" si="43"/>
        <v/>
      </c>
      <c r="W10" s="80" t="str">
        <f t="shared" si="44"/>
        <v/>
      </c>
      <c r="X10" s="80" t="str">
        <f t="shared" si="45"/>
        <v/>
      </c>
      <c r="Y10" s="2" t="str">
        <f t="shared" si="46"/>
        <v/>
      </c>
      <c r="Z10" s="11" t="str">
        <f t="shared" si="0"/>
        <v/>
      </c>
      <c r="AA10" s="2" t="str">
        <f t="shared" si="1"/>
        <v/>
      </c>
      <c r="AB10" s="11" t="str">
        <f t="shared" si="2"/>
        <v/>
      </c>
      <c r="AC10" s="2" t="str">
        <f t="shared" si="3"/>
        <v/>
      </c>
      <c r="AD10" s="11" t="str">
        <f t="shared" si="4"/>
        <v/>
      </c>
      <c r="AE10" s="11" t="str">
        <f t="shared" si="5"/>
        <v/>
      </c>
      <c r="AF10" s="2" t="str">
        <f t="shared" si="6"/>
        <v/>
      </c>
      <c r="AG10" s="2" t="str">
        <f t="shared" si="7"/>
        <v/>
      </c>
      <c r="AH10" s="2" t="str">
        <f t="shared" si="8"/>
        <v/>
      </c>
      <c r="AI10" s="11" t="str">
        <f t="shared" si="9"/>
        <v/>
      </c>
      <c r="AJ10" s="2" t="str">
        <f t="shared" si="10"/>
        <v/>
      </c>
      <c r="AK10" s="11" t="str">
        <f t="shared" si="11"/>
        <v/>
      </c>
      <c r="AL10" s="2" t="str">
        <f t="shared" si="12"/>
        <v/>
      </c>
      <c r="AM10" s="11" t="str">
        <f t="shared" si="13"/>
        <v/>
      </c>
      <c r="AN10" s="11" t="str">
        <f t="shared" si="47"/>
        <v/>
      </c>
      <c r="AO10" s="11" t="str">
        <f t="shared" si="48"/>
        <v/>
      </c>
      <c r="AP10" s="32"/>
      <c r="AQ10" s="32"/>
      <c r="AR10" s="137"/>
      <c r="AS10" s="12" t="e">
        <f t="shared" si="49"/>
        <v>#VALUE!</v>
      </c>
      <c r="AT10" s="13" t="e">
        <f t="shared" si="50"/>
        <v>#VALUE!</v>
      </c>
      <c r="AU10" s="13"/>
      <c r="AV10" s="8">
        <f t="shared" si="14"/>
        <v>9.0359999999999996</v>
      </c>
      <c r="AW10" s="8">
        <f t="shared" si="51"/>
        <v>-184.49199999999999</v>
      </c>
      <c r="AX10" s="8"/>
      <c r="AY10" s="8">
        <f t="shared" si="16"/>
        <v>0</v>
      </c>
      <c r="AZ10"/>
      <c r="BA10" t="e">
        <f>IF(D10="M",IF(BD10&lt;78,LMS!$D$5*BD10^3+LMS!$E$5*BD10^2+LMS!$F$5*BD10+LMS!$G$5,IF(BD10&lt;150,LMS!$D$6*BD10^3+LMS!$E$6*BD10^2+LMS!$F$6*BD10+LMS!$G$6,LMS!$D$7*BD10^3+LMS!$E$7*BD10^2+LMS!$F$7*BD10+LMS!$G$7)),IF(BD10&lt;69,LMS!$D$9*BD10^3+LMS!$E$9*BD10^2+LMS!$F$9*BD10+LMS!$G$9,IF(BD10&lt;150,LMS!$D$10*BD10^3+LMS!$E$10*BD10^2+LMS!$F$10*BD10+LMS!$G$10,LMS!$D$11*BD10^3+LMS!$E$11*BD10^2+LMS!$F$11*BD10+LMS!$G$11)))</f>
        <v>#VALUE!</v>
      </c>
      <c r="BB10" t="e">
        <f>IF(D10="M",(IF(BD10&lt;2.5,LMS!$D$21*BD10^3+LMS!$E$21*BD10^2+LMS!$F$21*BD10+LMS!$G$21,IF(BD10&lt;9.5,LMS!$D$22*BD10^3+LMS!$E$22*BD10^2+LMS!$F$22*BD10+LMS!$G$22,IF(BD10&lt;26.75,LMS!$D$23*BD10^3+LMS!$E$23*BD10^2+LMS!$F$23*BD10+LMS!$G$23,IF(BD10&lt;90,LMS!$D$24*BD10^3+LMS!$E$24*BD10^2+LMS!$F$24*BD10+LMS!$G$24,LMS!$D$25*BD10^3+LMS!$E$25*BD10^2+LMS!$F$25*BD10+LMS!$G$25))))),(IF(BD10&lt;2.5,LMS!$D$27*BD10^3+LMS!$E$27*BD10^2+LMS!$F$27*BD10+LMS!$G$27,IF(BD10&lt;9.5,LMS!$D$28*BD10^3+LMS!$E$28*BD10^2+LMS!$F$28*BD10+LMS!$G$28,IF(BD10&lt;26.75,LMS!$D$29*BD10^3+LMS!$E$29*BD10^2+LMS!$F$29*BD10+LMS!$G$29,IF(BD10&lt;90,LMS!$D$30*BD10^3+LMS!$E$30*BD10^2+LMS!$F$30*BD10+LMS!$G$30,IF(BD10&lt;150,LMS!$D$31*BD10^3+LMS!$E$31*BD10^2+LMS!$F$31*BD10+LMS!$G$31,LMS!$D$32*BD10^3+LMS!$E$32*BD10^2+LMS!$F$32*BD10+LMS!$G$32)))))))</f>
        <v>#VALUE!</v>
      </c>
      <c r="BC10" t="e">
        <f>IF(D10="M",(IF(BD10&lt;90,LMS!$D$14*BD10^3+LMS!$E$14*BD10^2+LMS!$F$14*BD10+LMS!$G$14,LMS!$D$15*BD10^3+LMS!$E$15*BD10^2+LMS!$F$15*BD10+LMS!$G$15)),(IF(BD10&lt;90,LMS!$D$17*BD10^3+LMS!$E$17*BD10^2+LMS!$F$17*BD10+LMS!$G$17,LMS!$D$18*BD10^3+LMS!$E$18*BD10^2+LMS!$F$18*BD10+LMS!$G$18)))</f>
        <v>#VALUE!</v>
      </c>
      <c r="BD10" s="7" t="e">
        <f t="shared" si="52"/>
        <v>#VALUE!</v>
      </c>
      <c r="BF10" t="e">
        <f t="shared" si="17"/>
        <v>#VALUE!</v>
      </c>
      <c r="BG10" t="e">
        <f t="shared" si="18"/>
        <v>#VALUE!</v>
      </c>
      <c r="BH10" t="e">
        <f t="shared" si="19"/>
        <v>#VALUE!</v>
      </c>
      <c r="BI10" s="7" t="e">
        <f t="shared" si="20"/>
        <v>#VALUE!</v>
      </c>
      <c r="BJ10" s="7" t="e">
        <f t="shared" si="21"/>
        <v>#VALUE!</v>
      </c>
      <c r="BK10" s="7" t="e">
        <f t="shared" si="22"/>
        <v>#VALUE!</v>
      </c>
      <c r="BL10" s="7" t="e">
        <f t="shared" si="53"/>
        <v>#VALUE!</v>
      </c>
      <c r="BM10" s="7" t="e">
        <f t="shared" si="54"/>
        <v>#VALUE!</v>
      </c>
      <c r="BN10" s="7" t="e">
        <f t="shared" si="55"/>
        <v>#VALUE!</v>
      </c>
      <c r="BO10" s="7" t="e">
        <f t="shared" si="56"/>
        <v>#VALUE!</v>
      </c>
      <c r="BP10" s="7" t="e">
        <f t="shared" si="57"/>
        <v>#VALUE!</v>
      </c>
      <c r="BQ10" s="7" t="e">
        <f t="shared" si="58"/>
        <v>#VALUE!</v>
      </c>
      <c r="BS10" s="7" t="e">
        <f t="shared" si="29"/>
        <v>#VALUE!</v>
      </c>
      <c r="BT10" s="7" t="e">
        <f t="shared" si="30"/>
        <v>#VALUE!</v>
      </c>
      <c r="BU10" s="7" t="e">
        <f t="shared" si="31"/>
        <v>#VALUE!</v>
      </c>
      <c r="BV10" s="7" t="e">
        <f t="shared" si="32"/>
        <v>#VALUE!</v>
      </c>
      <c r="BW10" s="7" t="e">
        <f t="shared" si="33"/>
        <v>#VALUE!</v>
      </c>
      <c r="BX10" s="7" t="e">
        <f t="shared" si="34"/>
        <v>#VALUE!</v>
      </c>
      <c r="BY10" s="7" t="e">
        <f t="shared" si="35"/>
        <v>#VALUE!</v>
      </c>
      <c r="BZ10" s="7" t="e">
        <f t="shared" si="36"/>
        <v>#VALUE!</v>
      </c>
      <c r="CA10" s="7" t="e">
        <f t="shared" si="37"/>
        <v>#VALUE!</v>
      </c>
    </row>
    <row r="11" spans="2:79" s="7" customFormat="1">
      <c r="B11" s="119"/>
      <c r="C11" s="119"/>
      <c r="D11" s="119"/>
      <c r="E11" s="31"/>
      <c r="F11" s="79"/>
      <c r="G11" s="79"/>
      <c r="H11" s="79"/>
      <c r="I11" s="79"/>
      <c r="J11" s="79"/>
      <c r="K11" s="79"/>
      <c r="L11" s="31"/>
      <c r="M11" s="79"/>
      <c r="N11" s="79"/>
      <c r="O11" s="79"/>
      <c r="P11" s="79"/>
      <c r="Q11" s="2" t="str">
        <f t="shared" si="38"/>
        <v/>
      </c>
      <c r="R11" s="11" t="str">
        <f t="shared" si="39"/>
        <v/>
      </c>
      <c r="S11" s="2" t="str">
        <f t="shared" si="40"/>
        <v/>
      </c>
      <c r="T11" s="11" t="str">
        <f t="shared" si="41"/>
        <v/>
      </c>
      <c r="U11" s="2" t="str">
        <f t="shared" si="42"/>
        <v/>
      </c>
      <c r="V11" s="11" t="str">
        <f t="shared" si="43"/>
        <v/>
      </c>
      <c r="W11" s="80" t="str">
        <f t="shared" si="44"/>
        <v/>
      </c>
      <c r="X11" s="80" t="str">
        <f t="shared" si="45"/>
        <v/>
      </c>
      <c r="Y11" s="2" t="str">
        <f t="shared" si="46"/>
        <v/>
      </c>
      <c r="Z11" s="11" t="str">
        <f t="shared" si="0"/>
        <v/>
      </c>
      <c r="AA11" s="2" t="str">
        <f t="shared" si="1"/>
        <v/>
      </c>
      <c r="AB11" s="11" t="str">
        <f t="shared" si="2"/>
        <v/>
      </c>
      <c r="AC11" s="2" t="str">
        <f t="shared" si="3"/>
        <v/>
      </c>
      <c r="AD11" s="11" t="str">
        <f t="shared" si="4"/>
        <v/>
      </c>
      <c r="AE11" s="11" t="str">
        <f t="shared" si="5"/>
        <v/>
      </c>
      <c r="AF11" s="2" t="str">
        <f t="shared" si="6"/>
        <v/>
      </c>
      <c r="AG11" s="2" t="str">
        <f t="shared" si="7"/>
        <v/>
      </c>
      <c r="AH11" s="2" t="str">
        <f t="shared" si="8"/>
        <v/>
      </c>
      <c r="AI11" s="11" t="str">
        <f t="shared" si="9"/>
        <v/>
      </c>
      <c r="AJ11" s="2" t="str">
        <f t="shared" si="10"/>
        <v/>
      </c>
      <c r="AK11" s="11" t="str">
        <f t="shared" si="11"/>
        <v/>
      </c>
      <c r="AL11" s="2" t="str">
        <f t="shared" si="12"/>
        <v/>
      </c>
      <c r="AM11" s="11" t="str">
        <f t="shared" si="13"/>
        <v/>
      </c>
      <c r="AN11" s="11" t="str">
        <f t="shared" si="47"/>
        <v/>
      </c>
      <c r="AO11" s="11" t="str">
        <f t="shared" si="48"/>
        <v/>
      </c>
      <c r="AP11" s="32"/>
      <c r="AQ11" s="32"/>
      <c r="AR11" s="137"/>
      <c r="AS11" s="12" t="e">
        <f t="shared" si="49"/>
        <v>#VALUE!</v>
      </c>
      <c r="AT11" s="13" t="e">
        <f t="shared" si="50"/>
        <v>#VALUE!</v>
      </c>
      <c r="AU11" s="13"/>
      <c r="AV11" s="8">
        <f t="shared" si="14"/>
        <v>9.0359999999999996</v>
      </c>
      <c r="AW11" s="8">
        <f t="shared" si="51"/>
        <v>-184.49199999999999</v>
      </c>
      <c r="AX11" s="8"/>
      <c r="AY11" s="8">
        <f t="shared" si="16"/>
        <v>0</v>
      </c>
      <c r="AZ11"/>
      <c r="BA11" t="e">
        <f>IF(D11="M",IF(BD11&lt;78,LMS!$D$5*BD11^3+LMS!$E$5*BD11^2+LMS!$F$5*BD11+LMS!$G$5,IF(BD11&lt;150,LMS!$D$6*BD11^3+LMS!$E$6*BD11^2+LMS!$F$6*BD11+LMS!$G$6,LMS!$D$7*BD11^3+LMS!$E$7*BD11^2+LMS!$F$7*BD11+LMS!$G$7)),IF(BD11&lt;69,LMS!$D$9*BD11^3+LMS!$E$9*BD11^2+LMS!$F$9*BD11+LMS!$G$9,IF(BD11&lt;150,LMS!$D$10*BD11^3+LMS!$E$10*BD11^2+LMS!$F$10*BD11+LMS!$G$10,LMS!$D$11*BD11^3+LMS!$E$11*BD11^2+LMS!$F$11*BD11+LMS!$G$11)))</f>
        <v>#VALUE!</v>
      </c>
      <c r="BB11" t="e">
        <f>IF(D11="M",(IF(BD11&lt;2.5,LMS!$D$21*BD11^3+LMS!$E$21*BD11^2+LMS!$F$21*BD11+LMS!$G$21,IF(BD11&lt;9.5,LMS!$D$22*BD11^3+LMS!$E$22*BD11^2+LMS!$F$22*BD11+LMS!$G$22,IF(BD11&lt;26.75,LMS!$D$23*BD11^3+LMS!$E$23*BD11^2+LMS!$F$23*BD11+LMS!$G$23,IF(BD11&lt;90,LMS!$D$24*BD11^3+LMS!$E$24*BD11^2+LMS!$F$24*BD11+LMS!$G$24,LMS!$D$25*BD11^3+LMS!$E$25*BD11^2+LMS!$F$25*BD11+LMS!$G$25))))),(IF(BD11&lt;2.5,LMS!$D$27*BD11^3+LMS!$E$27*BD11^2+LMS!$F$27*BD11+LMS!$G$27,IF(BD11&lt;9.5,LMS!$D$28*BD11^3+LMS!$E$28*BD11^2+LMS!$F$28*BD11+LMS!$G$28,IF(BD11&lt;26.75,LMS!$D$29*BD11^3+LMS!$E$29*BD11^2+LMS!$F$29*BD11+LMS!$G$29,IF(BD11&lt;90,LMS!$D$30*BD11^3+LMS!$E$30*BD11^2+LMS!$F$30*BD11+LMS!$G$30,IF(BD11&lt;150,LMS!$D$31*BD11^3+LMS!$E$31*BD11^2+LMS!$F$31*BD11+LMS!$G$31,LMS!$D$32*BD11^3+LMS!$E$32*BD11^2+LMS!$F$32*BD11+LMS!$G$32)))))))</f>
        <v>#VALUE!</v>
      </c>
      <c r="BC11" t="e">
        <f>IF(D11="M",(IF(BD11&lt;90,LMS!$D$14*BD11^3+LMS!$E$14*BD11^2+LMS!$F$14*BD11+LMS!$G$14,LMS!$D$15*BD11^3+LMS!$E$15*BD11^2+LMS!$F$15*BD11+LMS!$G$15)),(IF(BD11&lt;90,LMS!$D$17*BD11^3+LMS!$E$17*BD11^2+LMS!$F$17*BD11+LMS!$G$17,LMS!$D$18*BD11^3+LMS!$E$18*BD11^2+LMS!$F$18*BD11+LMS!$G$18)))</f>
        <v>#VALUE!</v>
      </c>
      <c r="BD11" s="7" t="e">
        <f t="shared" si="52"/>
        <v>#VALUE!</v>
      </c>
      <c r="BF11" t="e">
        <f t="shared" si="17"/>
        <v>#VALUE!</v>
      </c>
      <c r="BG11" t="e">
        <f t="shared" si="18"/>
        <v>#VALUE!</v>
      </c>
      <c r="BH11" t="e">
        <f t="shared" si="19"/>
        <v>#VALUE!</v>
      </c>
      <c r="BI11" s="7" t="e">
        <f t="shared" si="20"/>
        <v>#VALUE!</v>
      </c>
      <c r="BJ11" s="7" t="e">
        <f t="shared" si="21"/>
        <v>#VALUE!</v>
      </c>
      <c r="BK11" s="7" t="e">
        <f t="shared" si="22"/>
        <v>#VALUE!</v>
      </c>
      <c r="BL11" s="7" t="e">
        <f t="shared" si="53"/>
        <v>#VALUE!</v>
      </c>
      <c r="BM11" s="7" t="e">
        <f t="shared" si="54"/>
        <v>#VALUE!</v>
      </c>
      <c r="BN11" s="7" t="e">
        <f t="shared" si="55"/>
        <v>#VALUE!</v>
      </c>
      <c r="BO11" s="7" t="e">
        <f t="shared" si="56"/>
        <v>#VALUE!</v>
      </c>
      <c r="BP11" s="7" t="e">
        <f t="shared" si="57"/>
        <v>#VALUE!</v>
      </c>
      <c r="BQ11" s="7" t="e">
        <f t="shared" si="58"/>
        <v>#VALUE!</v>
      </c>
      <c r="BS11" s="7" t="e">
        <f t="shared" si="29"/>
        <v>#VALUE!</v>
      </c>
      <c r="BT11" s="7" t="e">
        <f t="shared" si="30"/>
        <v>#VALUE!</v>
      </c>
      <c r="BU11" s="7" t="e">
        <f t="shared" si="31"/>
        <v>#VALUE!</v>
      </c>
      <c r="BV11" s="7" t="e">
        <f t="shared" si="32"/>
        <v>#VALUE!</v>
      </c>
      <c r="BW11" s="7" t="e">
        <f t="shared" si="33"/>
        <v>#VALUE!</v>
      </c>
      <c r="BX11" s="7" t="e">
        <f t="shared" si="34"/>
        <v>#VALUE!</v>
      </c>
      <c r="BY11" s="7" t="e">
        <f t="shared" si="35"/>
        <v>#VALUE!</v>
      </c>
      <c r="BZ11" s="7" t="e">
        <f t="shared" si="36"/>
        <v>#VALUE!</v>
      </c>
      <c r="CA11" s="7" t="e">
        <f t="shared" si="37"/>
        <v>#VALUE!</v>
      </c>
    </row>
    <row r="12" spans="2:79" s="7" customFormat="1">
      <c r="B12" s="119"/>
      <c r="C12" s="119"/>
      <c r="D12" s="119"/>
      <c r="E12" s="31"/>
      <c r="F12" s="79"/>
      <c r="G12" s="79"/>
      <c r="H12" s="79"/>
      <c r="I12" s="79"/>
      <c r="J12" s="79"/>
      <c r="K12" s="79"/>
      <c r="L12" s="31"/>
      <c r="M12" s="79"/>
      <c r="N12" s="79"/>
      <c r="O12" s="79"/>
      <c r="P12" s="79"/>
      <c r="Q12" s="2" t="str">
        <f t="shared" si="38"/>
        <v/>
      </c>
      <c r="R12" s="11" t="str">
        <f t="shared" si="39"/>
        <v/>
      </c>
      <c r="S12" s="2" t="str">
        <f t="shared" si="40"/>
        <v/>
      </c>
      <c r="T12" s="11" t="str">
        <f t="shared" si="41"/>
        <v/>
      </c>
      <c r="U12" s="2" t="str">
        <f t="shared" si="42"/>
        <v/>
      </c>
      <c r="V12" s="11" t="str">
        <f t="shared" si="43"/>
        <v/>
      </c>
      <c r="W12" s="80" t="str">
        <f t="shared" si="44"/>
        <v/>
      </c>
      <c r="X12" s="80" t="str">
        <f t="shared" si="45"/>
        <v/>
      </c>
      <c r="Y12" s="2" t="str">
        <f t="shared" si="46"/>
        <v/>
      </c>
      <c r="Z12" s="11" t="str">
        <f t="shared" si="0"/>
        <v/>
      </c>
      <c r="AA12" s="2" t="str">
        <f t="shared" si="1"/>
        <v/>
      </c>
      <c r="AB12" s="11" t="str">
        <f t="shared" si="2"/>
        <v/>
      </c>
      <c r="AC12" s="2" t="str">
        <f t="shared" si="3"/>
        <v/>
      </c>
      <c r="AD12" s="11" t="str">
        <f t="shared" si="4"/>
        <v/>
      </c>
      <c r="AE12" s="11" t="str">
        <f t="shared" si="5"/>
        <v/>
      </c>
      <c r="AF12" s="2" t="str">
        <f t="shared" si="6"/>
        <v/>
      </c>
      <c r="AG12" s="2" t="str">
        <f t="shared" si="7"/>
        <v/>
      </c>
      <c r="AH12" s="2" t="str">
        <f t="shared" si="8"/>
        <v/>
      </c>
      <c r="AI12" s="11" t="str">
        <f t="shared" si="9"/>
        <v/>
      </c>
      <c r="AJ12" s="2" t="str">
        <f t="shared" si="10"/>
        <v/>
      </c>
      <c r="AK12" s="11" t="str">
        <f t="shared" si="11"/>
        <v/>
      </c>
      <c r="AL12" s="2" t="str">
        <f t="shared" si="12"/>
        <v/>
      </c>
      <c r="AM12" s="11" t="str">
        <f t="shared" si="13"/>
        <v/>
      </c>
      <c r="AN12" s="11" t="str">
        <f t="shared" si="47"/>
        <v/>
      </c>
      <c r="AO12" s="11" t="str">
        <f t="shared" si="48"/>
        <v/>
      </c>
      <c r="AP12" s="32"/>
      <c r="AQ12" s="32"/>
      <c r="AR12" s="137"/>
      <c r="AS12" s="12" t="e">
        <f t="shared" si="49"/>
        <v>#VALUE!</v>
      </c>
      <c r="AT12" s="13" t="e">
        <f t="shared" si="50"/>
        <v>#VALUE!</v>
      </c>
      <c r="AU12" s="13"/>
      <c r="AV12" s="8">
        <f t="shared" si="14"/>
        <v>9.0359999999999996</v>
      </c>
      <c r="AW12" s="8">
        <f t="shared" si="51"/>
        <v>-184.49199999999999</v>
      </c>
      <c r="AX12" s="8"/>
      <c r="AY12" s="8">
        <f t="shared" si="16"/>
        <v>0</v>
      </c>
      <c r="AZ12"/>
      <c r="BA12" t="e">
        <f>IF(D12="M",IF(BD12&lt;78,LMS!$D$5*BD12^3+LMS!$E$5*BD12^2+LMS!$F$5*BD12+LMS!$G$5,IF(BD12&lt;150,LMS!$D$6*BD12^3+LMS!$E$6*BD12^2+LMS!$F$6*BD12+LMS!$G$6,LMS!$D$7*BD12^3+LMS!$E$7*BD12^2+LMS!$F$7*BD12+LMS!$G$7)),IF(BD12&lt;69,LMS!$D$9*BD12^3+LMS!$E$9*BD12^2+LMS!$F$9*BD12+LMS!$G$9,IF(BD12&lt;150,LMS!$D$10*BD12^3+LMS!$E$10*BD12^2+LMS!$F$10*BD12+LMS!$G$10,LMS!$D$11*BD12^3+LMS!$E$11*BD12^2+LMS!$F$11*BD12+LMS!$G$11)))</f>
        <v>#VALUE!</v>
      </c>
      <c r="BB12" t="e">
        <f>IF(D12="M",(IF(BD12&lt;2.5,LMS!$D$21*BD12^3+LMS!$E$21*BD12^2+LMS!$F$21*BD12+LMS!$G$21,IF(BD12&lt;9.5,LMS!$D$22*BD12^3+LMS!$E$22*BD12^2+LMS!$F$22*BD12+LMS!$G$22,IF(BD12&lt;26.75,LMS!$D$23*BD12^3+LMS!$E$23*BD12^2+LMS!$F$23*BD12+LMS!$G$23,IF(BD12&lt;90,LMS!$D$24*BD12^3+LMS!$E$24*BD12^2+LMS!$F$24*BD12+LMS!$G$24,LMS!$D$25*BD12^3+LMS!$E$25*BD12^2+LMS!$F$25*BD12+LMS!$G$25))))),(IF(BD12&lt;2.5,LMS!$D$27*BD12^3+LMS!$E$27*BD12^2+LMS!$F$27*BD12+LMS!$G$27,IF(BD12&lt;9.5,LMS!$D$28*BD12^3+LMS!$E$28*BD12^2+LMS!$F$28*BD12+LMS!$G$28,IF(BD12&lt;26.75,LMS!$D$29*BD12^3+LMS!$E$29*BD12^2+LMS!$F$29*BD12+LMS!$G$29,IF(BD12&lt;90,LMS!$D$30*BD12^3+LMS!$E$30*BD12^2+LMS!$F$30*BD12+LMS!$G$30,IF(BD12&lt;150,LMS!$D$31*BD12^3+LMS!$E$31*BD12^2+LMS!$F$31*BD12+LMS!$G$31,LMS!$D$32*BD12^3+LMS!$E$32*BD12^2+LMS!$F$32*BD12+LMS!$G$32)))))))</f>
        <v>#VALUE!</v>
      </c>
      <c r="BC12" t="e">
        <f>IF(D12="M",(IF(BD12&lt;90,LMS!$D$14*BD12^3+LMS!$E$14*BD12^2+LMS!$F$14*BD12+LMS!$G$14,LMS!$D$15*BD12^3+LMS!$E$15*BD12^2+LMS!$F$15*BD12+LMS!$G$15)),(IF(BD12&lt;90,LMS!$D$17*BD12^3+LMS!$E$17*BD12^2+LMS!$F$17*BD12+LMS!$G$17,LMS!$D$18*BD12^3+LMS!$E$18*BD12^2+LMS!$F$18*BD12+LMS!$G$18)))</f>
        <v>#VALUE!</v>
      </c>
      <c r="BD12" s="7" t="e">
        <f t="shared" si="52"/>
        <v>#VALUE!</v>
      </c>
      <c r="BF12" t="e">
        <f t="shared" si="17"/>
        <v>#VALUE!</v>
      </c>
      <c r="BG12" t="e">
        <f t="shared" si="18"/>
        <v>#VALUE!</v>
      </c>
      <c r="BH12" t="e">
        <f t="shared" si="19"/>
        <v>#VALUE!</v>
      </c>
      <c r="BI12" s="7" t="e">
        <f t="shared" si="20"/>
        <v>#VALUE!</v>
      </c>
      <c r="BJ12" s="7" t="e">
        <f t="shared" si="21"/>
        <v>#VALUE!</v>
      </c>
      <c r="BK12" s="7" t="e">
        <f t="shared" si="22"/>
        <v>#VALUE!</v>
      </c>
      <c r="BL12" s="7" t="e">
        <f t="shared" si="53"/>
        <v>#VALUE!</v>
      </c>
      <c r="BM12" s="7" t="e">
        <f t="shared" si="54"/>
        <v>#VALUE!</v>
      </c>
      <c r="BN12" s="7" t="e">
        <f t="shared" si="55"/>
        <v>#VALUE!</v>
      </c>
      <c r="BO12" s="7" t="e">
        <f t="shared" si="56"/>
        <v>#VALUE!</v>
      </c>
      <c r="BP12" s="7" t="e">
        <f t="shared" si="57"/>
        <v>#VALUE!</v>
      </c>
      <c r="BQ12" s="7" t="e">
        <f t="shared" si="58"/>
        <v>#VALUE!</v>
      </c>
      <c r="BS12" s="7" t="e">
        <f t="shared" si="29"/>
        <v>#VALUE!</v>
      </c>
      <c r="BT12" s="7" t="e">
        <f t="shared" si="30"/>
        <v>#VALUE!</v>
      </c>
      <c r="BU12" s="7" t="e">
        <f t="shared" si="31"/>
        <v>#VALUE!</v>
      </c>
      <c r="BV12" s="7" t="e">
        <f t="shared" si="32"/>
        <v>#VALUE!</v>
      </c>
      <c r="BW12" s="7" t="e">
        <f t="shared" si="33"/>
        <v>#VALUE!</v>
      </c>
      <c r="BX12" s="7" t="e">
        <f t="shared" si="34"/>
        <v>#VALUE!</v>
      </c>
      <c r="BY12" s="7" t="e">
        <f t="shared" si="35"/>
        <v>#VALUE!</v>
      </c>
      <c r="BZ12" s="7" t="e">
        <f t="shared" si="36"/>
        <v>#VALUE!</v>
      </c>
      <c r="CA12" s="7" t="e">
        <f t="shared" si="37"/>
        <v>#VALUE!</v>
      </c>
    </row>
    <row r="13" spans="2:79" s="7" customFormat="1">
      <c r="B13" s="119"/>
      <c r="C13" s="119"/>
      <c r="D13" s="119"/>
      <c r="E13" s="31"/>
      <c r="F13" s="79"/>
      <c r="G13" s="79"/>
      <c r="H13" s="79"/>
      <c r="I13" s="79"/>
      <c r="J13" s="79"/>
      <c r="K13" s="79"/>
      <c r="L13" s="31"/>
      <c r="M13" s="79"/>
      <c r="N13" s="79"/>
      <c r="O13" s="79"/>
      <c r="P13" s="79"/>
      <c r="Q13" s="2" t="str">
        <f t="shared" si="38"/>
        <v/>
      </c>
      <c r="R13" s="11" t="str">
        <f t="shared" si="39"/>
        <v/>
      </c>
      <c r="S13" s="2" t="str">
        <f t="shared" si="40"/>
        <v/>
      </c>
      <c r="T13" s="11" t="str">
        <f t="shared" si="41"/>
        <v/>
      </c>
      <c r="U13" s="2" t="str">
        <f t="shared" si="42"/>
        <v/>
      </c>
      <c r="V13" s="11" t="str">
        <f t="shared" si="43"/>
        <v/>
      </c>
      <c r="W13" s="80" t="str">
        <f t="shared" si="44"/>
        <v/>
      </c>
      <c r="X13" s="80" t="str">
        <f t="shared" si="45"/>
        <v/>
      </c>
      <c r="Y13" s="2" t="str">
        <f t="shared" si="46"/>
        <v/>
      </c>
      <c r="Z13" s="11" t="str">
        <f t="shared" si="0"/>
        <v/>
      </c>
      <c r="AA13" s="2" t="str">
        <f t="shared" si="1"/>
        <v/>
      </c>
      <c r="AB13" s="11" t="str">
        <f t="shared" si="2"/>
        <v/>
      </c>
      <c r="AC13" s="2" t="str">
        <f t="shared" si="3"/>
        <v/>
      </c>
      <c r="AD13" s="11" t="str">
        <f t="shared" si="4"/>
        <v/>
      </c>
      <c r="AE13" s="11" t="str">
        <f t="shared" si="5"/>
        <v/>
      </c>
      <c r="AF13" s="2" t="str">
        <f t="shared" si="6"/>
        <v/>
      </c>
      <c r="AG13" s="2" t="str">
        <f t="shared" si="7"/>
        <v/>
      </c>
      <c r="AH13" s="2" t="str">
        <f t="shared" si="8"/>
        <v/>
      </c>
      <c r="AI13" s="11" t="str">
        <f t="shared" si="9"/>
        <v/>
      </c>
      <c r="AJ13" s="2" t="str">
        <f t="shared" si="10"/>
        <v/>
      </c>
      <c r="AK13" s="11" t="str">
        <f t="shared" si="11"/>
        <v/>
      </c>
      <c r="AL13" s="2" t="str">
        <f t="shared" si="12"/>
        <v/>
      </c>
      <c r="AM13" s="11" t="str">
        <f t="shared" si="13"/>
        <v/>
      </c>
      <c r="AN13" s="11" t="str">
        <f t="shared" si="47"/>
        <v/>
      </c>
      <c r="AO13" s="11" t="str">
        <f t="shared" si="48"/>
        <v/>
      </c>
      <c r="AP13" s="32"/>
      <c r="AQ13" s="32"/>
      <c r="AR13" s="137"/>
      <c r="AS13" s="12" t="e">
        <f t="shared" si="49"/>
        <v>#VALUE!</v>
      </c>
      <c r="AT13" s="13" t="e">
        <f t="shared" si="50"/>
        <v>#VALUE!</v>
      </c>
      <c r="AU13" s="13"/>
      <c r="AV13" s="8">
        <f t="shared" si="14"/>
        <v>9.0359999999999996</v>
      </c>
      <c r="AW13" s="8">
        <f t="shared" si="51"/>
        <v>-184.49199999999999</v>
      </c>
      <c r="AX13" s="8"/>
      <c r="AY13" s="8">
        <f t="shared" si="16"/>
        <v>0</v>
      </c>
      <c r="AZ13"/>
      <c r="BA13" t="e">
        <f>IF(D13="M",IF(BD13&lt;78,LMS!$D$5*BD13^3+LMS!$E$5*BD13^2+LMS!$F$5*BD13+LMS!$G$5,IF(BD13&lt;150,LMS!$D$6*BD13^3+LMS!$E$6*BD13^2+LMS!$F$6*BD13+LMS!$G$6,LMS!$D$7*BD13^3+LMS!$E$7*BD13^2+LMS!$F$7*BD13+LMS!$G$7)),IF(BD13&lt;69,LMS!$D$9*BD13^3+LMS!$E$9*BD13^2+LMS!$F$9*BD13+LMS!$G$9,IF(BD13&lt;150,LMS!$D$10*BD13^3+LMS!$E$10*BD13^2+LMS!$F$10*BD13+LMS!$G$10,LMS!$D$11*BD13^3+LMS!$E$11*BD13^2+LMS!$F$11*BD13+LMS!$G$11)))</f>
        <v>#VALUE!</v>
      </c>
      <c r="BB13" t="e">
        <f>IF(D13="M",(IF(BD13&lt;2.5,LMS!$D$21*BD13^3+LMS!$E$21*BD13^2+LMS!$F$21*BD13+LMS!$G$21,IF(BD13&lt;9.5,LMS!$D$22*BD13^3+LMS!$E$22*BD13^2+LMS!$F$22*BD13+LMS!$G$22,IF(BD13&lt;26.75,LMS!$D$23*BD13^3+LMS!$E$23*BD13^2+LMS!$F$23*BD13+LMS!$G$23,IF(BD13&lt;90,LMS!$D$24*BD13^3+LMS!$E$24*BD13^2+LMS!$F$24*BD13+LMS!$G$24,LMS!$D$25*BD13^3+LMS!$E$25*BD13^2+LMS!$F$25*BD13+LMS!$G$25))))),(IF(BD13&lt;2.5,LMS!$D$27*BD13^3+LMS!$E$27*BD13^2+LMS!$F$27*BD13+LMS!$G$27,IF(BD13&lt;9.5,LMS!$D$28*BD13^3+LMS!$E$28*BD13^2+LMS!$F$28*BD13+LMS!$G$28,IF(BD13&lt;26.75,LMS!$D$29*BD13^3+LMS!$E$29*BD13^2+LMS!$F$29*BD13+LMS!$G$29,IF(BD13&lt;90,LMS!$D$30*BD13^3+LMS!$E$30*BD13^2+LMS!$F$30*BD13+LMS!$G$30,IF(BD13&lt;150,LMS!$D$31*BD13^3+LMS!$E$31*BD13^2+LMS!$F$31*BD13+LMS!$G$31,LMS!$D$32*BD13^3+LMS!$E$32*BD13^2+LMS!$F$32*BD13+LMS!$G$32)))))))</f>
        <v>#VALUE!</v>
      </c>
      <c r="BC13" t="e">
        <f>IF(D13="M",(IF(BD13&lt;90,LMS!$D$14*BD13^3+LMS!$E$14*BD13^2+LMS!$F$14*BD13+LMS!$G$14,LMS!$D$15*BD13^3+LMS!$E$15*BD13^2+LMS!$F$15*BD13+LMS!$G$15)),(IF(BD13&lt;90,LMS!$D$17*BD13^3+LMS!$E$17*BD13^2+LMS!$F$17*BD13+LMS!$G$17,LMS!$D$18*BD13^3+LMS!$E$18*BD13^2+LMS!$F$18*BD13+LMS!$G$18)))</f>
        <v>#VALUE!</v>
      </c>
      <c r="BD13" s="7" t="e">
        <f t="shared" si="52"/>
        <v>#VALUE!</v>
      </c>
      <c r="BF13" t="e">
        <f t="shared" si="17"/>
        <v>#VALUE!</v>
      </c>
      <c r="BG13" t="e">
        <f t="shared" si="18"/>
        <v>#VALUE!</v>
      </c>
      <c r="BH13" t="e">
        <f t="shared" si="19"/>
        <v>#VALUE!</v>
      </c>
      <c r="BI13" s="7" t="e">
        <f t="shared" si="20"/>
        <v>#VALUE!</v>
      </c>
      <c r="BJ13" s="7" t="e">
        <f t="shared" si="21"/>
        <v>#VALUE!</v>
      </c>
      <c r="BK13" s="7" t="e">
        <f t="shared" si="22"/>
        <v>#VALUE!</v>
      </c>
      <c r="BL13" s="7" t="e">
        <f t="shared" si="53"/>
        <v>#VALUE!</v>
      </c>
      <c r="BM13" s="7" t="e">
        <f t="shared" si="54"/>
        <v>#VALUE!</v>
      </c>
      <c r="BN13" s="7" t="e">
        <f t="shared" si="55"/>
        <v>#VALUE!</v>
      </c>
      <c r="BO13" s="7" t="e">
        <f t="shared" si="56"/>
        <v>#VALUE!</v>
      </c>
      <c r="BP13" s="7" t="e">
        <f t="shared" si="57"/>
        <v>#VALUE!</v>
      </c>
      <c r="BQ13" s="7" t="e">
        <f t="shared" si="58"/>
        <v>#VALUE!</v>
      </c>
      <c r="BS13" s="7" t="e">
        <f t="shared" si="29"/>
        <v>#VALUE!</v>
      </c>
      <c r="BT13" s="7" t="e">
        <f t="shared" si="30"/>
        <v>#VALUE!</v>
      </c>
      <c r="BU13" s="7" t="e">
        <f t="shared" si="31"/>
        <v>#VALUE!</v>
      </c>
      <c r="BV13" s="7" t="e">
        <f t="shared" si="32"/>
        <v>#VALUE!</v>
      </c>
      <c r="BW13" s="7" t="e">
        <f t="shared" si="33"/>
        <v>#VALUE!</v>
      </c>
      <c r="BX13" s="7" t="e">
        <f t="shared" si="34"/>
        <v>#VALUE!</v>
      </c>
      <c r="BY13" s="7" t="e">
        <f t="shared" si="35"/>
        <v>#VALUE!</v>
      </c>
      <c r="BZ13" s="7" t="e">
        <f t="shared" si="36"/>
        <v>#VALUE!</v>
      </c>
      <c r="CA13" s="7" t="e">
        <f t="shared" si="37"/>
        <v>#VALUE!</v>
      </c>
    </row>
    <row r="14" spans="2:79" s="7" customFormat="1">
      <c r="B14" s="119"/>
      <c r="C14" s="119"/>
      <c r="D14" s="119"/>
      <c r="E14" s="31"/>
      <c r="F14" s="79"/>
      <c r="G14" s="79"/>
      <c r="H14" s="79"/>
      <c r="I14" s="79"/>
      <c r="J14" s="79"/>
      <c r="K14" s="79"/>
      <c r="L14" s="31"/>
      <c r="M14" s="79"/>
      <c r="N14" s="79"/>
      <c r="O14" s="79"/>
      <c r="P14" s="79"/>
      <c r="Q14" s="2" t="str">
        <f t="shared" si="38"/>
        <v/>
      </c>
      <c r="R14" s="11" t="str">
        <f t="shared" si="39"/>
        <v/>
      </c>
      <c r="S14" s="2" t="str">
        <f t="shared" si="40"/>
        <v/>
      </c>
      <c r="T14" s="11" t="str">
        <f t="shared" si="41"/>
        <v/>
      </c>
      <c r="U14" s="2" t="str">
        <f t="shared" si="42"/>
        <v/>
      </c>
      <c r="V14" s="11" t="str">
        <f t="shared" si="43"/>
        <v/>
      </c>
      <c r="W14" s="80" t="str">
        <f t="shared" si="44"/>
        <v/>
      </c>
      <c r="X14" s="80" t="str">
        <f t="shared" si="45"/>
        <v/>
      </c>
      <c r="Y14" s="2" t="str">
        <f t="shared" si="46"/>
        <v/>
      </c>
      <c r="Z14" s="11" t="str">
        <f t="shared" si="0"/>
        <v/>
      </c>
      <c r="AA14" s="2" t="str">
        <f t="shared" si="1"/>
        <v/>
      </c>
      <c r="AB14" s="11" t="str">
        <f t="shared" si="2"/>
        <v/>
      </c>
      <c r="AC14" s="2" t="str">
        <f t="shared" si="3"/>
        <v/>
      </c>
      <c r="AD14" s="11" t="str">
        <f t="shared" si="4"/>
        <v/>
      </c>
      <c r="AE14" s="11" t="str">
        <f t="shared" si="5"/>
        <v/>
      </c>
      <c r="AF14" s="2" t="str">
        <f t="shared" si="6"/>
        <v/>
      </c>
      <c r="AG14" s="2" t="str">
        <f t="shared" si="7"/>
        <v/>
      </c>
      <c r="AH14" s="2" t="str">
        <f t="shared" si="8"/>
        <v/>
      </c>
      <c r="AI14" s="11" t="str">
        <f t="shared" si="9"/>
        <v/>
      </c>
      <c r="AJ14" s="2" t="str">
        <f t="shared" si="10"/>
        <v/>
      </c>
      <c r="AK14" s="11" t="str">
        <f t="shared" si="11"/>
        <v/>
      </c>
      <c r="AL14" s="2" t="str">
        <f t="shared" si="12"/>
        <v/>
      </c>
      <c r="AM14" s="11" t="str">
        <f t="shared" si="13"/>
        <v/>
      </c>
      <c r="AN14" s="11" t="str">
        <f t="shared" si="47"/>
        <v/>
      </c>
      <c r="AO14" s="11" t="str">
        <f t="shared" si="48"/>
        <v/>
      </c>
      <c r="AP14" s="32"/>
      <c r="AQ14" s="32"/>
      <c r="AR14" s="137"/>
      <c r="AS14" s="12" t="e">
        <f t="shared" si="49"/>
        <v>#VALUE!</v>
      </c>
      <c r="AT14" s="13" t="e">
        <f t="shared" si="50"/>
        <v>#VALUE!</v>
      </c>
      <c r="AU14" s="13"/>
      <c r="AV14" s="8">
        <f t="shared" si="14"/>
        <v>9.0359999999999996</v>
      </c>
      <c r="AW14" s="8">
        <f t="shared" si="51"/>
        <v>-184.49199999999999</v>
      </c>
      <c r="AX14" s="8"/>
      <c r="AY14" s="8">
        <f t="shared" si="16"/>
        <v>0</v>
      </c>
      <c r="AZ14"/>
      <c r="BA14" t="e">
        <f>IF(D14="M",IF(BD14&lt;78,LMS!$D$5*BD14^3+LMS!$E$5*BD14^2+LMS!$F$5*BD14+LMS!$G$5,IF(BD14&lt;150,LMS!$D$6*BD14^3+LMS!$E$6*BD14^2+LMS!$F$6*BD14+LMS!$G$6,LMS!$D$7*BD14^3+LMS!$E$7*BD14^2+LMS!$F$7*BD14+LMS!$G$7)),IF(BD14&lt;69,LMS!$D$9*BD14^3+LMS!$E$9*BD14^2+LMS!$F$9*BD14+LMS!$G$9,IF(BD14&lt;150,LMS!$D$10*BD14^3+LMS!$E$10*BD14^2+LMS!$F$10*BD14+LMS!$G$10,LMS!$D$11*BD14^3+LMS!$E$11*BD14^2+LMS!$F$11*BD14+LMS!$G$11)))</f>
        <v>#VALUE!</v>
      </c>
      <c r="BB14" t="e">
        <f>IF(D14="M",(IF(BD14&lt;2.5,LMS!$D$21*BD14^3+LMS!$E$21*BD14^2+LMS!$F$21*BD14+LMS!$G$21,IF(BD14&lt;9.5,LMS!$D$22*BD14^3+LMS!$E$22*BD14^2+LMS!$F$22*BD14+LMS!$G$22,IF(BD14&lt;26.75,LMS!$D$23*BD14^3+LMS!$E$23*BD14^2+LMS!$F$23*BD14+LMS!$G$23,IF(BD14&lt;90,LMS!$D$24*BD14^3+LMS!$E$24*BD14^2+LMS!$F$24*BD14+LMS!$G$24,LMS!$D$25*BD14^3+LMS!$E$25*BD14^2+LMS!$F$25*BD14+LMS!$G$25))))),(IF(BD14&lt;2.5,LMS!$D$27*BD14^3+LMS!$E$27*BD14^2+LMS!$F$27*BD14+LMS!$G$27,IF(BD14&lt;9.5,LMS!$D$28*BD14^3+LMS!$E$28*BD14^2+LMS!$F$28*BD14+LMS!$G$28,IF(BD14&lt;26.75,LMS!$D$29*BD14^3+LMS!$E$29*BD14^2+LMS!$F$29*BD14+LMS!$G$29,IF(BD14&lt;90,LMS!$D$30*BD14^3+LMS!$E$30*BD14^2+LMS!$F$30*BD14+LMS!$G$30,IF(BD14&lt;150,LMS!$D$31*BD14^3+LMS!$E$31*BD14^2+LMS!$F$31*BD14+LMS!$G$31,LMS!$D$32*BD14^3+LMS!$E$32*BD14^2+LMS!$F$32*BD14+LMS!$G$32)))))))</f>
        <v>#VALUE!</v>
      </c>
      <c r="BC14" t="e">
        <f>IF(D14="M",(IF(BD14&lt;90,LMS!$D$14*BD14^3+LMS!$E$14*BD14^2+LMS!$F$14*BD14+LMS!$G$14,LMS!$D$15*BD14^3+LMS!$E$15*BD14^2+LMS!$F$15*BD14+LMS!$G$15)),(IF(BD14&lt;90,LMS!$D$17*BD14^3+LMS!$E$17*BD14^2+LMS!$F$17*BD14+LMS!$G$17,LMS!$D$18*BD14^3+LMS!$E$18*BD14^2+LMS!$F$18*BD14+LMS!$G$18)))</f>
        <v>#VALUE!</v>
      </c>
      <c r="BD14" s="7" t="e">
        <f t="shared" si="52"/>
        <v>#VALUE!</v>
      </c>
      <c r="BF14" t="e">
        <f t="shared" si="17"/>
        <v>#VALUE!</v>
      </c>
      <c r="BG14" t="e">
        <f t="shared" si="18"/>
        <v>#VALUE!</v>
      </c>
      <c r="BH14" t="e">
        <f t="shared" si="19"/>
        <v>#VALUE!</v>
      </c>
      <c r="BI14" s="7" t="e">
        <f t="shared" si="20"/>
        <v>#VALUE!</v>
      </c>
      <c r="BJ14" s="7" t="e">
        <f t="shared" si="21"/>
        <v>#VALUE!</v>
      </c>
      <c r="BK14" s="7" t="e">
        <f t="shared" si="22"/>
        <v>#VALUE!</v>
      </c>
      <c r="BL14" s="7" t="e">
        <f t="shared" si="53"/>
        <v>#VALUE!</v>
      </c>
      <c r="BM14" s="7" t="e">
        <f t="shared" si="54"/>
        <v>#VALUE!</v>
      </c>
      <c r="BN14" s="7" t="e">
        <f t="shared" si="55"/>
        <v>#VALUE!</v>
      </c>
      <c r="BO14" s="7" t="e">
        <f t="shared" si="56"/>
        <v>#VALUE!</v>
      </c>
      <c r="BP14" s="7" t="e">
        <f t="shared" si="57"/>
        <v>#VALUE!</v>
      </c>
      <c r="BQ14" s="7" t="e">
        <f t="shared" si="58"/>
        <v>#VALUE!</v>
      </c>
      <c r="BS14" s="7" t="e">
        <f t="shared" si="29"/>
        <v>#VALUE!</v>
      </c>
      <c r="BT14" s="7" t="e">
        <f t="shared" si="30"/>
        <v>#VALUE!</v>
      </c>
      <c r="BU14" s="7" t="e">
        <f t="shared" si="31"/>
        <v>#VALUE!</v>
      </c>
      <c r="BV14" s="7" t="e">
        <f t="shared" si="32"/>
        <v>#VALUE!</v>
      </c>
      <c r="BW14" s="7" t="e">
        <f t="shared" si="33"/>
        <v>#VALUE!</v>
      </c>
      <c r="BX14" s="7" t="e">
        <f t="shared" si="34"/>
        <v>#VALUE!</v>
      </c>
      <c r="BY14" s="7" t="e">
        <f t="shared" si="35"/>
        <v>#VALUE!</v>
      </c>
      <c r="BZ14" s="7" t="e">
        <f t="shared" si="36"/>
        <v>#VALUE!</v>
      </c>
      <c r="CA14" s="7" t="e">
        <f t="shared" si="37"/>
        <v>#VALUE!</v>
      </c>
    </row>
    <row r="15" spans="2:79" s="7" customFormat="1">
      <c r="B15" s="119"/>
      <c r="C15" s="119"/>
      <c r="D15" s="119"/>
      <c r="E15" s="31"/>
      <c r="F15" s="79"/>
      <c r="G15" s="79"/>
      <c r="H15" s="79"/>
      <c r="I15" s="79"/>
      <c r="J15" s="79"/>
      <c r="K15" s="79"/>
      <c r="L15" s="31"/>
      <c r="M15" s="79"/>
      <c r="N15" s="79"/>
      <c r="O15" s="79"/>
      <c r="P15" s="79"/>
      <c r="Q15" s="2" t="str">
        <f t="shared" si="38"/>
        <v/>
      </c>
      <c r="R15" s="11" t="str">
        <f t="shared" si="39"/>
        <v/>
      </c>
      <c r="S15" s="2" t="str">
        <f t="shared" si="40"/>
        <v/>
      </c>
      <c r="T15" s="11" t="str">
        <f t="shared" si="41"/>
        <v/>
      </c>
      <c r="U15" s="2" t="str">
        <f t="shared" si="42"/>
        <v/>
      </c>
      <c r="V15" s="11" t="str">
        <f t="shared" si="43"/>
        <v/>
      </c>
      <c r="W15" s="80" t="str">
        <f t="shared" si="44"/>
        <v/>
      </c>
      <c r="X15" s="80" t="str">
        <f t="shared" si="45"/>
        <v/>
      </c>
      <c r="Y15" s="2" t="str">
        <f t="shared" si="46"/>
        <v/>
      </c>
      <c r="Z15" s="11" t="str">
        <f t="shared" si="0"/>
        <v/>
      </c>
      <c r="AA15" s="2" t="str">
        <f t="shared" si="1"/>
        <v/>
      </c>
      <c r="AB15" s="11" t="str">
        <f t="shared" si="2"/>
        <v/>
      </c>
      <c r="AC15" s="2" t="str">
        <f t="shared" si="3"/>
        <v/>
      </c>
      <c r="AD15" s="11" t="str">
        <f t="shared" si="4"/>
        <v/>
      </c>
      <c r="AE15" s="11" t="str">
        <f t="shared" si="5"/>
        <v/>
      </c>
      <c r="AF15" s="2" t="str">
        <f t="shared" si="6"/>
        <v/>
      </c>
      <c r="AG15" s="2" t="str">
        <f t="shared" si="7"/>
        <v/>
      </c>
      <c r="AH15" s="2" t="str">
        <f t="shared" si="8"/>
        <v/>
      </c>
      <c r="AI15" s="11" t="str">
        <f t="shared" si="9"/>
        <v/>
      </c>
      <c r="AJ15" s="2" t="str">
        <f t="shared" si="10"/>
        <v/>
      </c>
      <c r="AK15" s="11" t="str">
        <f t="shared" si="11"/>
        <v/>
      </c>
      <c r="AL15" s="2" t="str">
        <f t="shared" si="12"/>
        <v/>
      </c>
      <c r="AM15" s="11" t="str">
        <f t="shared" si="13"/>
        <v/>
      </c>
      <c r="AN15" s="11" t="str">
        <f t="shared" si="47"/>
        <v/>
      </c>
      <c r="AO15" s="11" t="str">
        <f t="shared" si="48"/>
        <v/>
      </c>
      <c r="AP15" s="32"/>
      <c r="AQ15" s="32"/>
      <c r="AR15" s="137"/>
      <c r="AS15" s="12" t="e">
        <f t="shared" si="49"/>
        <v>#VALUE!</v>
      </c>
      <c r="AT15" s="13" t="e">
        <f t="shared" si="50"/>
        <v>#VALUE!</v>
      </c>
      <c r="AU15" s="13"/>
      <c r="AV15" s="8">
        <f t="shared" si="14"/>
        <v>9.0359999999999996</v>
      </c>
      <c r="AW15" s="8">
        <f t="shared" si="51"/>
        <v>-184.49199999999999</v>
      </c>
      <c r="AX15" s="8"/>
      <c r="AY15" s="8">
        <f t="shared" si="16"/>
        <v>0</v>
      </c>
      <c r="AZ15"/>
      <c r="BA15" t="e">
        <f>IF(D15="M",IF(BD15&lt;78,LMS!$D$5*BD15^3+LMS!$E$5*BD15^2+LMS!$F$5*BD15+LMS!$G$5,IF(BD15&lt;150,LMS!$D$6*BD15^3+LMS!$E$6*BD15^2+LMS!$F$6*BD15+LMS!$G$6,LMS!$D$7*BD15^3+LMS!$E$7*BD15^2+LMS!$F$7*BD15+LMS!$G$7)),IF(BD15&lt;69,LMS!$D$9*BD15^3+LMS!$E$9*BD15^2+LMS!$F$9*BD15+LMS!$G$9,IF(BD15&lt;150,LMS!$D$10*BD15^3+LMS!$E$10*BD15^2+LMS!$F$10*BD15+LMS!$G$10,LMS!$D$11*BD15^3+LMS!$E$11*BD15^2+LMS!$F$11*BD15+LMS!$G$11)))</f>
        <v>#VALUE!</v>
      </c>
      <c r="BB15" t="e">
        <f>IF(D15="M",(IF(BD15&lt;2.5,LMS!$D$21*BD15^3+LMS!$E$21*BD15^2+LMS!$F$21*BD15+LMS!$G$21,IF(BD15&lt;9.5,LMS!$D$22*BD15^3+LMS!$E$22*BD15^2+LMS!$F$22*BD15+LMS!$G$22,IF(BD15&lt;26.75,LMS!$D$23*BD15^3+LMS!$E$23*BD15^2+LMS!$F$23*BD15+LMS!$G$23,IF(BD15&lt;90,LMS!$D$24*BD15^3+LMS!$E$24*BD15^2+LMS!$F$24*BD15+LMS!$G$24,LMS!$D$25*BD15^3+LMS!$E$25*BD15^2+LMS!$F$25*BD15+LMS!$G$25))))),(IF(BD15&lt;2.5,LMS!$D$27*BD15^3+LMS!$E$27*BD15^2+LMS!$F$27*BD15+LMS!$G$27,IF(BD15&lt;9.5,LMS!$D$28*BD15^3+LMS!$E$28*BD15^2+LMS!$F$28*BD15+LMS!$G$28,IF(BD15&lt;26.75,LMS!$D$29*BD15^3+LMS!$E$29*BD15^2+LMS!$F$29*BD15+LMS!$G$29,IF(BD15&lt;90,LMS!$D$30*BD15^3+LMS!$E$30*BD15^2+LMS!$F$30*BD15+LMS!$G$30,IF(BD15&lt;150,LMS!$D$31*BD15^3+LMS!$E$31*BD15^2+LMS!$F$31*BD15+LMS!$G$31,LMS!$D$32*BD15^3+LMS!$E$32*BD15^2+LMS!$F$32*BD15+LMS!$G$32)))))))</f>
        <v>#VALUE!</v>
      </c>
      <c r="BC15" t="e">
        <f>IF(D15="M",(IF(BD15&lt;90,LMS!$D$14*BD15^3+LMS!$E$14*BD15^2+LMS!$F$14*BD15+LMS!$G$14,LMS!$D$15*BD15^3+LMS!$E$15*BD15^2+LMS!$F$15*BD15+LMS!$G$15)),(IF(BD15&lt;90,LMS!$D$17*BD15^3+LMS!$E$17*BD15^2+LMS!$F$17*BD15+LMS!$G$17,LMS!$D$18*BD15^3+LMS!$E$18*BD15^2+LMS!$F$18*BD15+LMS!$G$18)))</f>
        <v>#VALUE!</v>
      </c>
      <c r="BD15" s="7" t="e">
        <f t="shared" si="52"/>
        <v>#VALUE!</v>
      </c>
      <c r="BF15" t="e">
        <f t="shared" si="17"/>
        <v>#VALUE!</v>
      </c>
      <c r="BG15" t="e">
        <f t="shared" si="18"/>
        <v>#VALUE!</v>
      </c>
      <c r="BH15" t="e">
        <f t="shared" si="19"/>
        <v>#VALUE!</v>
      </c>
      <c r="BI15" s="7" t="e">
        <f t="shared" si="20"/>
        <v>#VALUE!</v>
      </c>
      <c r="BJ15" s="7" t="e">
        <f t="shared" si="21"/>
        <v>#VALUE!</v>
      </c>
      <c r="BK15" s="7" t="e">
        <f t="shared" si="22"/>
        <v>#VALUE!</v>
      </c>
      <c r="BL15" s="7" t="e">
        <f t="shared" si="53"/>
        <v>#VALUE!</v>
      </c>
      <c r="BM15" s="7" t="e">
        <f t="shared" si="54"/>
        <v>#VALUE!</v>
      </c>
      <c r="BN15" s="7" t="e">
        <f t="shared" si="55"/>
        <v>#VALUE!</v>
      </c>
      <c r="BO15" s="7" t="e">
        <f t="shared" si="56"/>
        <v>#VALUE!</v>
      </c>
      <c r="BP15" s="7" t="e">
        <f t="shared" si="57"/>
        <v>#VALUE!</v>
      </c>
      <c r="BQ15" s="7" t="e">
        <f t="shared" si="58"/>
        <v>#VALUE!</v>
      </c>
      <c r="BS15" s="7" t="e">
        <f t="shared" si="29"/>
        <v>#VALUE!</v>
      </c>
      <c r="BT15" s="7" t="e">
        <f t="shared" si="30"/>
        <v>#VALUE!</v>
      </c>
      <c r="BU15" s="7" t="e">
        <f t="shared" si="31"/>
        <v>#VALUE!</v>
      </c>
      <c r="BV15" s="7" t="e">
        <f t="shared" si="32"/>
        <v>#VALUE!</v>
      </c>
      <c r="BW15" s="7" t="e">
        <f t="shared" si="33"/>
        <v>#VALUE!</v>
      </c>
      <c r="BX15" s="7" t="e">
        <f t="shared" si="34"/>
        <v>#VALUE!</v>
      </c>
      <c r="BY15" s="7" t="e">
        <f t="shared" si="35"/>
        <v>#VALUE!</v>
      </c>
      <c r="BZ15" s="7" t="e">
        <f t="shared" si="36"/>
        <v>#VALUE!</v>
      </c>
      <c r="CA15" s="7" t="e">
        <f t="shared" si="37"/>
        <v>#VALUE!</v>
      </c>
    </row>
    <row r="16" spans="2:79" s="7" customFormat="1">
      <c r="B16" s="119"/>
      <c r="C16" s="119"/>
      <c r="D16" s="119"/>
      <c r="E16" s="31"/>
      <c r="F16" s="79"/>
      <c r="G16" s="79"/>
      <c r="H16" s="79"/>
      <c r="I16" s="79"/>
      <c r="J16" s="79"/>
      <c r="K16" s="79"/>
      <c r="L16" s="31"/>
      <c r="M16" s="79"/>
      <c r="N16" s="79"/>
      <c r="O16" s="79"/>
      <c r="P16" s="79"/>
      <c r="Q16" s="2" t="str">
        <f t="shared" si="38"/>
        <v/>
      </c>
      <c r="R16" s="11" t="str">
        <f t="shared" si="39"/>
        <v/>
      </c>
      <c r="S16" s="2" t="str">
        <f t="shared" si="40"/>
        <v/>
      </c>
      <c r="T16" s="11" t="str">
        <f t="shared" si="41"/>
        <v/>
      </c>
      <c r="U16" s="2" t="str">
        <f t="shared" si="42"/>
        <v/>
      </c>
      <c r="V16" s="11" t="str">
        <f t="shared" si="43"/>
        <v/>
      </c>
      <c r="W16" s="80" t="str">
        <f t="shared" si="44"/>
        <v/>
      </c>
      <c r="X16" s="80" t="str">
        <f t="shared" si="45"/>
        <v/>
      </c>
      <c r="Y16" s="2" t="str">
        <f t="shared" si="46"/>
        <v/>
      </c>
      <c r="Z16" s="11" t="str">
        <f t="shared" si="0"/>
        <v/>
      </c>
      <c r="AA16" s="2" t="str">
        <f t="shared" si="1"/>
        <v/>
      </c>
      <c r="AB16" s="11" t="str">
        <f t="shared" si="2"/>
        <v/>
      </c>
      <c r="AC16" s="2" t="str">
        <f t="shared" si="3"/>
        <v/>
      </c>
      <c r="AD16" s="11" t="str">
        <f t="shared" si="4"/>
        <v/>
      </c>
      <c r="AE16" s="11" t="str">
        <f t="shared" si="5"/>
        <v/>
      </c>
      <c r="AF16" s="2" t="str">
        <f t="shared" si="6"/>
        <v/>
      </c>
      <c r="AG16" s="2" t="str">
        <f t="shared" si="7"/>
        <v/>
      </c>
      <c r="AH16" s="2" t="str">
        <f t="shared" si="8"/>
        <v/>
      </c>
      <c r="AI16" s="11" t="str">
        <f t="shared" si="9"/>
        <v/>
      </c>
      <c r="AJ16" s="2" t="str">
        <f t="shared" si="10"/>
        <v/>
      </c>
      <c r="AK16" s="11" t="str">
        <f t="shared" si="11"/>
        <v/>
      </c>
      <c r="AL16" s="2" t="str">
        <f t="shared" si="12"/>
        <v/>
      </c>
      <c r="AM16" s="11" t="str">
        <f t="shared" si="13"/>
        <v/>
      </c>
      <c r="AN16" s="11" t="str">
        <f t="shared" si="47"/>
        <v/>
      </c>
      <c r="AO16" s="11" t="str">
        <f t="shared" si="48"/>
        <v/>
      </c>
      <c r="AP16" s="32"/>
      <c r="AQ16" s="32"/>
      <c r="AR16" s="137"/>
      <c r="AS16" s="12" t="e">
        <f t="shared" si="49"/>
        <v>#VALUE!</v>
      </c>
      <c r="AT16" s="13" t="e">
        <f t="shared" si="50"/>
        <v>#VALUE!</v>
      </c>
      <c r="AU16" s="13"/>
      <c r="AV16" s="8">
        <f t="shared" si="14"/>
        <v>9.0359999999999996</v>
      </c>
      <c r="AW16" s="8">
        <f t="shared" si="51"/>
        <v>-184.49199999999999</v>
      </c>
      <c r="AX16" s="8"/>
      <c r="AY16" s="8">
        <f t="shared" si="16"/>
        <v>0</v>
      </c>
      <c r="AZ16"/>
      <c r="BA16" t="e">
        <f>IF(D16="M",IF(BD16&lt;78,LMS!$D$5*BD16^3+LMS!$E$5*BD16^2+LMS!$F$5*BD16+LMS!$G$5,IF(BD16&lt;150,LMS!$D$6*BD16^3+LMS!$E$6*BD16^2+LMS!$F$6*BD16+LMS!$G$6,LMS!$D$7*BD16^3+LMS!$E$7*BD16^2+LMS!$F$7*BD16+LMS!$G$7)),IF(BD16&lt;69,LMS!$D$9*BD16^3+LMS!$E$9*BD16^2+LMS!$F$9*BD16+LMS!$G$9,IF(BD16&lt;150,LMS!$D$10*BD16^3+LMS!$E$10*BD16^2+LMS!$F$10*BD16+LMS!$G$10,LMS!$D$11*BD16^3+LMS!$E$11*BD16^2+LMS!$F$11*BD16+LMS!$G$11)))</f>
        <v>#VALUE!</v>
      </c>
      <c r="BB16" t="e">
        <f>IF(D16="M",(IF(BD16&lt;2.5,LMS!$D$21*BD16^3+LMS!$E$21*BD16^2+LMS!$F$21*BD16+LMS!$G$21,IF(BD16&lt;9.5,LMS!$D$22*BD16^3+LMS!$E$22*BD16^2+LMS!$F$22*BD16+LMS!$G$22,IF(BD16&lt;26.75,LMS!$D$23*BD16^3+LMS!$E$23*BD16^2+LMS!$F$23*BD16+LMS!$G$23,IF(BD16&lt;90,LMS!$D$24*BD16^3+LMS!$E$24*BD16^2+LMS!$F$24*BD16+LMS!$G$24,LMS!$D$25*BD16^3+LMS!$E$25*BD16^2+LMS!$F$25*BD16+LMS!$G$25))))),(IF(BD16&lt;2.5,LMS!$D$27*BD16^3+LMS!$E$27*BD16^2+LMS!$F$27*BD16+LMS!$G$27,IF(BD16&lt;9.5,LMS!$D$28*BD16^3+LMS!$E$28*BD16^2+LMS!$F$28*BD16+LMS!$G$28,IF(BD16&lt;26.75,LMS!$D$29*BD16^3+LMS!$E$29*BD16^2+LMS!$F$29*BD16+LMS!$G$29,IF(BD16&lt;90,LMS!$D$30*BD16^3+LMS!$E$30*BD16^2+LMS!$F$30*BD16+LMS!$G$30,IF(BD16&lt;150,LMS!$D$31*BD16^3+LMS!$E$31*BD16^2+LMS!$F$31*BD16+LMS!$G$31,LMS!$D$32*BD16^3+LMS!$E$32*BD16^2+LMS!$F$32*BD16+LMS!$G$32)))))))</f>
        <v>#VALUE!</v>
      </c>
      <c r="BC16" t="e">
        <f>IF(D16="M",(IF(BD16&lt;90,LMS!$D$14*BD16^3+LMS!$E$14*BD16^2+LMS!$F$14*BD16+LMS!$G$14,LMS!$D$15*BD16^3+LMS!$E$15*BD16^2+LMS!$F$15*BD16+LMS!$G$15)),(IF(BD16&lt;90,LMS!$D$17*BD16^3+LMS!$E$17*BD16^2+LMS!$F$17*BD16+LMS!$G$17,LMS!$D$18*BD16^3+LMS!$E$18*BD16^2+LMS!$F$18*BD16+LMS!$G$18)))</f>
        <v>#VALUE!</v>
      </c>
      <c r="BD16" s="7" t="e">
        <f t="shared" si="52"/>
        <v>#VALUE!</v>
      </c>
      <c r="BF16" t="e">
        <f t="shared" si="17"/>
        <v>#VALUE!</v>
      </c>
      <c r="BG16" t="e">
        <f t="shared" si="18"/>
        <v>#VALUE!</v>
      </c>
      <c r="BH16" t="e">
        <f t="shared" si="19"/>
        <v>#VALUE!</v>
      </c>
      <c r="BI16" s="7" t="e">
        <f t="shared" si="20"/>
        <v>#VALUE!</v>
      </c>
      <c r="BJ16" s="7" t="e">
        <f t="shared" si="21"/>
        <v>#VALUE!</v>
      </c>
      <c r="BK16" s="7" t="e">
        <f t="shared" si="22"/>
        <v>#VALUE!</v>
      </c>
      <c r="BL16" s="7" t="e">
        <f t="shared" si="53"/>
        <v>#VALUE!</v>
      </c>
      <c r="BM16" s="7" t="e">
        <f t="shared" si="54"/>
        <v>#VALUE!</v>
      </c>
      <c r="BN16" s="7" t="e">
        <f t="shared" si="55"/>
        <v>#VALUE!</v>
      </c>
      <c r="BO16" s="7" t="e">
        <f t="shared" si="56"/>
        <v>#VALUE!</v>
      </c>
      <c r="BP16" s="7" t="e">
        <f t="shared" si="57"/>
        <v>#VALUE!</v>
      </c>
      <c r="BQ16" s="7" t="e">
        <f t="shared" si="58"/>
        <v>#VALUE!</v>
      </c>
      <c r="BS16" s="7" t="e">
        <f t="shared" si="29"/>
        <v>#VALUE!</v>
      </c>
      <c r="BT16" s="7" t="e">
        <f t="shared" si="30"/>
        <v>#VALUE!</v>
      </c>
      <c r="BU16" s="7" t="e">
        <f t="shared" si="31"/>
        <v>#VALUE!</v>
      </c>
      <c r="BV16" s="7" t="e">
        <f t="shared" si="32"/>
        <v>#VALUE!</v>
      </c>
      <c r="BW16" s="7" t="e">
        <f t="shared" si="33"/>
        <v>#VALUE!</v>
      </c>
      <c r="BX16" s="7" t="e">
        <f t="shared" si="34"/>
        <v>#VALUE!</v>
      </c>
      <c r="BY16" s="7" t="e">
        <f t="shared" si="35"/>
        <v>#VALUE!</v>
      </c>
      <c r="BZ16" s="7" t="e">
        <f t="shared" si="36"/>
        <v>#VALUE!</v>
      </c>
      <c r="CA16" s="7" t="e">
        <f t="shared" si="37"/>
        <v>#VALUE!</v>
      </c>
    </row>
    <row r="17" spans="2:79" s="7" customFormat="1">
      <c r="B17" s="119"/>
      <c r="C17" s="119"/>
      <c r="D17" s="119"/>
      <c r="E17" s="31"/>
      <c r="F17" s="79"/>
      <c r="G17" s="79"/>
      <c r="H17" s="79"/>
      <c r="I17" s="79"/>
      <c r="J17" s="79"/>
      <c r="K17" s="79"/>
      <c r="L17" s="31"/>
      <c r="M17" s="79"/>
      <c r="N17" s="79"/>
      <c r="O17" s="79"/>
      <c r="P17" s="79"/>
      <c r="Q17" s="2" t="str">
        <f t="shared" si="38"/>
        <v/>
      </c>
      <c r="R17" s="11" t="str">
        <f t="shared" si="39"/>
        <v/>
      </c>
      <c r="S17" s="2" t="str">
        <f t="shared" si="40"/>
        <v/>
      </c>
      <c r="T17" s="11" t="str">
        <f t="shared" si="41"/>
        <v/>
      </c>
      <c r="U17" s="2" t="str">
        <f t="shared" si="42"/>
        <v/>
      </c>
      <c r="V17" s="11" t="str">
        <f t="shared" si="43"/>
        <v/>
      </c>
      <c r="W17" s="80" t="str">
        <f t="shared" si="44"/>
        <v/>
      </c>
      <c r="X17" s="80" t="str">
        <f t="shared" si="45"/>
        <v/>
      </c>
      <c r="Y17" s="2" t="str">
        <f t="shared" si="46"/>
        <v/>
      </c>
      <c r="Z17" s="11" t="str">
        <f t="shared" si="0"/>
        <v/>
      </c>
      <c r="AA17" s="2" t="str">
        <f t="shared" si="1"/>
        <v/>
      </c>
      <c r="AB17" s="11" t="str">
        <f t="shared" si="2"/>
        <v/>
      </c>
      <c r="AC17" s="2" t="str">
        <f t="shared" si="3"/>
        <v/>
      </c>
      <c r="AD17" s="11" t="str">
        <f t="shared" si="4"/>
        <v/>
      </c>
      <c r="AE17" s="11" t="str">
        <f t="shared" si="5"/>
        <v/>
      </c>
      <c r="AF17" s="2" t="str">
        <f t="shared" si="6"/>
        <v/>
      </c>
      <c r="AG17" s="2" t="str">
        <f t="shared" si="7"/>
        <v/>
      </c>
      <c r="AH17" s="2" t="str">
        <f t="shared" si="8"/>
        <v/>
      </c>
      <c r="AI17" s="11" t="str">
        <f t="shared" si="9"/>
        <v/>
      </c>
      <c r="AJ17" s="2" t="str">
        <f t="shared" si="10"/>
        <v/>
      </c>
      <c r="AK17" s="11" t="str">
        <f t="shared" si="11"/>
        <v/>
      </c>
      <c r="AL17" s="2" t="str">
        <f t="shared" si="12"/>
        <v/>
      </c>
      <c r="AM17" s="11" t="str">
        <f t="shared" si="13"/>
        <v/>
      </c>
      <c r="AN17" s="11" t="str">
        <f t="shared" si="47"/>
        <v/>
      </c>
      <c r="AO17" s="11" t="str">
        <f t="shared" si="48"/>
        <v/>
      </c>
      <c r="AP17" s="32"/>
      <c r="AQ17" s="32"/>
      <c r="AR17" s="137"/>
      <c r="AS17" s="12" t="e">
        <f t="shared" si="49"/>
        <v>#VALUE!</v>
      </c>
      <c r="AT17" s="13" t="e">
        <f t="shared" si="50"/>
        <v>#VALUE!</v>
      </c>
      <c r="AU17" s="13"/>
      <c r="AV17" s="8">
        <f t="shared" si="14"/>
        <v>9.0359999999999996</v>
      </c>
      <c r="AW17" s="8">
        <f t="shared" si="51"/>
        <v>-184.49199999999999</v>
      </c>
      <c r="AX17" s="8"/>
      <c r="AY17" s="8">
        <f t="shared" si="16"/>
        <v>0</v>
      </c>
      <c r="AZ17"/>
      <c r="BA17" t="e">
        <f>IF(D17="M",IF(BD17&lt;78,LMS!$D$5*BD17^3+LMS!$E$5*BD17^2+LMS!$F$5*BD17+LMS!$G$5,IF(BD17&lt;150,LMS!$D$6*BD17^3+LMS!$E$6*BD17^2+LMS!$F$6*BD17+LMS!$G$6,LMS!$D$7*BD17^3+LMS!$E$7*BD17^2+LMS!$F$7*BD17+LMS!$G$7)),IF(BD17&lt;69,LMS!$D$9*BD17^3+LMS!$E$9*BD17^2+LMS!$F$9*BD17+LMS!$G$9,IF(BD17&lt;150,LMS!$D$10*BD17^3+LMS!$E$10*BD17^2+LMS!$F$10*BD17+LMS!$G$10,LMS!$D$11*BD17^3+LMS!$E$11*BD17^2+LMS!$F$11*BD17+LMS!$G$11)))</f>
        <v>#VALUE!</v>
      </c>
      <c r="BB17" t="e">
        <f>IF(D17="M",(IF(BD17&lt;2.5,LMS!$D$21*BD17^3+LMS!$E$21*BD17^2+LMS!$F$21*BD17+LMS!$G$21,IF(BD17&lt;9.5,LMS!$D$22*BD17^3+LMS!$E$22*BD17^2+LMS!$F$22*BD17+LMS!$G$22,IF(BD17&lt;26.75,LMS!$D$23*BD17^3+LMS!$E$23*BD17^2+LMS!$F$23*BD17+LMS!$G$23,IF(BD17&lt;90,LMS!$D$24*BD17^3+LMS!$E$24*BD17^2+LMS!$F$24*BD17+LMS!$G$24,LMS!$D$25*BD17^3+LMS!$E$25*BD17^2+LMS!$F$25*BD17+LMS!$G$25))))),(IF(BD17&lt;2.5,LMS!$D$27*BD17^3+LMS!$E$27*BD17^2+LMS!$F$27*BD17+LMS!$G$27,IF(BD17&lt;9.5,LMS!$D$28*BD17^3+LMS!$E$28*BD17^2+LMS!$F$28*BD17+LMS!$G$28,IF(BD17&lt;26.75,LMS!$D$29*BD17^3+LMS!$E$29*BD17^2+LMS!$F$29*BD17+LMS!$G$29,IF(BD17&lt;90,LMS!$D$30*BD17^3+LMS!$E$30*BD17^2+LMS!$F$30*BD17+LMS!$G$30,IF(BD17&lt;150,LMS!$D$31*BD17^3+LMS!$E$31*BD17^2+LMS!$F$31*BD17+LMS!$G$31,LMS!$D$32*BD17^3+LMS!$E$32*BD17^2+LMS!$F$32*BD17+LMS!$G$32)))))))</f>
        <v>#VALUE!</v>
      </c>
      <c r="BC17" t="e">
        <f>IF(D17="M",(IF(BD17&lt;90,LMS!$D$14*BD17^3+LMS!$E$14*BD17^2+LMS!$F$14*BD17+LMS!$G$14,LMS!$D$15*BD17^3+LMS!$E$15*BD17^2+LMS!$F$15*BD17+LMS!$G$15)),(IF(BD17&lt;90,LMS!$D$17*BD17^3+LMS!$E$17*BD17^2+LMS!$F$17*BD17+LMS!$G$17,LMS!$D$18*BD17^3+LMS!$E$18*BD17^2+LMS!$F$18*BD17+LMS!$G$18)))</f>
        <v>#VALUE!</v>
      </c>
      <c r="BD17" s="7" t="e">
        <f t="shared" si="52"/>
        <v>#VALUE!</v>
      </c>
      <c r="BF17" t="e">
        <f t="shared" si="17"/>
        <v>#VALUE!</v>
      </c>
      <c r="BG17" t="e">
        <f t="shared" si="18"/>
        <v>#VALUE!</v>
      </c>
      <c r="BH17" t="e">
        <f t="shared" si="19"/>
        <v>#VALUE!</v>
      </c>
      <c r="BI17" s="7" t="e">
        <f t="shared" si="20"/>
        <v>#VALUE!</v>
      </c>
      <c r="BJ17" s="7" t="e">
        <f t="shared" si="21"/>
        <v>#VALUE!</v>
      </c>
      <c r="BK17" s="7" t="e">
        <f t="shared" si="22"/>
        <v>#VALUE!</v>
      </c>
      <c r="BL17" s="7" t="e">
        <f t="shared" si="53"/>
        <v>#VALUE!</v>
      </c>
      <c r="BM17" s="7" t="e">
        <f t="shared" si="54"/>
        <v>#VALUE!</v>
      </c>
      <c r="BN17" s="7" t="e">
        <f t="shared" si="55"/>
        <v>#VALUE!</v>
      </c>
      <c r="BO17" s="7" t="e">
        <f t="shared" si="56"/>
        <v>#VALUE!</v>
      </c>
      <c r="BP17" s="7" t="e">
        <f t="shared" si="57"/>
        <v>#VALUE!</v>
      </c>
      <c r="BQ17" s="7" t="e">
        <f t="shared" si="58"/>
        <v>#VALUE!</v>
      </c>
      <c r="BS17" s="7" t="e">
        <f t="shared" si="29"/>
        <v>#VALUE!</v>
      </c>
      <c r="BT17" s="7" t="e">
        <f t="shared" si="30"/>
        <v>#VALUE!</v>
      </c>
      <c r="BU17" s="7" t="e">
        <f t="shared" si="31"/>
        <v>#VALUE!</v>
      </c>
      <c r="BV17" s="7" t="e">
        <f t="shared" si="32"/>
        <v>#VALUE!</v>
      </c>
      <c r="BW17" s="7" t="e">
        <f t="shared" si="33"/>
        <v>#VALUE!</v>
      </c>
      <c r="BX17" s="7" t="e">
        <f t="shared" si="34"/>
        <v>#VALUE!</v>
      </c>
      <c r="BY17" s="7" t="e">
        <f t="shared" si="35"/>
        <v>#VALUE!</v>
      </c>
      <c r="BZ17" s="7" t="e">
        <f t="shared" si="36"/>
        <v>#VALUE!</v>
      </c>
      <c r="CA17" s="7" t="e">
        <f t="shared" si="37"/>
        <v>#VALUE!</v>
      </c>
    </row>
    <row r="18" spans="2:79" s="7" customFormat="1">
      <c r="B18" s="119"/>
      <c r="C18" s="119"/>
      <c r="D18" s="119"/>
      <c r="E18" s="31"/>
      <c r="F18" s="79"/>
      <c r="G18" s="79"/>
      <c r="H18" s="79"/>
      <c r="I18" s="79"/>
      <c r="J18" s="79"/>
      <c r="K18" s="79"/>
      <c r="L18" s="31"/>
      <c r="M18" s="79"/>
      <c r="N18" s="79"/>
      <c r="O18" s="79"/>
      <c r="P18" s="79"/>
      <c r="Q18" s="2" t="str">
        <f t="shared" si="38"/>
        <v/>
      </c>
      <c r="R18" s="11" t="str">
        <f t="shared" si="39"/>
        <v/>
      </c>
      <c r="S18" s="2" t="str">
        <f t="shared" si="40"/>
        <v/>
      </c>
      <c r="T18" s="11" t="str">
        <f t="shared" si="41"/>
        <v/>
      </c>
      <c r="U18" s="2" t="str">
        <f t="shared" si="42"/>
        <v/>
      </c>
      <c r="V18" s="11" t="str">
        <f t="shared" si="43"/>
        <v/>
      </c>
      <c r="W18" s="80" t="str">
        <f t="shared" si="44"/>
        <v/>
      </c>
      <c r="X18" s="80" t="str">
        <f t="shared" si="45"/>
        <v/>
      </c>
      <c r="Y18" s="2" t="str">
        <f t="shared" si="46"/>
        <v/>
      </c>
      <c r="Z18" s="11" t="str">
        <f t="shared" si="0"/>
        <v/>
      </c>
      <c r="AA18" s="2" t="str">
        <f t="shared" si="1"/>
        <v/>
      </c>
      <c r="AB18" s="11" t="str">
        <f t="shared" si="2"/>
        <v/>
      </c>
      <c r="AC18" s="2" t="str">
        <f t="shared" si="3"/>
        <v/>
      </c>
      <c r="AD18" s="11" t="str">
        <f t="shared" si="4"/>
        <v/>
      </c>
      <c r="AE18" s="11" t="str">
        <f t="shared" si="5"/>
        <v/>
      </c>
      <c r="AF18" s="2" t="str">
        <f t="shared" si="6"/>
        <v/>
      </c>
      <c r="AG18" s="2" t="str">
        <f t="shared" si="7"/>
        <v/>
      </c>
      <c r="AH18" s="2" t="str">
        <f t="shared" si="8"/>
        <v/>
      </c>
      <c r="AI18" s="11" t="str">
        <f t="shared" si="9"/>
        <v/>
      </c>
      <c r="AJ18" s="2" t="str">
        <f t="shared" si="10"/>
        <v/>
      </c>
      <c r="AK18" s="11" t="str">
        <f t="shared" si="11"/>
        <v/>
      </c>
      <c r="AL18" s="2" t="str">
        <f t="shared" si="12"/>
        <v/>
      </c>
      <c r="AM18" s="11" t="str">
        <f t="shared" si="13"/>
        <v/>
      </c>
      <c r="AN18" s="11" t="str">
        <f t="shared" si="47"/>
        <v/>
      </c>
      <c r="AO18" s="11" t="str">
        <f t="shared" si="48"/>
        <v/>
      </c>
      <c r="AP18" s="32"/>
      <c r="AQ18" s="32"/>
      <c r="AR18" s="137"/>
      <c r="AS18" s="12" t="e">
        <f t="shared" si="49"/>
        <v>#VALUE!</v>
      </c>
      <c r="AT18" s="13" t="e">
        <f t="shared" si="50"/>
        <v>#VALUE!</v>
      </c>
      <c r="AU18" s="13"/>
      <c r="AV18" s="8">
        <f t="shared" si="14"/>
        <v>9.0359999999999996</v>
      </c>
      <c r="AW18" s="8">
        <f t="shared" si="51"/>
        <v>-184.49199999999999</v>
      </c>
      <c r="AX18" s="8"/>
      <c r="AY18" s="8">
        <f t="shared" si="16"/>
        <v>0</v>
      </c>
      <c r="AZ18"/>
      <c r="BA18" t="e">
        <f>IF(D18="M",IF(BD18&lt;78,LMS!$D$5*BD18^3+LMS!$E$5*BD18^2+LMS!$F$5*BD18+LMS!$G$5,IF(BD18&lt;150,LMS!$D$6*BD18^3+LMS!$E$6*BD18^2+LMS!$F$6*BD18+LMS!$G$6,LMS!$D$7*BD18^3+LMS!$E$7*BD18^2+LMS!$F$7*BD18+LMS!$G$7)),IF(BD18&lt;69,LMS!$D$9*BD18^3+LMS!$E$9*BD18^2+LMS!$F$9*BD18+LMS!$G$9,IF(BD18&lt;150,LMS!$D$10*BD18^3+LMS!$E$10*BD18^2+LMS!$F$10*BD18+LMS!$G$10,LMS!$D$11*BD18^3+LMS!$E$11*BD18^2+LMS!$F$11*BD18+LMS!$G$11)))</f>
        <v>#VALUE!</v>
      </c>
      <c r="BB18" t="e">
        <f>IF(D18="M",(IF(BD18&lt;2.5,LMS!$D$21*BD18^3+LMS!$E$21*BD18^2+LMS!$F$21*BD18+LMS!$G$21,IF(BD18&lt;9.5,LMS!$D$22*BD18^3+LMS!$E$22*BD18^2+LMS!$F$22*BD18+LMS!$G$22,IF(BD18&lt;26.75,LMS!$D$23*BD18^3+LMS!$E$23*BD18^2+LMS!$F$23*BD18+LMS!$G$23,IF(BD18&lt;90,LMS!$D$24*BD18^3+LMS!$E$24*BD18^2+LMS!$F$24*BD18+LMS!$G$24,LMS!$D$25*BD18^3+LMS!$E$25*BD18^2+LMS!$F$25*BD18+LMS!$G$25))))),(IF(BD18&lt;2.5,LMS!$D$27*BD18^3+LMS!$E$27*BD18^2+LMS!$F$27*BD18+LMS!$G$27,IF(BD18&lt;9.5,LMS!$D$28*BD18^3+LMS!$E$28*BD18^2+LMS!$F$28*BD18+LMS!$G$28,IF(BD18&lt;26.75,LMS!$D$29*BD18^3+LMS!$E$29*BD18^2+LMS!$F$29*BD18+LMS!$G$29,IF(BD18&lt;90,LMS!$D$30*BD18^3+LMS!$E$30*BD18^2+LMS!$F$30*BD18+LMS!$G$30,IF(BD18&lt;150,LMS!$D$31*BD18^3+LMS!$E$31*BD18^2+LMS!$F$31*BD18+LMS!$G$31,LMS!$D$32*BD18^3+LMS!$E$32*BD18^2+LMS!$F$32*BD18+LMS!$G$32)))))))</f>
        <v>#VALUE!</v>
      </c>
      <c r="BC18" t="e">
        <f>IF(D18="M",(IF(BD18&lt;90,LMS!$D$14*BD18^3+LMS!$E$14*BD18^2+LMS!$F$14*BD18+LMS!$G$14,LMS!$D$15*BD18^3+LMS!$E$15*BD18^2+LMS!$F$15*BD18+LMS!$G$15)),(IF(BD18&lt;90,LMS!$D$17*BD18^3+LMS!$E$17*BD18^2+LMS!$F$17*BD18+LMS!$G$17,LMS!$D$18*BD18^3+LMS!$E$18*BD18^2+LMS!$F$18*BD18+LMS!$G$18)))</f>
        <v>#VALUE!</v>
      </c>
      <c r="BD18" s="7" t="e">
        <f t="shared" si="52"/>
        <v>#VALUE!</v>
      </c>
      <c r="BF18" t="e">
        <f t="shared" si="17"/>
        <v>#VALUE!</v>
      </c>
      <c r="BG18" t="e">
        <f t="shared" si="18"/>
        <v>#VALUE!</v>
      </c>
      <c r="BH18" t="e">
        <f t="shared" si="19"/>
        <v>#VALUE!</v>
      </c>
      <c r="BI18" s="7" t="e">
        <f t="shared" si="20"/>
        <v>#VALUE!</v>
      </c>
      <c r="BJ18" s="7" t="e">
        <f t="shared" si="21"/>
        <v>#VALUE!</v>
      </c>
      <c r="BK18" s="7" t="e">
        <f t="shared" si="22"/>
        <v>#VALUE!</v>
      </c>
      <c r="BL18" s="7" t="e">
        <f t="shared" si="53"/>
        <v>#VALUE!</v>
      </c>
      <c r="BM18" s="7" t="e">
        <f t="shared" si="54"/>
        <v>#VALUE!</v>
      </c>
      <c r="BN18" s="7" t="e">
        <f t="shared" si="55"/>
        <v>#VALUE!</v>
      </c>
      <c r="BO18" s="7" t="e">
        <f t="shared" si="56"/>
        <v>#VALUE!</v>
      </c>
      <c r="BP18" s="7" t="e">
        <f t="shared" si="57"/>
        <v>#VALUE!</v>
      </c>
      <c r="BQ18" s="7" t="e">
        <f t="shared" si="58"/>
        <v>#VALUE!</v>
      </c>
      <c r="BS18" s="7" t="e">
        <f t="shared" si="29"/>
        <v>#VALUE!</v>
      </c>
      <c r="BT18" s="7" t="e">
        <f t="shared" si="30"/>
        <v>#VALUE!</v>
      </c>
      <c r="BU18" s="7" t="e">
        <f t="shared" si="31"/>
        <v>#VALUE!</v>
      </c>
      <c r="BV18" s="7" t="e">
        <f t="shared" si="32"/>
        <v>#VALUE!</v>
      </c>
      <c r="BW18" s="7" t="e">
        <f t="shared" si="33"/>
        <v>#VALUE!</v>
      </c>
      <c r="BX18" s="7" t="e">
        <f t="shared" si="34"/>
        <v>#VALUE!</v>
      </c>
      <c r="BY18" s="7" t="e">
        <f t="shared" si="35"/>
        <v>#VALUE!</v>
      </c>
      <c r="BZ18" s="7" t="e">
        <f t="shared" si="36"/>
        <v>#VALUE!</v>
      </c>
      <c r="CA18" s="7" t="e">
        <f t="shared" si="37"/>
        <v>#VALUE!</v>
      </c>
    </row>
    <row r="19" spans="2:79" s="7" customFormat="1">
      <c r="B19" s="119"/>
      <c r="C19" s="119"/>
      <c r="D19" s="119"/>
      <c r="E19" s="31"/>
      <c r="F19" s="79"/>
      <c r="G19" s="79"/>
      <c r="H19" s="79"/>
      <c r="I19" s="79"/>
      <c r="J19" s="79"/>
      <c r="K19" s="79"/>
      <c r="L19" s="31"/>
      <c r="M19" s="79"/>
      <c r="N19" s="79"/>
      <c r="O19" s="79"/>
      <c r="P19" s="79"/>
      <c r="Q19" s="2" t="str">
        <f t="shared" si="38"/>
        <v/>
      </c>
      <c r="R19" s="11" t="str">
        <f t="shared" si="39"/>
        <v/>
      </c>
      <c r="S19" s="2" t="str">
        <f t="shared" si="40"/>
        <v/>
      </c>
      <c r="T19" s="11" t="str">
        <f t="shared" si="41"/>
        <v/>
      </c>
      <c r="U19" s="2" t="str">
        <f t="shared" si="42"/>
        <v/>
      </c>
      <c r="V19" s="11" t="str">
        <f t="shared" si="43"/>
        <v/>
      </c>
      <c r="W19" s="80" t="str">
        <f t="shared" si="44"/>
        <v/>
      </c>
      <c r="X19" s="80" t="str">
        <f t="shared" si="45"/>
        <v/>
      </c>
      <c r="Y19" s="2" t="str">
        <f t="shared" si="46"/>
        <v/>
      </c>
      <c r="Z19" s="11" t="str">
        <f t="shared" si="0"/>
        <v/>
      </c>
      <c r="AA19" s="2" t="str">
        <f t="shared" si="1"/>
        <v/>
      </c>
      <c r="AB19" s="11" t="str">
        <f t="shared" si="2"/>
        <v/>
      </c>
      <c r="AC19" s="2" t="str">
        <f t="shared" si="3"/>
        <v/>
      </c>
      <c r="AD19" s="11" t="str">
        <f t="shared" si="4"/>
        <v/>
      </c>
      <c r="AE19" s="11" t="str">
        <f t="shared" si="5"/>
        <v/>
      </c>
      <c r="AF19" s="2" t="str">
        <f t="shared" si="6"/>
        <v/>
      </c>
      <c r="AG19" s="2" t="str">
        <f t="shared" si="7"/>
        <v/>
      </c>
      <c r="AH19" s="2" t="str">
        <f t="shared" si="8"/>
        <v/>
      </c>
      <c r="AI19" s="11" t="str">
        <f t="shared" si="9"/>
        <v/>
      </c>
      <c r="AJ19" s="2" t="str">
        <f t="shared" si="10"/>
        <v/>
      </c>
      <c r="AK19" s="11" t="str">
        <f t="shared" si="11"/>
        <v/>
      </c>
      <c r="AL19" s="2" t="str">
        <f t="shared" si="12"/>
        <v/>
      </c>
      <c r="AM19" s="11" t="str">
        <f t="shared" si="13"/>
        <v/>
      </c>
      <c r="AN19" s="11" t="str">
        <f t="shared" si="47"/>
        <v/>
      </c>
      <c r="AO19" s="11" t="str">
        <f t="shared" si="48"/>
        <v/>
      </c>
      <c r="AP19" s="32"/>
      <c r="AQ19" s="32"/>
      <c r="AR19" s="137"/>
      <c r="AS19" s="12" t="e">
        <f t="shared" si="49"/>
        <v>#VALUE!</v>
      </c>
      <c r="AT19" s="13" t="e">
        <f t="shared" si="50"/>
        <v>#VALUE!</v>
      </c>
      <c r="AU19" s="13"/>
      <c r="AV19" s="8">
        <f t="shared" si="14"/>
        <v>9.0359999999999996</v>
      </c>
      <c r="AW19" s="8">
        <f t="shared" si="51"/>
        <v>-184.49199999999999</v>
      </c>
      <c r="AX19" s="8"/>
      <c r="AY19" s="8">
        <f t="shared" si="16"/>
        <v>0</v>
      </c>
      <c r="AZ19"/>
      <c r="BA19" t="e">
        <f>IF(D19="M",IF(BD19&lt;78,LMS!$D$5*BD19^3+LMS!$E$5*BD19^2+LMS!$F$5*BD19+LMS!$G$5,IF(BD19&lt;150,LMS!$D$6*BD19^3+LMS!$E$6*BD19^2+LMS!$F$6*BD19+LMS!$G$6,LMS!$D$7*BD19^3+LMS!$E$7*BD19^2+LMS!$F$7*BD19+LMS!$G$7)),IF(BD19&lt;69,LMS!$D$9*BD19^3+LMS!$E$9*BD19^2+LMS!$F$9*BD19+LMS!$G$9,IF(BD19&lt;150,LMS!$D$10*BD19^3+LMS!$E$10*BD19^2+LMS!$F$10*BD19+LMS!$G$10,LMS!$D$11*BD19^3+LMS!$E$11*BD19^2+LMS!$F$11*BD19+LMS!$G$11)))</f>
        <v>#VALUE!</v>
      </c>
      <c r="BB19" t="e">
        <f>IF(D19="M",(IF(BD19&lt;2.5,LMS!$D$21*BD19^3+LMS!$E$21*BD19^2+LMS!$F$21*BD19+LMS!$G$21,IF(BD19&lt;9.5,LMS!$D$22*BD19^3+LMS!$E$22*BD19^2+LMS!$F$22*BD19+LMS!$G$22,IF(BD19&lt;26.75,LMS!$D$23*BD19^3+LMS!$E$23*BD19^2+LMS!$F$23*BD19+LMS!$G$23,IF(BD19&lt;90,LMS!$D$24*BD19^3+LMS!$E$24*BD19^2+LMS!$F$24*BD19+LMS!$G$24,LMS!$D$25*BD19^3+LMS!$E$25*BD19^2+LMS!$F$25*BD19+LMS!$G$25))))),(IF(BD19&lt;2.5,LMS!$D$27*BD19^3+LMS!$E$27*BD19^2+LMS!$F$27*BD19+LMS!$G$27,IF(BD19&lt;9.5,LMS!$D$28*BD19^3+LMS!$E$28*BD19^2+LMS!$F$28*BD19+LMS!$G$28,IF(BD19&lt;26.75,LMS!$D$29*BD19^3+LMS!$E$29*BD19^2+LMS!$F$29*BD19+LMS!$G$29,IF(BD19&lt;90,LMS!$D$30*BD19^3+LMS!$E$30*BD19^2+LMS!$F$30*BD19+LMS!$G$30,IF(BD19&lt;150,LMS!$D$31*BD19^3+LMS!$E$31*BD19^2+LMS!$F$31*BD19+LMS!$G$31,LMS!$D$32*BD19^3+LMS!$E$32*BD19^2+LMS!$F$32*BD19+LMS!$G$32)))))))</f>
        <v>#VALUE!</v>
      </c>
      <c r="BC19" t="e">
        <f>IF(D19="M",(IF(BD19&lt;90,LMS!$D$14*BD19^3+LMS!$E$14*BD19^2+LMS!$F$14*BD19+LMS!$G$14,LMS!$D$15*BD19^3+LMS!$E$15*BD19^2+LMS!$F$15*BD19+LMS!$G$15)),(IF(BD19&lt;90,LMS!$D$17*BD19^3+LMS!$E$17*BD19^2+LMS!$F$17*BD19+LMS!$G$17,LMS!$D$18*BD19^3+LMS!$E$18*BD19^2+LMS!$F$18*BD19+LMS!$G$18)))</f>
        <v>#VALUE!</v>
      </c>
      <c r="BD19" s="7" t="e">
        <f t="shared" si="52"/>
        <v>#VALUE!</v>
      </c>
      <c r="BF19" t="e">
        <f t="shared" si="17"/>
        <v>#VALUE!</v>
      </c>
      <c r="BG19" t="e">
        <f t="shared" si="18"/>
        <v>#VALUE!</v>
      </c>
      <c r="BH19" t="e">
        <f t="shared" si="19"/>
        <v>#VALUE!</v>
      </c>
      <c r="BI19" s="7" t="e">
        <f t="shared" si="20"/>
        <v>#VALUE!</v>
      </c>
      <c r="BJ19" s="7" t="e">
        <f t="shared" si="21"/>
        <v>#VALUE!</v>
      </c>
      <c r="BK19" s="7" t="e">
        <f t="shared" si="22"/>
        <v>#VALUE!</v>
      </c>
      <c r="BL19" s="7" t="e">
        <f t="shared" si="53"/>
        <v>#VALUE!</v>
      </c>
      <c r="BM19" s="7" t="e">
        <f t="shared" si="54"/>
        <v>#VALUE!</v>
      </c>
      <c r="BN19" s="7" t="e">
        <f t="shared" si="55"/>
        <v>#VALUE!</v>
      </c>
      <c r="BO19" s="7" t="e">
        <f t="shared" si="56"/>
        <v>#VALUE!</v>
      </c>
      <c r="BP19" s="7" t="e">
        <f t="shared" si="57"/>
        <v>#VALUE!</v>
      </c>
      <c r="BQ19" s="7" t="e">
        <f t="shared" si="58"/>
        <v>#VALUE!</v>
      </c>
      <c r="BS19" s="7" t="e">
        <f t="shared" si="29"/>
        <v>#VALUE!</v>
      </c>
      <c r="BT19" s="7" t="e">
        <f t="shared" si="30"/>
        <v>#VALUE!</v>
      </c>
      <c r="BU19" s="7" t="e">
        <f t="shared" si="31"/>
        <v>#VALUE!</v>
      </c>
      <c r="BV19" s="7" t="e">
        <f t="shared" si="32"/>
        <v>#VALUE!</v>
      </c>
      <c r="BW19" s="7" t="e">
        <f t="shared" si="33"/>
        <v>#VALUE!</v>
      </c>
      <c r="BX19" s="7" t="e">
        <f t="shared" si="34"/>
        <v>#VALUE!</v>
      </c>
      <c r="BY19" s="7" t="e">
        <f t="shared" si="35"/>
        <v>#VALUE!</v>
      </c>
      <c r="BZ19" s="7" t="e">
        <f t="shared" si="36"/>
        <v>#VALUE!</v>
      </c>
      <c r="CA19" s="7" t="e">
        <f t="shared" si="37"/>
        <v>#VALUE!</v>
      </c>
    </row>
    <row r="20" spans="2:79" s="7" customFormat="1">
      <c r="B20" s="119"/>
      <c r="C20" s="119"/>
      <c r="D20" s="119"/>
      <c r="E20" s="31"/>
      <c r="F20" s="79"/>
      <c r="G20" s="79"/>
      <c r="H20" s="79"/>
      <c r="I20" s="79"/>
      <c r="J20" s="79"/>
      <c r="K20" s="79"/>
      <c r="L20" s="31"/>
      <c r="M20" s="79"/>
      <c r="N20" s="79"/>
      <c r="O20" s="79"/>
      <c r="P20" s="79"/>
      <c r="Q20" s="2" t="str">
        <f t="shared" si="38"/>
        <v/>
      </c>
      <c r="R20" s="11" t="str">
        <f t="shared" si="39"/>
        <v/>
      </c>
      <c r="S20" s="2" t="str">
        <f t="shared" si="40"/>
        <v/>
      </c>
      <c r="T20" s="11" t="str">
        <f t="shared" si="41"/>
        <v/>
      </c>
      <c r="U20" s="2" t="str">
        <f t="shared" si="42"/>
        <v/>
      </c>
      <c r="V20" s="11" t="str">
        <f t="shared" si="43"/>
        <v/>
      </c>
      <c r="W20" s="80" t="str">
        <f t="shared" si="44"/>
        <v/>
      </c>
      <c r="X20" s="80" t="str">
        <f t="shared" si="45"/>
        <v/>
      </c>
      <c r="Y20" s="2" t="str">
        <f t="shared" si="46"/>
        <v/>
      </c>
      <c r="Z20" s="11" t="str">
        <f t="shared" si="0"/>
        <v/>
      </c>
      <c r="AA20" s="2" t="str">
        <f t="shared" si="1"/>
        <v/>
      </c>
      <c r="AB20" s="11" t="str">
        <f t="shared" si="2"/>
        <v/>
      </c>
      <c r="AC20" s="2" t="str">
        <f t="shared" si="3"/>
        <v/>
      </c>
      <c r="AD20" s="11" t="str">
        <f t="shared" si="4"/>
        <v/>
      </c>
      <c r="AE20" s="11" t="str">
        <f t="shared" si="5"/>
        <v/>
      </c>
      <c r="AF20" s="2" t="str">
        <f t="shared" si="6"/>
        <v/>
      </c>
      <c r="AG20" s="2" t="str">
        <f t="shared" si="7"/>
        <v/>
      </c>
      <c r="AH20" s="2" t="str">
        <f t="shared" si="8"/>
        <v/>
      </c>
      <c r="AI20" s="11" t="str">
        <f t="shared" si="9"/>
        <v/>
      </c>
      <c r="AJ20" s="2" t="str">
        <f t="shared" si="10"/>
        <v/>
      </c>
      <c r="AK20" s="11" t="str">
        <f t="shared" si="11"/>
        <v/>
      </c>
      <c r="AL20" s="2" t="str">
        <f t="shared" si="12"/>
        <v/>
      </c>
      <c r="AM20" s="11" t="str">
        <f t="shared" si="13"/>
        <v/>
      </c>
      <c r="AN20" s="11" t="str">
        <f t="shared" si="47"/>
        <v/>
      </c>
      <c r="AO20" s="11" t="str">
        <f t="shared" si="48"/>
        <v/>
      </c>
      <c r="AP20" s="32"/>
      <c r="AQ20" s="32"/>
      <c r="AR20" s="137"/>
      <c r="AS20" s="12" t="e">
        <f t="shared" si="49"/>
        <v>#VALUE!</v>
      </c>
      <c r="AT20" s="13" t="e">
        <f t="shared" si="50"/>
        <v>#VALUE!</v>
      </c>
      <c r="AU20" s="13"/>
      <c r="AV20" s="8">
        <f t="shared" si="14"/>
        <v>9.0359999999999996</v>
      </c>
      <c r="AW20" s="8">
        <f t="shared" si="51"/>
        <v>-184.49199999999999</v>
      </c>
      <c r="AX20" s="8"/>
      <c r="AY20" s="8">
        <f t="shared" si="16"/>
        <v>0</v>
      </c>
      <c r="AZ20"/>
      <c r="BA20" t="e">
        <f>IF(D20="M",IF(BD20&lt;78,LMS!$D$5*BD20^3+LMS!$E$5*BD20^2+LMS!$F$5*BD20+LMS!$G$5,IF(BD20&lt;150,LMS!$D$6*BD20^3+LMS!$E$6*BD20^2+LMS!$F$6*BD20+LMS!$G$6,LMS!$D$7*BD20^3+LMS!$E$7*BD20^2+LMS!$F$7*BD20+LMS!$G$7)),IF(BD20&lt;69,LMS!$D$9*BD20^3+LMS!$E$9*BD20^2+LMS!$F$9*BD20+LMS!$G$9,IF(BD20&lt;150,LMS!$D$10*BD20^3+LMS!$E$10*BD20^2+LMS!$F$10*BD20+LMS!$G$10,LMS!$D$11*BD20^3+LMS!$E$11*BD20^2+LMS!$F$11*BD20+LMS!$G$11)))</f>
        <v>#VALUE!</v>
      </c>
      <c r="BB20" t="e">
        <f>IF(D20="M",(IF(BD20&lt;2.5,LMS!$D$21*BD20^3+LMS!$E$21*BD20^2+LMS!$F$21*BD20+LMS!$G$21,IF(BD20&lt;9.5,LMS!$D$22*BD20^3+LMS!$E$22*BD20^2+LMS!$F$22*BD20+LMS!$G$22,IF(BD20&lt;26.75,LMS!$D$23*BD20^3+LMS!$E$23*BD20^2+LMS!$F$23*BD20+LMS!$G$23,IF(BD20&lt;90,LMS!$D$24*BD20^3+LMS!$E$24*BD20^2+LMS!$F$24*BD20+LMS!$G$24,LMS!$D$25*BD20^3+LMS!$E$25*BD20^2+LMS!$F$25*BD20+LMS!$G$25))))),(IF(BD20&lt;2.5,LMS!$D$27*BD20^3+LMS!$E$27*BD20^2+LMS!$F$27*BD20+LMS!$G$27,IF(BD20&lt;9.5,LMS!$D$28*BD20^3+LMS!$E$28*BD20^2+LMS!$F$28*BD20+LMS!$G$28,IF(BD20&lt;26.75,LMS!$D$29*BD20^3+LMS!$E$29*BD20^2+LMS!$F$29*BD20+LMS!$G$29,IF(BD20&lt;90,LMS!$D$30*BD20^3+LMS!$E$30*BD20^2+LMS!$F$30*BD20+LMS!$G$30,IF(BD20&lt;150,LMS!$D$31*BD20^3+LMS!$E$31*BD20^2+LMS!$F$31*BD20+LMS!$G$31,LMS!$D$32*BD20^3+LMS!$E$32*BD20^2+LMS!$F$32*BD20+LMS!$G$32)))))))</f>
        <v>#VALUE!</v>
      </c>
      <c r="BC20" t="e">
        <f>IF(D20="M",(IF(BD20&lt;90,LMS!$D$14*BD20^3+LMS!$E$14*BD20^2+LMS!$F$14*BD20+LMS!$G$14,LMS!$D$15*BD20^3+LMS!$E$15*BD20^2+LMS!$F$15*BD20+LMS!$G$15)),(IF(BD20&lt;90,LMS!$D$17*BD20^3+LMS!$E$17*BD20^2+LMS!$F$17*BD20+LMS!$G$17,LMS!$D$18*BD20^3+LMS!$E$18*BD20^2+LMS!$F$18*BD20+LMS!$G$18)))</f>
        <v>#VALUE!</v>
      </c>
      <c r="BD20" s="7" t="e">
        <f t="shared" si="52"/>
        <v>#VALUE!</v>
      </c>
      <c r="BF20" t="e">
        <f t="shared" si="17"/>
        <v>#VALUE!</v>
      </c>
      <c r="BG20" t="e">
        <f t="shared" si="18"/>
        <v>#VALUE!</v>
      </c>
      <c r="BH20" t="e">
        <f t="shared" si="19"/>
        <v>#VALUE!</v>
      </c>
      <c r="BI20" s="7" t="e">
        <f t="shared" si="20"/>
        <v>#VALUE!</v>
      </c>
      <c r="BJ20" s="7" t="e">
        <f t="shared" si="21"/>
        <v>#VALUE!</v>
      </c>
      <c r="BK20" s="7" t="e">
        <f t="shared" si="22"/>
        <v>#VALUE!</v>
      </c>
      <c r="BL20" s="7" t="e">
        <f t="shared" si="53"/>
        <v>#VALUE!</v>
      </c>
      <c r="BM20" s="7" t="e">
        <f t="shared" si="54"/>
        <v>#VALUE!</v>
      </c>
      <c r="BN20" s="7" t="e">
        <f t="shared" si="55"/>
        <v>#VALUE!</v>
      </c>
      <c r="BO20" s="7" t="e">
        <f t="shared" si="56"/>
        <v>#VALUE!</v>
      </c>
      <c r="BP20" s="7" t="e">
        <f t="shared" si="57"/>
        <v>#VALUE!</v>
      </c>
      <c r="BQ20" s="7" t="e">
        <f t="shared" si="58"/>
        <v>#VALUE!</v>
      </c>
      <c r="BS20" s="7" t="e">
        <f t="shared" si="29"/>
        <v>#VALUE!</v>
      </c>
      <c r="BT20" s="7" t="e">
        <f t="shared" si="30"/>
        <v>#VALUE!</v>
      </c>
      <c r="BU20" s="7" t="e">
        <f t="shared" si="31"/>
        <v>#VALUE!</v>
      </c>
      <c r="BV20" s="7" t="e">
        <f t="shared" si="32"/>
        <v>#VALUE!</v>
      </c>
      <c r="BW20" s="7" t="e">
        <f t="shared" si="33"/>
        <v>#VALUE!</v>
      </c>
      <c r="BX20" s="7" t="e">
        <f t="shared" si="34"/>
        <v>#VALUE!</v>
      </c>
      <c r="BY20" s="7" t="e">
        <f t="shared" si="35"/>
        <v>#VALUE!</v>
      </c>
      <c r="BZ20" s="7" t="e">
        <f t="shared" si="36"/>
        <v>#VALUE!</v>
      </c>
      <c r="CA20" s="7" t="e">
        <f t="shared" si="37"/>
        <v>#VALUE!</v>
      </c>
    </row>
    <row r="21" spans="2:79" s="7" customFormat="1">
      <c r="B21" s="119"/>
      <c r="C21" s="119"/>
      <c r="D21" s="119"/>
      <c r="E21" s="31"/>
      <c r="F21" s="79"/>
      <c r="G21" s="79"/>
      <c r="H21" s="79"/>
      <c r="I21" s="79"/>
      <c r="J21" s="79"/>
      <c r="K21" s="79"/>
      <c r="L21" s="31"/>
      <c r="M21" s="79"/>
      <c r="N21" s="79"/>
      <c r="O21" s="79"/>
      <c r="P21" s="79"/>
      <c r="Q21" s="2" t="str">
        <f t="shared" si="38"/>
        <v/>
      </c>
      <c r="R21" s="11" t="str">
        <f t="shared" si="39"/>
        <v/>
      </c>
      <c r="S21" s="2" t="str">
        <f t="shared" si="40"/>
        <v/>
      </c>
      <c r="T21" s="11" t="str">
        <f t="shared" si="41"/>
        <v/>
      </c>
      <c r="U21" s="2" t="str">
        <f t="shared" si="42"/>
        <v/>
      </c>
      <c r="V21" s="11" t="str">
        <f t="shared" si="43"/>
        <v/>
      </c>
      <c r="W21" s="80" t="str">
        <f t="shared" si="44"/>
        <v/>
      </c>
      <c r="X21" s="80" t="str">
        <f t="shared" si="45"/>
        <v/>
      </c>
      <c r="Y21" s="2" t="str">
        <f t="shared" si="46"/>
        <v/>
      </c>
      <c r="Z21" s="11" t="str">
        <f t="shared" si="0"/>
        <v/>
      </c>
      <c r="AA21" s="2" t="str">
        <f t="shared" si="1"/>
        <v/>
      </c>
      <c r="AB21" s="11" t="str">
        <f t="shared" si="2"/>
        <v/>
      </c>
      <c r="AC21" s="2" t="str">
        <f t="shared" si="3"/>
        <v/>
      </c>
      <c r="AD21" s="11" t="str">
        <f t="shared" si="4"/>
        <v/>
      </c>
      <c r="AE21" s="11" t="str">
        <f t="shared" si="5"/>
        <v/>
      </c>
      <c r="AF21" s="2" t="str">
        <f t="shared" si="6"/>
        <v/>
      </c>
      <c r="AG21" s="2" t="str">
        <f t="shared" si="7"/>
        <v/>
      </c>
      <c r="AH21" s="2" t="str">
        <f t="shared" si="8"/>
        <v/>
      </c>
      <c r="AI21" s="11" t="str">
        <f t="shared" si="9"/>
        <v/>
      </c>
      <c r="AJ21" s="2" t="str">
        <f t="shared" si="10"/>
        <v/>
      </c>
      <c r="AK21" s="11" t="str">
        <f t="shared" si="11"/>
        <v/>
      </c>
      <c r="AL21" s="2" t="str">
        <f t="shared" si="12"/>
        <v/>
      </c>
      <c r="AM21" s="11" t="str">
        <f t="shared" si="13"/>
        <v/>
      </c>
      <c r="AN21" s="11" t="str">
        <f t="shared" si="47"/>
        <v/>
      </c>
      <c r="AO21" s="11" t="str">
        <f t="shared" si="48"/>
        <v/>
      </c>
      <c r="AP21" s="32"/>
      <c r="AQ21" s="32"/>
      <c r="AR21" s="137"/>
      <c r="AS21" s="12" t="e">
        <f t="shared" si="49"/>
        <v>#VALUE!</v>
      </c>
      <c r="AT21" s="13" t="e">
        <f t="shared" si="50"/>
        <v>#VALUE!</v>
      </c>
      <c r="AU21" s="13"/>
      <c r="AV21" s="8">
        <f t="shared" si="14"/>
        <v>9.0359999999999996</v>
      </c>
      <c r="AW21" s="8">
        <f t="shared" si="51"/>
        <v>-184.49199999999999</v>
      </c>
      <c r="AX21" s="8"/>
      <c r="AY21" s="8">
        <f t="shared" si="16"/>
        <v>0</v>
      </c>
      <c r="AZ21"/>
      <c r="BA21" t="e">
        <f>IF(D21="M",IF(BD21&lt;78,LMS!$D$5*BD21^3+LMS!$E$5*BD21^2+LMS!$F$5*BD21+LMS!$G$5,IF(BD21&lt;150,LMS!$D$6*BD21^3+LMS!$E$6*BD21^2+LMS!$F$6*BD21+LMS!$G$6,LMS!$D$7*BD21^3+LMS!$E$7*BD21^2+LMS!$F$7*BD21+LMS!$G$7)),IF(BD21&lt;69,LMS!$D$9*BD21^3+LMS!$E$9*BD21^2+LMS!$F$9*BD21+LMS!$G$9,IF(BD21&lt;150,LMS!$D$10*BD21^3+LMS!$E$10*BD21^2+LMS!$F$10*BD21+LMS!$G$10,LMS!$D$11*BD21^3+LMS!$E$11*BD21^2+LMS!$F$11*BD21+LMS!$G$11)))</f>
        <v>#VALUE!</v>
      </c>
      <c r="BB21" t="e">
        <f>IF(D21="M",(IF(BD21&lt;2.5,LMS!$D$21*BD21^3+LMS!$E$21*BD21^2+LMS!$F$21*BD21+LMS!$G$21,IF(BD21&lt;9.5,LMS!$D$22*BD21^3+LMS!$E$22*BD21^2+LMS!$F$22*BD21+LMS!$G$22,IF(BD21&lt;26.75,LMS!$D$23*BD21^3+LMS!$E$23*BD21^2+LMS!$F$23*BD21+LMS!$G$23,IF(BD21&lt;90,LMS!$D$24*BD21^3+LMS!$E$24*BD21^2+LMS!$F$24*BD21+LMS!$G$24,LMS!$D$25*BD21^3+LMS!$E$25*BD21^2+LMS!$F$25*BD21+LMS!$G$25))))),(IF(BD21&lt;2.5,LMS!$D$27*BD21^3+LMS!$E$27*BD21^2+LMS!$F$27*BD21+LMS!$G$27,IF(BD21&lt;9.5,LMS!$D$28*BD21^3+LMS!$E$28*BD21^2+LMS!$F$28*BD21+LMS!$G$28,IF(BD21&lt;26.75,LMS!$D$29*BD21^3+LMS!$E$29*BD21^2+LMS!$F$29*BD21+LMS!$G$29,IF(BD21&lt;90,LMS!$D$30*BD21^3+LMS!$E$30*BD21^2+LMS!$F$30*BD21+LMS!$G$30,IF(BD21&lt;150,LMS!$D$31*BD21^3+LMS!$E$31*BD21^2+LMS!$F$31*BD21+LMS!$G$31,LMS!$D$32*BD21^3+LMS!$E$32*BD21^2+LMS!$F$32*BD21+LMS!$G$32)))))))</f>
        <v>#VALUE!</v>
      </c>
      <c r="BC21" t="e">
        <f>IF(D21="M",(IF(BD21&lt;90,LMS!$D$14*BD21^3+LMS!$E$14*BD21^2+LMS!$F$14*BD21+LMS!$G$14,LMS!$D$15*BD21^3+LMS!$E$15*BD21^2+LMS!$F$15*BD21+LMS!$G$15)),(IF(BD21&lt;90,LMS!$D$17*BD21^3+LMS!$E$17*BD21^2+LMS!$F$17*BD21+LMS!$G$17,LMS!$D$18*BD21^3+LMS!$E$18*BD21^2+LMS!$F$18*BD21+LMS!$G$18)))</f>
        <v>#VALUE!</v>
      </c>
      <c r="BD21" s="7" t="e">
        <f t="shared" si="52"/>
        <v>#VALUE!</v>
      </c>
      <c r="BF21" t="e">
        <f t="shared" si="17"/>
        <v>#VALUE!</v>
      </c>
      <c r="BG21" t="e">
        <f t="shared" si="18"/>
        <v>#VALUE!</v>
      </c>
      <c r="BH21" t="e">
        <f t="shared" si="19"/>
        <v>#VALUE!</v>
      </c>
      <c r="BI21" s="7" t="e">
        <f t="shared" si="20"/>
        <v>#VALUE!</v>
      </c>
      <c r="BJ21" s="7" t="e">
        <f t="shared" si="21"/>
        <v>#VALUE!</v>
      </c>
      <c r="BK21" s="7" t="e">
        <f t="shared" si="22"/>
        <v>#VALUE!</v>
      </c>
      <c r="BL21" s="7" t="e">
        <f t="shared" si="53"/>
        <v>#VALUE!</v>
      </c>
      <c r="BM21" s="7" t="e">
        <f t="shared" si="54"/>
        <v>#VALUE!</v>
      </c>
      <c r="BN21" s="7" t="e">
        <f t="shared" si="55"/>
        <v>#VALUE!</v>
      </c>
      <c r="BO21" s="7" t="e">
        <f t="shared" si="56"/>
        <v>#VALUE!</v>
      </c>
      <c r="BP21" s="7" t="e">
        <f t="shared" si="57"/>
        <v>#VALUE!</v>
      </c>
      <c r="BQ21" s="7" t="e">
        <f t="shared" si="58"/>
        <v>#VALUE!</v>
      </c>
      <c r="BS21" s="7" t="e">
        <f t="shared" si="29"/>
        <v>#VALUE!</v>
      </c>
      <c r="BT21" s="7" t="e">
        <f t="shared" si="30"/>
        <v>#VALUE!</v>
      </c>
      <c r="BU21" s="7" t="e">
        <f t="shared" si="31"/>
        <v>#VALUE!</v>
      </c>
      <c r="BV21" s="7" t="e">
        <f t="shared" si="32"/>
        <v>#VALUE!</v>
      </c>
      <c r="BW21" s="7" t="e">
        <f t="shared" si="33"/>
        <v>#VALUE!</v>
      </c>
      <c r="BX21" s="7" t="e">
        <f t="shared" si="34"/>
        <v>#VALUE!</v>
      </c>
      <c r="BY21" s="7" t="e">
        <f t="shared" si="35"/>
        <v>#VALUE!</v>
      </c>
      <c r="BZ21" s="7" t="e">
        <f t="shared" si="36"/>
        <v>#VALUE!</v>
      </c>
      <c r="CA21" s="7" t="e">
        <f t="shared" si="37"/>
        <v>#VALUE!</v>
      </c>
    </row>
    <row r="22" spans="2:79" s="7" customFormat="1">
      <c r="B22" s="119"/>
      <c r="C22" s="119"/>
      <c r="D22" s="119"/>
      <c r="E22" s="31"/>
      <c r="F22" s="79"/>
      <c r="G22" s="79"/>
      <c r="H22" s="79"/>
      <c r="I22" s="79"/>
      <c r="J22" s="79"/>
      <c r="K22" s="79"/>
      <c r="L22" s="31"/>
      <c r="M22" s="79"/>
      <c r="N22" s="79"/>
      <c r="O22" s="79"/>
      <c r="P22" s="79"/>
      <c r="Q22" s="2" t="str">
        <f t="shared" si="38"/>
        <v/>
      </c>
      <c r="R22" s="11" t="str">
        <f t="shared" si="39"/>
        <v/>
      </c>
      <c r="S22" s="2" t="str">
        <f t="shared" si="40"/>
        <v/>
      </c>
      <c r="T22" s="11" t="str">
        <f t="shared" si="41"/>
        <v/>
      </c>
      <c r="U22" s="2" t="str">
        <f t="shared" si="42"/>
        <v/>
      </c>
      <c r="V22" s="11" t="str">
        <f t="shared" si="43"/>
        <v/>
      </c>
      <c r="W22" s="80" t="str">
        <f t="shared" si="44"/>
        <v/>
      </c>
      <c r="X22" s="80" t="str">
        <f t="shared" si="45"/>
        <v/>
      </c>
      <c r="Y22" s="2" t="str">
        <f t="shared" si="46"/>
        <v/>
      </c>
      <c r="Z22" s="11" t="str">
        <f t="shared" si="0"/>
        <v/>
      </c>
      <c r="AA22" s="2" t="str">
        <f t="shared" si="1"/>
        <v/>
      </c>
      <c r="AB22" s="11" t="str">
        <f t="shared" si="2"/>
        <v/>
      </c>
      <c r="AC22" s="2" t="str">
        <f t="shared" si="3"/>
        <v/>
      </c>
      <c r="AD22" s="11" t="str">
        <f t="shared" si="4"/>
        <v/>
      </c>
      <c r="AE22" s="11" t="str">
        <f t="shared" si="5"/>
        <v/>
      </c>
      <c r="AF22" s="2" t="str">
        <f t="shared" si="6"/>
        <v/>
      </c>
      <c r="AG22" s="2" t="str">
        <f t="shared" si="7"/>
        <v/>
      </c>
      <c r="AH22" s="2" t="str">
        <f t="shared" si="8"/>
        <v/>
      </c>
      <c r="AI22" s="11" t="str">
        <f t="shared" si="9"/>
        <v/>
      </c>
      <c r="AJ22" s="2" t="str">
        <f t="shared" si="10"/>
        <v/>
      </c>
      <c r="AK22" s="11" t="str">
        <f t="shared" si="11"/>
        <v/>
      </c>
      <c r="AL22" s="2" t="str">
        <f t="shared" si="12"/>
        <v/>
      </c>
      <c r="AM22" s="11" t="str">
        <f t="shared" si="13"/>
        <v/>
      </c>
      <c r="AN22" s="11" t="str">
        <f t="shared" si="47"/>
        <v/>
      </c>
      <c r="AO22" s="11" t="str">
        <f t="shared" si="48"/>
        <v/>
      </c>
      <c r="AP22" s="32"/>
      <c r="AQ22" s="32"/>
      <c r="AR22" s="137"/>
      <c r="AS22" s="12" t="e">
        <f t="shared" si="49"/>
        <v>#VALUE!</v>
      </c>
      <c r="AT22" s="13" t="e">
        <f t="shared" si="50"/>
        <v>#VALUE!</v>
      </c>
      <c r="AU22" s="13"/>
      <c r="AV22" s="8">
        <f t="shared" si="14"/>
        <v>9.0359999999999996</v>
      </c>
      <c r="AW22" s="8">
        <f t="shared" si="51"/>
        <v>-184.49199999999999</v>
      </c>
      <c r="AX22" s="8"/>
      <c r="AY22" s="8">
        <f t="shared" si="16"/>
        <v>0</v>
      </c>
      <c r="AZ22"/>
      <c r="BA22" t="e">
        <f>IF(D22="M",IF(BD22&lt;78,LMS!$D$5*BD22^3+LMS!$E$5*BD22^2+LMS!$F$5*BD22+LMS!$G$5,IF(BD22&lt;150,LMS!$D$6*BD22^3+LMS!$E$6*BD22^2+LMS!$F$6*BD22+LMS!$G$6,LMS!$D$7*BD22^3+LMS!$E$7*BD22^2+LMS!$F$7*BD22+LMS!$G$7)),IF(BD22&lt;69,LMS!$D$9*BD22^3+LMS!$E$9*BD22^2+LMS!$F$9*BD22+LMS!$G$9,IF(BD22&lt;150,LMS!$D$10*BD22^3+LMS!$E$10*BD22^2+LMS!$F$10*BD22+LMS!$G$10,LMS!$D$11*BD22^3+LMS!$E$11*BD22^2+LMS!$F$11*BD22+LMS!$G$11)))</f>
        <v>#VALUE!</v>
      </c>
      <c r="BB22" t="e">
        <f>IF(D22="M",(IF(BD22&lt;2.5,LMS!$D$21*BD22^3+LMS!$E$21*BD22^2+LMS!$F$21*BD22+LMS!$G$21,IF(BD22&lt;9.5,LMS!$D$22*BD22^3+LMS!$E$22*BD22^2+LMS!$F$22*BD22+LMS!$G$22,IF(BD22&lt;26.75,LMS!$D$23*BD22^3+LMS!$E$23*BD22^2+LMS!$F$23*BD22+LMS!$G$23,IF(BD22&lt;90,LMS!$D$24*BD22^3+LMS!$E$24*BD22^2+LMS!$F$24*BD22+LMS!$G$24,LMS!$D$25*BD22^3+LMS!$E$25*BD22^2+LMS!$F$25*BD22+LMS!$G$25))))),(IF(BD22&lt;2.5,LMS!$D$27*BD22^3+LMS!$E$27*BD22^2+LMS!$F$27*BD22+LMS!$G$27,IF(BD22&lt;9.5,LMS!$D$28*BD22^3+LMS!$E$28*BD22^2+LMS!$F$28*BD22+LMS!$G$28,IF(BD22&lt;26.75,LMS!$D$29*BD22^3+LMS!$E$29*BD22^2+LMS!$F$29*BD22+LMS!$G$29,IF(BD22&lt;90,LMS!$D$30*BD22^3+LMS!$E$30*BD22^2+LMS!$F$30*BD22+LMS!$G$30,IF(BD22&lt;150,LMS!$D$31*BD22^3+LMS!$E$31*BD22^2+LMS!$F$31*BD22+LMS!$G$31,LMS!$D$32*BD22^3+LMS!$E$32*BD22^2+LMS!$F$32*BD22+LMS!$G$32)))))))</f>
        <v>#VALUE!</v>
      </c>
      <c r="BC22" t="e">
        <f>IF(D22="M",(IF(BD22&lt;90,LMS!$D$14*BD22^3+LMS!$E$14*BD22^2+LMS!$F$14*BD22+LMS!$G$14,LMS!$D$15*BD22^3+LMS!$E$15*BD22^2+LMS!$F$15*BD22+LMS!$G$15)),(IF(BD22&lt;90,LMS!$D$17*BD22^3+LMS!$E$17*BD22^2+LMS!$F$17*BD22+LMS!$G$17,LMS!$D$18*BD22^3+LMS!$E$18*BD22^2+LMS!$F$18*BD22+LMS!$G$18)))</f>
        <v>#VALUE!</v>
      </c>
      <c r="BD22" s="7" t="e">
        <f t="shared" si="52"/>
        <v>#VALUE!</v>
      </c>
      <c r="BF22" t="e">
        <f t="shared" si="17"/>
        <v>#VALUE!</v>
      </c>
      <c r="BG22" t="e">
        <f t="shared" si="18"/>
        <v>#VALUE!</v>
      </c>
      <c r="BH22" t="e">
        <f t="shared" si="19"/>
        <v>#VALUE!</v>
      </c>
      <c r="BI22" s="7" t="e">
        <f t="shared" si="20"/>
        <v>#VALUE!</v>
      </c>
      <c r="BJ22" s="7" t="e">
        <f t="shared" si="21"/>
        <v>#VALUE!</v>
      </c>
      <c r="BK22" s="7" t="e">
        <f t="shared" si="22"/>
        <v>#VALUE!</v>
      </c>
      <c r="BL22" s="7" t="e">
        <f t="shared" si="53"/>
        <v>#VALUE!</v>
      </c>
      <c r="BM22" s="7" t="e">
        <f t="shared" si="54"/>
        <v>#VALUE!</v>
      </c>
      <c r="BN22" s="7" t="e">
        <f t="shared" si="55"/>
        <v>#VALUE!</v>
      </c>
      <c r="BO22" s="7" t="e">
        <f t="shared" si="56"/>
        <v>#VALUE!</v>
      </c>
      <c r="BP22" s="7" t="e">
        <f t="shared" si="57"/>
        <v>#VALUE!</v>
      </c>
      <c r="BQ22" s="7" t="e">
        <f t="shared" si="58"/>
        <v>#VALUE!</v>
      </c>
      <c r="BS22" s="7" t="e">
        <f t="shared" si="29"/>
        <v>#VALUE!</v>
      </c>
      <c r="BT22" s="7" t="e">
        <f t="shared" si="30"/>
        <v>#VALUE!</v>
      </c>
      <c r="BU22" s="7" t="e">
        <f t="shared" si="31"/>
        <v>#VALUE!</v>
      </c>
      <c r="BV22" s="7" t="e">
        <f t="shared" si="32"/>
        <v>#VALUE!</v>
      </c>
      <c r="BW22" s="7" t="e">
        <f t="shared" si="33"/>
        <v>#VALUE!</v>
      </c>
      <c r="BX22" s="7" t="e">
        <f t="shared" si="34"/>
        <v>#VALUE!</v>
      </c>
      <c r="BY22" s="7" t="e">
        <f t="shared" si="35"/>
        <v>#VALUE!</v>
      </c>
      <c r="BZ22" s="7" t="e">
        <f t="shared" si="36"/>
        <v>#VALUE!</v>
      </c>
      <c r="CA22" s="7" t="e">
        <f t="shared" si="37"/>
        <v>#VALUE!</v>
      </c>
    </row>
    <row r="23" spans="2:79" s="7" customFormat="1">
      <c r="B23" s="119"/>
      <c r="C23" s="119"/>
      <c r="D23" s="119"/>
      <c r="E23" s="31"/>
      <c r="F23" s="79"/>
      <c r="G23" s="79"/>
      <c r="H23" s="79"/>
      <c r="I23" s="79"/>
      <c r="J23" s="79"/>
      <c r="K23" s="79"/>
      <c r="L23" s="31"/>
      <c r="M23" s="79"/>
      <c r="N23" s="79"/>
      <c r="O23" s="79"/>
      <c r="P23" s="79"/>
      <c r="Q23" s="2" t="str">
        <f t="shared" si="38"/>
        <v/>
      </c>
      <c r="R23" s="11" t="str">
        <f t="shared" si="39"/>
        <v/>
      </c>
      <c r="S23" s="2" t="str">
        <f t="shared" si="40"/>
        <v/>
      </c>
      <c r="T23" s="11" t="str">
        <f t="shared" si="41"/>
        <v/>
      </c>
      <c r="U23" s="2" t="str">
        <f t="shared" si="42"/>
        <v/>
      </c>
      <c r="V23" s="11" t="str">
        <f t="shared" si="43"/>
        <v/>
      </c>
      <c r="W23" s="80" t="str">
        <f t="shared" si="44"/>
        <v/>
      </c>
      <c r="X23" s="80" t="str">
        <f t="shared" si="45"/>
        <v/>
      </c>
      <c r="Y23" s="2" t="str">
        <f t="shared" si="46"/>
        <v/>
      </c>
      <c r="Z23" s="11" t="str">
        <f t="shared" si="0"/>
        <v/>
      </c>
      <c r="AA23" s="2" t="str">
        <f t="shared" si="1"/>
        <v/>
      </c>
      <c r="AB23" s="11" t="str">
        <f t="shared" si="2"/>
        <v/>
      </c>
      <c r="AC23" s="2" t="str">
        <f t="shared" si="3"/>
        <v/>
      </c>
      <c r="AD23" s="11" t="str">
        <f t="shared" si="4"/>
        <v/>
      </c>
      <c r="AE23" s="11" t="str">
        <f t="shared" si="5"/>
        <v/>
      </c>
      <c r="AF23" s="2" t="str">
        <f t="shared" si="6"/>
        <v/>
      </c>
      <c r="AG23" s="2" t="str">
        <f t="shared" si="7"/>
        <v/>
      </c>
      <c r="AH23" s="2" t="str">
        <f t="shared" si="8"/>
        <v/>
      </c>
      <c r="AI23" s="11" t="str">
        <f t="shared" si="9"/>
        <v/>
      </c>
      <c r="AJ23" s="2" t="str">
        <f t="shared" si="10"/>
        <v/>
      </c>
      <c r="AK23" s="11" t="str">
        <f t="shared" si="11"/>
        <v/>
      </c>
      <c r="AL23" s="2" t="str">
        <f t="shared" si="12"/>
        <v/>
      </c>
      <c r="AM23" s="11" t="str">
        <f t="shared" si="13"/>
        <v/>
      </c>
      <c r="AN23" s="11" t="str">
        <f t="shared" si="47"/>
        <v/>
      </c>
      <c r="AO23" s="11" t="str">
        <f t="shared" si="48"/>
        <v/>
      </c>
      <c r="AP23" s="32"/>
      <c r="AQ23" s="32"/>
      <c r="AR23" s="137"/>
      <c r="AS23" s="12" t="e">
        <f t="shared" si="49"/>
        <v>#VALUE!</v>
      </c>
      <c r="AT23" s="13" t="e">
        <f t="shared" si="50"/>
        <v>#VALUE!</v>
      </c>
      <c r="AU23" s="13"/>
      <c r="AV23" s="8">
        <f t="shared" si="14"/>
        <v>9.0359999999999996</v>
      </c>
      <c r="AW23" s="8">
        <f t="shared" si="51"/>
        <v>-184.49199999999999</v>
      </c>
      <c r="AX23" s="8"/>
      <c r="AY23" s="8">
        <f t="shared" si="16"/>
        <v>0</v>
      </c>
      <c r="AZ23"/>
      <c r="BA23" t="e">
        <f>IF(D23="M",IF(BD23&lt;78,LMS!$D$5*BD23^3+LMS!$E$5*BD23^2+LMS!$F$5*BD23+LMS!$G$5,IF(BD23&lt;150,LMS!$D$6*BD23^3+LMS!$E$6*BD23^2+LMS!$F$6*BD23+LMS!$G$6,LMS!$D$7*BD23^3+LMS!$E$7*BD23^2+LMS!$F$7*BD23+LMS!$G$7)),IF(BD23&lt;69,LMS!$D$9*BD23^3+LMS!$E$9*BD23^2+LMS!$F$9*BD23+LMS!$G$9,IF(BD23&lt;150,LMS!$D$10*BD23^3+LMS!$E$10*BD23^2+LMS!$F$10*BD23+LMS!$G$10,LMS!$D$11*BD23^3+LMS!$E$11*BD23^2+LMS!$F$11*BD23+LMS!$G$11)))</f>
        <v>#VALUE!</v>
      </c>
      <c r="BB23" t="e">
        <f>IF(D23="M",(IF(BD23&lt;2.5,LMS!$D$21*BD23^3+LMS!$E$21*BD23^2+LMS!$F$21*BD23+LMS!$G$21,IF(BD23&lt;9.5,LMS!$D$22*BD23^3+LMS!$E$22*BD23^2+LMS!$F$22*BD23+LMS!$G$22,IF(BD23&lt;26.75,LMS!$D$23*BD23^3+LMS!$E$23*BD23^2+LMS!$F$23*BD23+LMS!$G$23,IF(BD23&lt;90,LMS!$D$24*BD23^3+LMS!$E$24*BD23^2+LMS!$F$24*BD23+LMS!$G$24,LMS!$D$25*BD23^3+LMS!$E$25*BD23^2+LMS!$F$25*BD23+LMS!$G$25))))),(IF(BD23&lt;2.5,LMS!$D$27*BD23^3+LMS!$E$27*BD23^2+LMS!$F$27*BD23+LMS!$G$27,IF(BD23&lt;9.5,LMS!$D$28*BD23^3+LMS!$E$28*BD23^2+LMS!$F$28*BD23+LMS!$G$28,IF(BD23&lt;26.75,LMS!$D$29*BD23^3+LMS!$E$29*BD23^2+LMS!$F$29*BD23+LMS!$G$29,IF(BD23&lt;90,LMS!$D$30*BD23^3+LMS!$E$30*BD23^2+LMS!$F$30*BD23+LMS!$G$30,IF(BD23&lt;150,LMS!$D$31*BD23^3+LMS!$E$31*BD23^2+LMS!$F$31*BD23+LMS!$G$31,LMS!$D$32*BD23^3+LMS!$E$32*BD23^2+LMS!$F$32*BD23+LMS!$G$32)))))))</f>
        <v>#VALUE!</v>
      </c>
      <c r="BC23" t="e">
        <f>IF(D23="M",(IF(BD23&lt;90,LMS!$D$14*BD23^3+LMS!$E$14*BD23^2+LMS!$F$14*BD23+LMS!$G$14,LMS!$D$15*BD23^3+LMS!$E$15*BD23^2+LMS!$F$15*BD23+LMS!$G$15)),(IF(BD23&lt;90,LMS!$D$17*BD23^3+LMS!$E$17*BD23^2+LMS!$F$17*BD23+LMS!$G$17,LMS!$D$18*BD23^3+LMS!$E$18*BD23^2+LMS!$F$18*BD23+LMS!$G$18)))</f>
        <v>#VALUE!</v>
      </c>
      <c r="BD23" s="7" t="e">
        <f t="shared" si="52"/>
        <v>#VALUE!</v>
      </c>
      <c r="BF23" t="e">
        <f t="shared" si="17"/>
        <v>#VALUE!</v>
      </c>
      <c r="BG23" t="e">
        <f t="shared" si="18"/>
        <v>#VALUE!</v>
      </c>
      <c r="BH23" t="e">
        <f t="shared" si="19"/>
        <v>#VALUE!</v>
      </c>
      <c r="BI23" s="7" t="e">
        <f t="shared" si="20"/>
        <v>#VALUE!</v>
      </c>
      <c r="BJ23" s="7" t="e">
        <f t="shared" si="21"/>
        <v>#VALUE!</v>
      </c>
      <c r="BK23" s="7" t="e">
        <f t="shared" si="22"/>
        <v>#VALUE!</v>
      </c>
      <c r="BL23" s="7" t="e">
        <f t="shared" si="53"/>
        <v>#VALUE!</v>
      </c>
      <c r="BM23" s="7" t="e">
        <f t="shared" si="54"/>
        <v>#VALUE!</v>
      </c>
      <c r="BN23" s="7" t="e">
        <f t="shared" si="55"/>
        <v>#VALUE!</v>
      </c>
      <c r="BO23" s="7" t="e">
        <f t="shared" si="56"/>
        <v>#VALUE!</v>
      </c>
      <c r="BP23" s="7" t="e">
        <f t="shared" si="57"/>
        <v>#VALUE!</v>
      </c>
      <c r="BQ23" s="7" t="e">
        <f t="shared" si="58"/>
        <v>#VALUE!</v>
      </c>
      <c r="BS23" s="7" t="e">
        <f t="shared" si="29"/>
        <v>#VALUE!</v>
      </c>
      <c r="BT23" s="7" t="e">
        <f t="shared" si="30"/>
        <v>#VALUE!</v>
      </c>
      <c r="BU23" s="7" t="e">
        <f t="shared" si="31"/>
        <v>#VALUE!</v>
      </c>
      <c r="BV23" s="7" t="e">
        <f t="shared" si="32"/>
        <v>#VALUE!</v>
      </c>
      <c r="BW23" s="7" t="e">
        <f t="shared" si="33"/>
        <v>#VALUE!</v>
      </c>
      <c r="BX23" s="7" t="e">
        <f t="shared" si="34"/>
        <v>#VALUE!</v>
      </c>
      <c r="BY23" s="7" t="e">
        <f t="shared" si="35"/>
        <v>#VALUE!</v>
      </c>
      <c r="BZ23" s="7" t="e">
        <f t="shared" si="36"/>
        <v>#VALUE!</v>
      </c>
      <c r="CA23" s="7" t="e">
        <f t="shared" si="37"/>
        <v>#VALUE!</v>
      </c>
    </row>
    <row r="24" spans="2:79" s="7" customFormat="1">
      <c r="B24" s="119"/>
      <c r="C24" s="119"/>
      <c r="D24" s="119"/>
      <c r="E24" s="31"/>
      <c r="F24" s="79"/>
      <c r="G24" s="79"/>
      <c r="H24" s="79"/>
      <c r="I24" s="79"/>
      <c r="J24" s="79"/>
      <c r="K24" s="79"/>
      <c r="L24" s="31"/>
      <c r="M24" s="79"/>
      <c r="N24" s="79"/>
      <c r="O24" s="79"/>
      <c r="P24" s="79"/>
      <c r="Q24" s="2" t="str">
        <f t="shared" si="38"/>
        <v/>
      </c>
      <c r="R24" s="11" t="str">
        <f t="shared" si="39"/>
        <v/>
      </c>
      <c r="S24" s="2" t="str">
        <f t="shared" si="40"/>
        <v/>
      </c>
      <c r="T24" s="11" t="str">
        <f t="shared" si="41"/>
        <v/>
      </c>
      <c r="U24" s="2" t="str">
        <f t="shared" si="42"/>
        <v/>
      </c>
      <c r="V24" s="11" t="str">
        <f t="shared" si="43"/>
        <v/>
      </c>
      <c r="W24" s="80" t="str">
        <f t="shared" si="44"/>
        <v/>
      </c>
      <c r="X24" s="80" t="str">
        <f t="shared" si="45"/>
        <v/>
      </c>
      <c r="Y24" s="2" t="str">
        <f t="shared" si="46"/>
        <v/>
      </c>
      <c r="Z24" s="11" t="str">
        <f t="shared" si="0"/>
        <v/>
      </c>
      <c r="AA24" s="2" t="str">
        <f t="shared" si="1"/>
        <v/>
      </c>
      <c r="AB24" s="11" t="str">
        <f t="shared" si="2"/>
        <v/>
      </c>
      <c r="AC24" s="2" t="str">
        <f t="shared" si="3"/>
        <v/>
      </c>
      <c r="AD24" s="11" t="str">
        <f t="shared" si="4"/>
        <v/>
      </c>
      <c r="AE24" s="11" t="str">
        <f t="shared" si="5"/>
        <v/>
      </c>
      <c r="AF24" s="2" t="str">
        <f t="shared" si="6"/>
        <v/>
      </c>
      <c r="AG24" s="2" t="str">
        <f t="shared" si="7"/>
        <v/>
      </c>
      <c r="AH24" s="2" t="str">
        <f t="shared" si="8"/>
        <v/>
      </c>
      <c r="AI24" s="11" t="str">
        <f t="shared" si="9"/>
        <v/>
      </c>
      <c r="AJ24" s="2" t="str">
        <f t="shared" si="10"/>
        <v/>
      </c>
      <c r="AK24" s="11" t="str">
        <f t="shared" si="11"/>
        <v/>
      </c>
      <c r="AL24" s="2" t="str">
        <f t="shared" si="12"/>
        <v/>
      </c>
      <c r="AM24" s="11" t="str">
        <f t="shared" si="13"/>
        <v/>
      </c>
      <c r="AN24" s="11" t="str">
        <f t="shared" si="47"/>
        <v/>
      </c>
      <c r="AO24" s="11" t="str">
        <f t="shared" si="48"/>
        <v/>
      </c>
      <c r="AP24" s="32"/>
      <c r="AQ24" s="32"/>
      <c r="AR24" s="137"/>
      <c r="AS24" s="12" t="e">
        <f t="shared" si="49"/>
        <v>#VALUE!</v>
      </c>
      <c r="AT24" s="13" t="e">
        <f t="shared" si="50"/>
        <v>#VALUE!</v>
      </c>
      <c r="AU24" s="13"/>
      <c r="AV24" s="8">
        <f t="shared" si="14"/>
        <v>9.0359999999999996</v>
      </c>
      <c r="AW24" s="8">
        <f t="shared" si="51"/>
        <v>-184.49199999999999</v>
      </c>
      <c r="AX24" s="8"/>
      <c r="AY24" s="8">
        <f t="shared" si="16"/>
        <v>0</v>
      </c>
      <c r="AZ24"/>
      <c r="BA24" t="e">
        <f>IF(D24="M",IF(BD24&lt;78,LMS!$D$5*BD24^3+LMS!$E$5*BD24^2+LMS!$F$5*BD24+LMS!$G$5,IF(BD24&lt;150,LMS!$D$6*BD24^3+LMS!$E$6*BD24^2+LMS!$F$6*BD24+LMS!$G$6,LMS!$D$7*BD24^3+LMS!$E$7*BD24^2+LMS!$F$7*BD24+LMS!$G$7)),IF(BD24&lt;69,LMS!$D$9*BD24^3+LMS!$E$9*BD24^2+LMS!$F$9*BD24+LMS!$G$9,IF(BD24&lt;150,LMS!$D$10*BD24^3+LMS!$E$10*BD24^2+LMS!$F$10*BD24+LMS!$G$10,LMS!$D$11*BD24^3+LMS!$E$11*BD24^2+LMS!$F$11*BD24+LMS!$G$11)))</f>
        <v>#VALUE!</v>
      </c>
      <c r="BB24" t="e">
        <f>IF(D24="M",(IF(BD24&lt;2.5,LMS!$D$21*BD24^3+LMS!$E$21*BD24^2+LMS!$F$21*BD24+LMS!$G$21,IF(BD24&lt;9.5,LMS!$D$22*BD24^3+LMS!$E$22*BD24^2+LMS!$F$22*BD24+LMS!$G$22,IF(BD24&lt;26.75,LMS!$D$23*BD24^3+LMS!$E$23*BD24^2+LMS!$F$23*BD24+LMS!$G$23,IF(BD24&lt;90,LMS!$D$24*BD24^3+LMS!$E$24*BD24^2+LMS!$F$24*BD24+LMS!$G$24,LMS!$D$25*BD24^3+LMS!$E$25*BD24^2+LMS!$F$25*BD24+LMS!$G$25))))),(IF(BD24&lt;2.5,LMS!$D$27*BD24^3+LMS!$E$27*BD24^2+LMS!$F$27*BD24+LMS!$G$27,IF(BD24&lt;9.5,LMS!$D$28*BD24^3+LMS!$E$28*BD24^2+LMS!$F$28*BD24+LMS!$G$28,IF(BD24&lt;26.75,LMS!$D$29*BD24^3+LMS!$E$29*BD24^2+LMS!$F$29*BD24+LMS!$G$29,IF(BD24&lt;90,LMS!$D$30*BD24^3+LMS!$E$30*BD24^2+LMS!$F$30*BD24+LMS!$G$30,IF(BD24&lt;150,LMS!$D$31*BD24^3+LMS!$E$31*BD24^2+LMS!$F$31*BD24+LMS!$G$31,LMS!$D$32*BD24^3+LMS!$E$32*BD24^2+LMS!$F$32*BD24+LMS!$G$32)))))))</f>
        <v>#VALUE!</v>
      </c>
      <c r="BC24" t="e">
        <f>IF(D24="M",(IF(BD24&lt;90,LMS!$D$14*BD24^3+LMS!$E$14*BD24^2+LMS!$F$14*BD24+LMS!$G$14,LMS!$D$15*BD24^3+LMS!$E$15*BD24^2+LMS!$F$15*BD24+LMS!$G$15)),(IF(BD24&lt;90,LMS!$D$17*BD24^3+LMS!$E$17*BD24^2+LMS!$F$17*BD24+LMS!$G$17,LMS!$D$18*BD24^3+LMS!$E$18*BD24^2+LMS!$F$18*BD24+LMS!$G$18)))</f>
        <v>#VALUE!</v>
      </c>
      <c r="BD24" s="7" t="e">
        <f t="shared" si="52"/>
        <v>#VALUE!</v>
      </c>
      <c r="BF24" t="e">
        <f t="shared" si="17"/>
        <v>#VALUE!</v>
      </c>
      <c r="BG24" t="e">
        <f t="shared" si="18"/>
        <v>#VALUE!</v>
      </c>
      <c r="BH24" t="e">
        <f t="shared" si="19"/>
        <v>#VALUE!</v>
      </c>
      <c r="BI24" s="7" t="e">
        <f t="shared" si="20"/>
        <v>#VALUE!</v>
      </c>
      <c r="BJ24" s="7" t="e">
        <f t="shared" si="21"/>
        <v>#VALUE!</v>
      </c>
      <c r="BK24" s="7" t="e">
        <f t="shared" si="22"/>
        <v>#VALUE!</v>
      </c>
      <c r="BL24" s="7" t="e">
        <f t="shared" si="53"/>
        <v>#VALUE!</v>
      </c>
      <c r="BM24" s="7" t="e">
        <f t="shared" si="54"/>
        <v>#VALUE!</v>
      </c>
      <c r="BN24" s="7" t="e">
        <f t="shared" si="55"/>
        <v>#VALUE!</v>
      </c>
      <c r="BO24" s="7" t="e">
        <f t="shared" si="56"/>
        <v>#VALUE!</v>
      </c>
      <c r="BP24" s="7" t="e">
        <f t="shared" si="57"/>
        <v>#VALUE!</v>
      </c>
      <c r="BQ24" s="7" t="e">
        <f t="shared" si="58"/>
        <v>#VALUE!</v>
      </c>
      <c r="BS24" s="7" t="e">
        <f t="shared" si="29"/>
        <v>#VALUE!</v>
      </c>
      <c r="BT24" s="7" t="e">
        <f t="shared" si="30"/>
        <v>#VALUE!</v>
      </c>
      <c r="BU24" s="7" t="e">
        <f t="shared" si="31"/>
        <v>#VALUE!</v>
      </c>
      <c r="BV24" s="7" t="e">
        <f t="shared" si="32"/>
        <v>#VALUE!</v>
      </c>
      <c r="BW24" s="7" t="e">
        <f t="shared" si="33"/>
        <v>#VALUE!</v>
      </c>
      <c r="BX24" s="7" t="e">
        <f t="shared" si="34"/>
        <v>#VALUE!</v>
      </c>
      <c r="BY24" s="7" t="e">
        <f t="shared" si="35"/>
        <v>#VALUE!</v>
      </c>
      <c r="BZ24" s="7" t="e">
        <f t="shared" si="36"/>
        <v>#VALUE!</v>
      </c>
      <c r="CA24" s="7" t="e">
        <f t="shared" si="37"/>
        <v>#VALUE!</v>
      </c>
    </row>
    <row r="25" spans="2:79" s="7" customFormat="1">
      <c r="B25" s="119"/>
      <c r="C25" s="119"/>
      <c r="D25" s="119"/>
      <c r="E25" s="31"/>
      <c r="F25" s="79"/>
      <c r="G25" s="79"/>
      <c r="H25" s="79"/>
      <c r="I25" s="79"/>
      <c r="J25" s="79"/>
      <c r="K25" s="79"/>
      <c r="L25" s="31"/>
      <c r="M25" s="79"/>
      <c r="N25" s="79"/>
      <c r="O25" s="79"/>
      <c r="P25" s="79"/>
      <c r="Q25" s="2" t="str">
        <f t="shared" si="38"/>
        <v/>
      </c>
      <c r="R25" s="11" t="str">
        <f t="shared" si="39"/>
        <v/>
      </c>
      <c r="S25" s="2" t="str">
        <f t="shared" si="40"/>
        <v/>
      </c>
      <c r="T25" s="11" t="str">
        <f t="shared" si="41"/>
        <v/>
      </c>
      <c r="U25" s="2" t="str">
        <f t="shared" si="42"/>
        <v/>
      </c>
      <c r="V25" s="11" t="str">
        <f t="shared" si="43"/>
        <v/>
      </c>
      <c r="W25" s="80" t="str">
        <f t="shared" si="44"/>
        <v/>
      </c>
      <c r="X25" s="80" t="str">
        <f t="shared" si="45"/>
        <v/>
      </c>
      <c r="Y25" s="2" t="str">
        <f t="shared" si="46"/>
        <v/>
      </c>
      <c r="Z25" s="11" t="str">
        <f t="shared" si="0"/>
        <v/>
      </c>
      <c r="AA25" s="2" t="str">
        <f t="shared" si="1"/>
        <v/>
      </c>
      <c r="AB25" s="11" t="str">
        <f t="shared" si="2"/>
        <v/>
      </c>
      <c r="AC25" s="2" t="str">
        <f t="shared" si="3"/>
        <v/>
      </c>
      <c r="AD25" s="11" t="str">
        <f t="shared" si="4"/>
        <v/>
      </c>
      <c r="AE25" s="11" t="str">
        <f t="shared" si="5"/>
        <v/>
      </c>
      <c r="AF25" s="2" t="str">
        <f t="shared" si="6"/>
        <v/>
      </c>
      <c r="AG25" s="2" t="str">
        <f t="shared" si="7"/>
        <v/>
      </c>
      <c r="AH25" s="2" t="str">
        <f t="shared" si="8"/>
        <v/>
      </c>
      <c r="AI25" s="11" t="str">
        <f t="shared" si="9"/>
        <v/>
      </c>
      <c r="AJ25" s="2" t="str">
        <f t="shared" si="10"/>
        <v/>
      </c>
      <c r="AK25" s="11" t="str">
        <f t="shared" si="11"/>
        <v/>
      </c>
      <c r="AL25" s="2" t="str">
        <f t="shared" si="12"/>
        <v/>
      </c>
      <c r="AM25" s="11" t="str">
        <f t="shared" si="13"/>
        <v/>
      </c>
      <c r="AN25" s="11" t="str">
        <f t="shared" si="47"/>
        <v/>
      </c>
      <c r="AO25" s="11" t="str">
        <f t="shared" si="48"/>
        <v/>
      </c>
      <c r="AP25" s="32"/>
      <c r="AQ25" s="32"/>
      <c r="AR25" s="137"/>
      <c r="AS25" s="12" t="e">
        <f t="shared" si="49"/>
        <v>#VALUE!</v>
      </c>
      <c r="AT25" s="13" t="e">
        <f t="shared" si="50"/>
        <v>#VALUE!</v>
      </c>
      <c r="AU25" s="13"/>
      <c r="AV25" s="8">
        <f t="shared" si="14"/>
        <v>9.0359999999999996</v>
      </c>
      <c r="AW25" s="8">
        <f t="shared" si="51"/>
        <v>-184.49199999999999</v>
      </c>
      <c r="AX25" s="8"/>
      <c r="AY25" s="8">
        <f t="shared" si="16"/>
        <v>0</v>
      </c>
      <c r="AZ25"/>
      <c r="BA25" t="e">
        <f>IF(D25="M",IF(BD25&lt;78,LMS!$D$5*BD25^3+LMS!$E$5*BD25^2+LMS!$F$5*BD25+LMS!$G$5,IF(BD25&lt;150,LMS!$D$6*BD25^3+LMS!$E$6*BD25^2+LMS!$F$6*BD25+LMS!$G$6,LMS!$D$7*BD25^3+LMS!$E$7*BD25^2+LMS!$F$7*BD25+LMS!$G$7)),IF(BD25&lt;69,LMS!$D$9*BD25^3+LMS!$E$9*BD25^2+LMS!$F$9*BD25+LMS!$G$9,IF(BD25&lt;150,LMS!$D$10*BD25^3+LMS!$E$10*BD25^2+LMS!$F$10*BD25+LMS!$G$10,LMS!$D$11*BD25^3+LMS!$E$11*BD25^2+LMS!$F$11*BD25+LMS!$G$11)))</f>
        <v>#VALUE!</v>
      </c>
      <c r="BB25" t="e">
        <f>IF(D25="M",(IF(BD25&lt;2.5,LMS!$D$21*BD25^3+LMS!$E$21*BD25^2+LMS!$F$21*BD25+LMS!$G$21,IF(BD25&lt;9.5,LMS!$D$22*BD25^3+LMS!$E$22*BD25^2+LMS!$F$22*BD25+LMS!$G$22,IF(BD25&lt;26.75,LMS!$D$23*BD25^3+LMS!$E$23*BD25^2+LMS!$F$23*BD25+LMS!$G$23,IF(BD25&lt;90,LMS!$D$24*BD25^3+LMS!$E$24*BD25^2+LMS!$F$24*BD25+LMS!$G$24,LMS!$D$25*BD25^3+LMS!$E$25*BD25^2+LMS!$F$25*BD25+LMS!$G$25))))),(IF(BD25&lt;2.5,LMS!$D$27*BD25^3+LMS!$E$27*BD25^2+LMS!$F$27*BD25+LMS!$G$27,IF(BD25&lt;9.5,LMS!$D$28*BD25^3+LMS!$E$28*BD25^2+LMS!$F$28*BD25+LMS!$G$28,IF(BD25&lt;26.75,LMS!$D$29*BD25^3+LMS!$E$29*BD25^2+LMS!$F$29*BD25+LMS!$G$29,IF(BD25&lt;90,LMS!$D$30*BD25^3+LMS!$E$30*BD25^2+LMS!$F$30*BD25+LMS!$G$30,IF(BD25&lt;150,LMS!$D$31*BD25^3+LMS!$E$31*BD25^2+LMS!$F$31*BD25+LMS!$G$31,LMS!$D$32*BD25^3+LMS!$E$32*BD25^2+LMS!$F$32*BD25+LMS!$G$32)))))))</f>
        <v>#VALUE!</v>
      </c>
      <c r="BC25" t="e">
        <f>IF(D25="M",(IF(BD25&lt;90,LMS!$D$14*BD25^3+LMS!$E$14*BD25^2+LMS!$F$14*BD25+LMS!$G$14,LMS!$D$15*BD25^3+LMS!$E$15*BD25^2+LMS!$F$15*BD25+LMS!$G$15)),(IF(BD25&lt;90,LMS!$D$17*BD25^3+LMS!$E$17*BD25^2+LMS!$F$17*BD25+LMS!$G$17,LMS!$D$18*BD25^3+LMS!$E$18*BD25^2+LMS!$F$18*BD25+LMS!$G$18)))</f>
        <v>#VALUE!</v>
      </c>
      <c r="BD25" s="7" t="e">
        <f t="shared" si="52"/>
        <v>#VALUE!</v>
      </c>
      <c r="BF25" t="e">
        <f t="shared" si="17"/>
        <v>#VALUE!</v>
      </c>
      <c r="BG25" t="e">
        <f t="shared" si="18"/>
        <v>#VALUE!</v>
      </c>
      <c r="BH25" t="e">
        <f t="shared" si="19"/>
        <v>#VALUE!</v>
      </c>
      <c r="BI25" s="7" t="e">
        <f t="shared" si="20"/>
        <v>#VALUE!</v>
      </c>
      <c r="BJ25" s="7" t="e">
        <f t="shared" si="21"/>
        <v>#VALUE!</v>
      </c>
      <c r="BK25" s="7" t="e">
        <f t="shared" si="22"/>
        <v>#VALUE!</v>
      </c>
      <c r="BL25" s="7" t="e">
        <f t="shared" si="53"/>
        <v>#VALUE!</v>
      </c>
      <c r="BM25" s="7" t="e">
        <f t="shared" si="54"/>
        <v>#VALUE!</v>
      </c>
      <c r="BN25" s="7" t="e">
        <f t="shared" si="55"/>
        <v>#VALUE!</v>
      </c>
      <c r="BO25" s="7" t="e">
        <f t="shared" si="56"/>
        <v>#VALUE!</v>
      </c>
      <c r="BP25" s="7" t="e">
        <f t="shared" si="57"/>
        <v>#VALUE!</v>
      </c>
      <c r="BQ25" s="7" t="e">
        <f t="shared" si="58"/>
        <v>#VALUE!</v>
      </c>
      <c r="BS25" s="7" t="e">
        <f t="shared" si="29"/>
        <v>#VALUE!</v>
      </c>
      <c r="BT25" s="7" t="e">
        <f t="shared" si="30"/>
        <v>#VALUE!</v>
      </c>
      <c r="BU25" s="7" t="e">
        <f t="shared" si="31"/>
        <v>#VALUE!</v>
      </c>
      <c r="BV25" s="7" t="e">
        <f t="shared" si="32"/>
        <v>#VALUE!</v>
      </c>
      <c r="BW25" s="7" t="e">
        <f t="shared" si="33"/>
        <v>#VALUE!</v>
      </c>
      <c r="BX25" s="7" t="e">
        <f t="shared" si="34"/>
        <v>#VALUE!</v>
      </c>
      <c r="BY25" s="7" t="e">
        <f t="shared" si="35"/>
        <v>#VALUE!</v>
      </c>
      <c r="BZ25" s="7" t="e">
        <f t="shared" si="36"/>
        <v>#VALUE!</v>
      </c>
      <c r="CA25" s="7" t="e">
        <f t="shared" si="37"/>
        <v>#VALUE!</v>
      </c>
    </row>
    <row r="26" spans="2:79" s="7" customFormat="1">
      <c r="B26" s="119"/>
      <c r="C26" s="119"/>
      <c r="D26" s="119"/>
      <c r="E26" s="31"/>
      <c r="F26" s="79"/>
      <c r="G26" s="79"/>
      <c r="H26" s="79"/>
      <c r="I26" s="79"/>
      <c r="J26" s="79"/>
      <c r="K26" s="79"/>
      <c r="L26" s="31"/>
      <c r="M26" s="79"/>
      <c r="N26" s="79"/>
      <c r="O26" s="79"/>
      <c r="P26" s="79"/>
      <c r="Q26" s="2" t="str">
        <f t="shared" si="38"/>
        <v/>
      </c>
      <c r="R26" s="11" t="str">
        <f t="shared" si="39"/>
        <v/>
      </c>
      <c r="S26" s="2" t="str">
        <f t="shared" si="40"/>
        <v/>
      </c>
      <c r="T26" s="11" t="str">
        <f t="shared" si="41"/>
        <v/>
      </c>
      <c r="U26" s="2" t="str">
        <f t="shared" si="42"/>
        <v/>
      </c>
      <c r="V26" s="11" t="str">
        <f t="shared" si="43"/>
        <v/>
      </c>
      <c r="W26" s="80" t="str">
        <f t="shared" ref="W26:W89" si="59">IF(COUNTA(E26,G26,H26,L26)=4,INT((L26-E26+G26*7+H26)/7),"")</f>
        <v/>
      </c>
      <c r="X26" s="80" t="str">
        <f t="shared" ref="X26:X89" si="60">IF(COUNTA(E26,G26,H26,L26)=4,MOD((L26-E26+G26*7+H26),7),"")</f>
        <v/>
      </c>
      <c r="Y26" s="2" t="str">
        <f t="shared" si="46"/>
        <v/>
      </c>
      <c r="Z26" s="11" t="str">
        <f t="shared" si="0"/>
        <v/>
      </c>
      <c r="AA26" s="2" t="str">
        <f t="shared" si="1"/>
        <v/>
      </c>
      <c r="AB26" s="11" t="str">
        <f t="shared" si="2"/>
        <v/>
      </c>
      <c r="AC26" s="2" t="str">
        <f t="shared" si="3"/>
        <v/>
      </c>
      <c r="AD26" s="11" t="str">
        <f t="shared" si="4"/>
        <v/>
      </c>
      <c r="AE26" s="11" t="str">
        <f t="shared" si="5"/>
        <v/>
      </c>
      <c r="AF26" s="2" t="str">
        <f t="shared" si="6"/>
        <v/>
      </c>
      <c r="AG26" s="2" t="str">
        <f t="shared" si="7"/>
        <v/>
      </c>
      <c r="AH26" s="2" t="str">
        <f t="shared" si="8"/>
        <v/>
      </c>
      <c r="AI26" s="11" t="str">
        <f t="shared" si="9"/>
        <v/>
      </c>
      <c r="AJ26" s="2" t="str">
        <f t="shared" si="10"/>
        <v/>
      </c>
      <c r="AK26" s="11" t="str">
        <f t="shared" si="11"/>
        <v/>
      </c>
      <c r="AL26" s="2" t="str">
        <f t="shared" si="12"/>
        <v/>
      </c>
      <c r="AM26" s="11" t="str">
        <f t="shared" si="13"/>
        <v/>
      </c>
      <c r="AN26" s="11" t="str">
        <f t="shared" ref="AN26:AN89" si="61">IF(COUNTA(E26,L26)=2,(L26-E26)/365.25,"")</f>
        <v/>
      </c>
      <c r="AO26" s="11" t="str">
        <f t="shared" ref="AO26:AO89" si="62">IF(AN26="","",IF(AS26&lt;10,"0","")&amp;AS26&amp;"歳"&amp;IF(AT26&lt;10,"0","")&amp;AT26&amp;"か月")</f>
        <v/>
      </c>
      <c r="AP26" s="32"/>
      <c r="AQ26" s="32"/>
      <c r="AR26" s="137"/>
      <c r="AS26" s="12" t="e">
        <f t="shared" ref="AS26:AS89" si="63">INT(AN26)</f>
        <v>#VALUE!</v>
      </c>
      <c r="AT26" s="13" t="e">
        <f t="shared" ref="AT26:AT89" si="64">INT((AN26-INT(AN26))*12)</f>
        <v>#VALUE!</v>
      </c>
      <c r="AU26" s="13"/>
      <c r="AV26" s="8">
        <f t="shared" ref="AV26:AV89" si="65">IF(D26="M",2.06*10^-3*N26^2-0.1166*N26+6.5273,2.49*10^-3*N26^2-0.1858*N26+9.036)</f>
        <v>9.0359999999999996</v>
      </c>
      <c r="AW26" s="8">
        <f t="shared" ref="AW26:AW89" si="66">((N26/100)^3*INDEX(itoOI,IF(D26="M",0,3)+IF(N26&lt;140,1,IF(N26&lt;=149,2,3)),1)+(N26/100)^2*INDEX(itoOI,IF(D26="M",0,3)+IF(N26&lt;140,1,IF(N26&lt;=149,2,3)),2)+(N26/100)*INDEX(itoOI,IF(D26="M",0,3)+IF(N26&lt;140,1,IF(N26&lt;=149,2,3)),3)+INDEX(itoOI,IF(D26="M",0,3)+IF(N26&lt;140,1,IF(N26&lt;=149,2,3)),4))</f>
        <v>-184.49199999999999</v>
      </c>
      <c r="AX26" s="8"/>
      <c r="AY26" s="8">
        <f t="shared" si="16"/>
        <v>0</v>
      </c>
      <c r="AZ26"/>
      <c r="BA26" t="e">
        <f>IF(D26="M",IF(BD26&lt;78,LMS!$D$5*BD26^3+LMS!$E$5*BD26^2+LMS!$F$5*BD26+LMS!$G$5,IF(BD26&lt;150,LMS!$D$6*BD26^3+LMS!$E$6*BD26^2+LMS!$F$6*BD26+LMS!$G$6,LMS!$D$7*BD26^3+LMS!$E$7*BD26^2+LMS!$F$7*BD26+LMS!$G$7)),IF(BD26&lt;69,LMS!$D$9*BD26^3+LMS!$E$9*BD26^2+LMS!$F$9*BD26+LMS!$G$9,IF(BD26&lt;150,LMS!$D$10*BD26^3+LMS!$E$10*BD26^2+LMS!$F$10*BD26+LMS!$G$10,LMS!$D$11*BD26^3+LMS!$E$11*BD26^2+LMS!$F$11*BD26+LMS!$G$11)))</f>
        <v>#VALUE!</v>
      </c>
      <c r="BB26" t="e">
        <f>IF(D26="M",(IF(BD26&lt;2.5,LMS!$D$21*BD26^3+LMS!$E$21*BD26^2+LMS!$F$21*BD26+LMS!$G$21,IF(BD26&lt;9.5,LMS!$D$22*BD26^3+LMS!$E$22*BD26^2+LMS!$F$22*BD26+LMS!$G$22,IF(BD26&lt;26.75,LMS!$D$23*BD26^3+LMS!$E$23*BD26^2+LMS!$F$23*BD26+LMS!$G$23,IF(BD26&lt;90,LMS!$D$24*BD26^3+LMS!$E$24*BD26^2+LMS!$F$24*BD26+LMS!$G$24,LMS!$D$25*BD26^3+LMS!$E$25*BD26^2+LMS!$F$25*BD26+LMS!$G$25))))),(IF(BD26&lt;2.5,LMS!$D$27*BD26^3+LMS!$E$27*BD26^2+LMS!$F$27*BD26+LMS!$G$27,IF(BD26&lt;9.5,LMS!$D$28*BD26^3+LMS!$E$28*BD26^2+LMS!$F$28*BD26+LMS!$G$28,IF(BD26&lt;26.75,LMS!$D$29*BD26^3+LMS!$E$29*BD26^2+LMS!$F$29*BD26+LMS!$G$29,IF(BD26&lt;90,LMS!$D$30*BD26^3+LMS!$E$30*BD26^2+LMS!$F$30*BD26+LMS!$G$30,IF(BD26&lt;150,LMS!$D$31*BD26^3+LMS!$E$31*BD26^2+LMS!$F$31*BD26+LMS!$G$31,LMS!$D$32*BD26^3+LMS!$E$32*BD26^2+LMS!$F$32*BD26+LMS!$G$32)))))))</f>
        <v>#VALUE!</v>
      </c>
      <c r="BC26" t="e">
        <f>IF(D26="M",(IF(BD26&lt;90,LMS!$D$14*BD26^3+LMS!$E$14*BD26^2+LMS!$F$14*BD26+LMS!$G$14,LMS!$D$15*BD26^3+LMS!$E$15*BD26^2+LMS!$F$15*BD26+LMS!$G$15)),(IF(BD26&lt;90,LMS!$D$17*BD26^3+LMS!$E$17*BD26^2+LMS!$F$17*BD26+LMS!$G$17,LMS!$D$18*BD26^3+LMS!$E$18*BD26^2+LMS!$F$18*BD26+LMS!$G$18)))</f>
        <v>#VALUE!</v>
      </c>
      <c r="BD26" s="7" t="e">
        <f t="shared" ref="BD26:BD89" si="67">AN26*365.25/30.4375</f>
        <v>#VALUE!</v>
      </c>
      <c r="BF26" t="e">
        <f t="shared" si="17"/>
        <v>#VALUE!</v>
      </c>
      <c r="BG26" t="e">
        <f t="shared" si="18"/>
        <v>#VALUE!</v>
      </c>
      <c r="BH26" t="e">
        <f t="shared" si="19"/>
        <v>#VALUE!</v>
      </c>
      <c r="BI26" s="7" t="e">
        <f t="shared" si="20"/>
        <v>#VALUE!</v>
      </c>
      <c r="BJ26" s="7" t="e">
        <f t="shared" si="21"/>
        <v>#VALUE!</v>
      </c>
      <c r="BK26" s="7" t="e">
        <f t="shared" si="22"/>
        <v>#VALUE!</v>
      </c>
      <c r="BL26" s="7" t="e">
        <f t="shared" ref="BL26:BL89" si="68">INDEX(birthH,(W26-22)*7+X26+1,1)</f>
        <v>#VALUE!</v>
      </c>
      <c r="BM26" s="7" t="e">
        <f t="shared" ref="BM26:BM89" si="69">INDEX(birthH,(W26-22)*7+X26+1,2)</f>
        <v>#VALUE!</v>
      </c>
      <c r="BN26" s="7" t="e">
        <f t="shared" ref="BN26:BN89" si="70">INDEX(birthH,(W26-22)*7+X26+1,3)</f>
        <v>#VALUE!</v>
      </c>
      <c r="BO26" s="7" t="e">
        <f t="shared" ref="BO26:BO89" si="71">INDEX(head,(W26-22)*7+X26+1,1)</f>
        <v>#VALUE!</v>
      </c>
      <c r="BP26" s="7" t="e">
        <f t="shared" ref="BP26:BP89" si="72">INDEX(head,(W26-22)*7+X26+1,2)</f>
        <v>#VALUE!</v>
      </c>
      <c r="BQ26" s="7" t="e">
        <f t="shared" ref="BQ26:BQ89" si="73">INDEX(head,(W26-22)*7+X26+1,3)</f>
        <v>#VALUE!</v>
      </c>
      <c r="BS26" s="7" t="e">
        <f t="shared" si="29"/>
        <v>#VALUE!</v>
      </c>
      <c r="BT26" s="7" t="e">
        <f t="shared" si="30"/>
        <v>#VALUE!</v>
      </c>
      <c r="BU26" s="7" t="e">
        <f t="shared" si="31"/>
        <v>#VALUE!</v>
      </c>
      <c r="BV26" s="7" t="e">
        <f t="shared" si="32"/>
        <v>#VALUE!</v>
      </c>
      <c r="BW26" s="7" t="e">
        <f t="shared" si="33"/>
        <v>#VALUE!</v>
      </c>
      <c r="BX26" s="7" t="e">
        <f t="shared" si="34"/>
        <v>#VALUE!</v>
      </c>
      <c r="BY26" s="7" t="e">
        <f t="shared" si="35"/>
        <v>#VALUE!</v>
      </c>
      <c r="BZ26" s="7" t="e">
        <f t="shared" si="36"/>
        <v>#VALUE!</v>
      </c>
      <c r="CA26" s="7" t="e">
        <f t="shared" si="37"/>
        <v>#VALUE!</v>
      </c>
    </row>
    <row r="27" spans="2:79" s="7" customFormat="1">
      <c r="B27" s="119"/>
      <c r="C27" s="119"/>
      <c r="D27" s="119"/>
      <c r="E27" s="31"/>
      <c r="F27" s="79"/>
      <c r="G27" s="79"/>
      <c r="H27" s="79"/>
      <c r="I27" s="79"/>
      <c r="J27" s="79"/>
      <c r="K27" s="79"/>
      <c r="L27" s="31"/>
      <c r="M27" s="79"/>
      <c r="N27" s="79"/>
      <c r="O27" s="79"/>
      <c r="P27" s="79"/>
      <c r="Q27" s="2" t="str">
        <f t="shared" si="38"/>
        <v/>
      </c>
      <c r="R27" s="11" t="str">
        <f t="shared" si="39"/>
        <v/>
      </c>
      <c r="S27" s="2" t="str">
        <f t="shared" si="40"/>
        <v/>
      </c>
      <c r="T27" s="11" t="str">
        <f t="shared" si="41"/>
        <v/>
      </c>
      <c r="U27" s="2" t="str">
        <f t="shared" si="42"/>
        <v/>
      </c>
      <c r="V27" s="11" t="str">
        <f t="shared" si="43"/>
        <v/>
      </c>
      <c r="W27" s="80" t="str">
        <f t="shared" si="59"/>
        <v/>
      </c>
      <c r="X27" s="80" t="str">
        <f t="shared" si="60"/>
        <v/>
      </c>
      <c r="Y27" s="2" t="str">
        <f t="shared" si="46"/>
        <v/>
      </c>
      <c r="Z27" s="11" t="str">
        <f t="shared" si="0"/>
        <v/>
      </c>
      <c r="AA27" s="2" t="str">
        <f t="shared" si="1"/>
        <v/>
      </c>
      <c r="AB27" s="11" t="str">
        <f t="shared" si="2"/>
        <v/>
      </c>
      <c r="AC27" s="2" t="str">
        <f t="shared" si="3"/>
        <v/>
      </c>
      <c r="AD27" s="11" t="str">
        <f t="shared" si="4"/>
        <v/>
      </c>
      <c r="AE27" s="11" t="str">
        <f t="shared" si="5"/>
        <v/>
      </c>
      <c r="AF27" s="2" t="str">
        <f t="shared" si="6"/>
        <v/>
      </c>
      <c r="AG27" s="2" t="str">
        <f t="shared" si="7"/>
        <v/>
      </c>
      <c r="AH27" s="2" t="str">
        <f t="shared" si="8"/>
        <v/>
      </c>
      <c r="AI27" s="11" t="str">
        <f t="shared" si="9"/>
        <v/>
      </c>
      <c r="AJ27" s="2" t="str">
        <f t="shared" si="10"/>
        <v/>
      </c>
      <c r="AK27" s="11" t="str">
        <f t="shared" si="11"/>
        <v/>
      </c>
      <c r="AL27" s="2" t="str">
        <f t="shared" si="12"/>
        <v/>
      </c>
      <c r="AM27" s="11" t="str">
        <f t="shared" si="13"/>
        <v/>
      </c>
      <c r="AN27" s="11" t="str">
        <f t="shared" si="61"/>
        <v/>
      </c>
      <c r="AO27" s="11" t="str">
        <f t="shared" si="62"/>
        <v/>
      </c>
      <c r="AP27" s="32"/>
      <c r="AQ27" s="32"/>
      <c r="AR27" s="137"/>
      <c r="AS27" s="12" t="e">
        <f t="shared" si="63"/>
        <v>#VALUE!</v>
      </c>
      <c r="AT27" s="13" t="e">
        <f t="shared" si="64"/>
        <v>#VALUE!</v>
      </c>
      <c r="AU27" s="13"/>
      <c r="AV27" s="8">
        <f t="shared" si="65"/>
        <v>9.0359999999999996</v>
      </c>
      <c r="AW27" s="8">
        <f t="shared" si="66"/>
        <v>-184.49199999999999</v>
      </c>
      <c r="AX27" s="8"/>
      <c r="AY27" s="8">
        <f t="shared" si="16"/>
        <v>0</v>
      </c>
      <c r="AZ27"/>
      <c r="BA27" t="e">
        <f>IF(D27="M",IF(BD27&lt;78,LMS!$D$5*BD27^3+LMS!$E$5*BD27^2+LMS!$F$5*BD27+LMS!$G$5,IF(BD27&lt;150,LMS!$D$6*BD27^3+LMS!$E$6*BD27^2+LMS!$F$6*BD27+LMS!$G$6,LMS!$D$7*BD27^3+LMS!$E$7*BD27^2+LMS!$F$7*BD27+LMS!$G$7)),IF(BD27&lt;69,LMS!$D$9*BD27^3+LMS!$E$9*BD27^2+LMS!$F$9*BD27+LMS!$G$9,IF(BD27&lt;150,LMS!$D$10*BD27^3+LMS!$E$10*BD27^2+LMS!$F$10*BD27+LMS!$G$10,LMS!$D$11*BD27^3+LMS!$E$11*BD27^2+LMS!$F$11*BD27+LMS!$G$11)))</f>
        <v>#VALUE!</v>
      </c>
      <c r="BB27" t="e">
        <f>IF(D27="M",(IF(BD27&lt;2.5,LMS!$D$21*BD27^3+LMS!$E$21*BD27^2+LMS!$F$21*BD27+LMS!$G$21,IF(BD27&lt;9.5,LMS!$D$22*BD27^3+LMS!$E$22*BD27^2+LMS!$F$22*BD27+LMS!$G$22,IF(BD27&lt;26.75,LMS!$D$23*BD27^3+LMS!$E$23*BD27^2+LMS!$F$23*BD27+LMS!$G$23,IF(BD27&lt;90,LMS!$D$24*BD27^3+LMS!$E$24*BD27^2+LMS!$F$24*BD27+LMS!$G$24,LMS!$D$25*BD27^3+LMS!$E$25*BD27^2+LMS!$F$25*BD27+LMS!$G$25))))),(IF(BD27&lt;2.5,LMS!$D$27*BD27^3+LMS!$E$27*BD27^2+LMS!$F$27*BD27+LMS!$G$27,IF(BD27&lt;9.5,LMS!$D$28*BD27^3+LMS!$E$28*BD27^2+LMS!$F$28*BD27+LMS!$G$28,IF(BD27&lt;26.75,LMS!$D$29*BD27^3+LMS!$E$29*BD27^2+LMS!$F$29*BD27+LMS!$G$29,IF(BD27&lt;90,LMS!$D$30*BD27^3+LMS!$E$30*BD27^2+LMS!$F$30*BD27+LMS!$G$30,IF(BD27&lt;150,LMS!$D$31*BD27^3+LMS!$E$31*BD27^2+LMS!$F$31*BD27+LMS!$G$31,LMS!$D$32*BD27^3+LMS!$E$32*BD27^2+LMS!$F$32*BD27+LMS!$G$32)))))))</f>
        <v>#VALUE!</v>
      </c>
      <c r="BC27" t="e">
        <f>IF(D27="M",(IF(BD27&lt;90,LMS!$D$14*BD27^3+LMS!$E$14*BD27^2+LMS!$F$14*BD27+LMS!$G$14,LMS!$D$15*BD27^3+LMS!$E$15*BD27^2+LMS!$F$15*BD27+LMS!$G$15)),(IF(BD27&lt;90,LMS!$D$17*BD27^3+LMS!$E$17*BD27^2+LMS!$F$17*BD27+LMS!$G$17,LMS!$D$18*BD27^3+LMS!$E$18*BD27^2+LMS!$F$18*BD27+LMS!$G$18)))</f>
        <v>#VALUE!</v>
      </c>
      <c r="BD27" s="7" t="e">
        <f t="shared" si="67"/>
        <v>#VALUE!</v>
      </c>
      <c r="BF27" t="e">
        <f t="shared" si="17"/>
        <v>#VALUE!</v>
      </c>
      <c r="BG27" t="e">
        <f t="shared" si="18"/>
        <v>#VALUE!</v>
      </c>
      <c r="BH27" t="e">
        <f t="shared" si="19"/>
        <v>#VALUE!</v>
      </c>
      <c r="BI27" s="7" t="e">
        <f t="shared" si="20"/>
        <v>#VALUE!</v>
      </c>
      <c r="BJ27" s="7" t="e">
        <f t="shared" si="21"/>
        <v>#VALUE!</v>
      </c>
      <c r="BK27" s="7" t="e">
        <f t="shared" si="22"/>
        <v>#VALUE!</v>
      </c>
      <c r="BL27" s="7" t="e">
        <f t="shared" si="68"/>
        <v>#VALUE!</v>
      </c>
      <c r="BM27" s="7" t="e">
        <f t="shared" si="69"/>
        <v>#VALUE!</v>
      </c>
      <c r="BN27" s="7" t="e">
        <f t="shared" si="70"/>
        <v>#VALUE!</v>
      </c>
      <c r="BO27" s="7" t="e">
        <f t="shared" si="71"/>
        <v>#VALUE!</v>
      </c>
      <c r="BP27" s="7" t="e">
        <f t="shared" si="72"/>
        <v>#VALUE!</v>
      </c>
      <c r="BQ27" s="7" t="e">
        <f t="shared" si="73"/>
        <v>#VALUE!</v>
      </c>
      <c r="BS27" s="7" t="e">
        <f t="shared" si="29"/>
        <v>#VALUE!</v>
      </c>
      <c r="BT27" s="7" t="e">
        <f t="shared" si="30"/>
        <v>#VALUE!</v>
      </c>
      <c r="BU27" s="7" t="e">
        <f t="shared" si="31"/>
        <v>#VALUE!</v>
      </c>
      <c r="BV27" s="7" t="e">
        <f t="shared" si="32"/>
        <v>#VALUE!</v>
      </c>
      <c r="BW27" s="7" t="e">
        <f t="shared" si="33"/>
        <v>#VALUE!</v>
      </c>
      <c r="BX27" s="7" t="e">
        <f t="shared" si="34"/>
        <v>#VALUE!</v>
      </c>
      <c r="BY27" s="7" t="e">
        <f t="shared" si="35"/>
        <v>#VALUE!</v>
      </c>
      <c r="BZ27" s="7" t="e">
        <f t="shared" si="36"/>
        <v>#VALUE!</v>
      </c>
      <c r="CA27" s="7" t="e">
        <f t="shared" si="37"/>
        <v>#VALUE!</v>
      </c>
    </row>
    <row r="28" spans="2:79" s="7" customFormat="1">
      <c r="B28" s="119"/>
      <c r="C28" s="119"/>
      <c r="D28" s="119"/>
      <c r="E28" s="31"/>
      <c r="F28" s="79"/>
      <c r="G28" s="79"/>
      <c r="H28" s="79"/>
      <c r="I28" s="79"/>
      <c r="J28" s="79"/>
      <c r="K28" s="79"/>
      <c r="L28" s="31"/>
      <c r="M28" s="79"/>
      <c r="N28" s="79"/>
      <c r="O28" s="79"/>
      <c r="P28" s="79"/>
      <c r="Q28" s="2" t="str">
        <f t="shared" si="38"/>
        <v/>
      </c>
      <c r="R28" s="11" t="str">
        <f t="shared" si="39"/>
        <v/>
      </c>
      <c r="S28" s="2" t="str">
        <f t="shared" si="40"/>
        <v/>
      </c>
      <c r="T28" s="11" t="str">
        <f t="shared" si="41"/>
        <v/>
      </c>
      <c r="U28" s="2" t="str">
        <f t="shared" si="42"/>
        <v/>
      </c>
      <c r="V28" s="11" t="str">
        <f t="shared" si="43"/>
        <v/>
      </c>
      <c r="W28" s="80" t="str">
        <f t="shared" si="59"/>
        <v/>
      </c>
      <c r="X28" s="80" t="str">
        <f t="shared" si="60"/>
        <v/>
      </c>
      <c r="Y28" s="2" t="str">
        <f t="shared" si="46"/>
        <v/>
      </c>
      <c r="Z28" s="11" t="str">
        <f t="shared" si="0"/>
        <v/>
      </c>
      <c r="AA28" s="2" t="str">
        <f t="shared" si="1"/>
        <v/>
      </c>
      <c r="AB28" s="11" t="str">
        <f t="shared" si="2"/>
        <v/>
      </c>
      <c r="AC28" s="2" t="str">
        <f t="shared" si="3"/>
        <v/>
      </c>
      <c r="AD28" s="11" t="str">
        <f t="shared" si="4"/>
        <v/>
      </c>
      <c r="AE28" s="11" t="str">
        <f t="shared" si="5"/>
        <v/>
      </c>
      <c r="AF28" s="2" t="str">
        <f t="shared" si="6"/>
        <v/>
      </c>
      <c r="AG28" s="2" t="str">
        <f t="shared" si="7"/>
        <v/>
      </c>
      <c r="AH28" s="2" t="str">
        <f t="shared" si="8"/>
        <v/>
      </c>
      <c r="AI28" s="11" t="str">
        <f t="shared" si="9"/>
        <v/>
      </c>
      <c r="AJ28" s="2" t="str">
        <f t="shared" si="10"/>
        <v/>
      </c>
      <c r="AK28" s="11" t="str">
        <f t="shared" si="11"/>
        <v/>
      </c>
      <c r="AL28" s="2" t="str">
        <f t="shared" si="12"/>
        <v/>
      </c>
      <c r="AM28" s="11" t="str">
        <f t="shared" si="13"/>
        <v/>
      </c>
      <c r="AN28" s="11" t="str">
        <f t="shared" si="61"/>
        <v/>
      </c>
      <c r="AO28" s="11" t="str">
        <f t="shared" si="62"/>
        <v/>
      </c>
      <c r="AP28" s="32"/>
      <c r="AQ28" s="32"/>
      <c r="AR28" s="137"/>
      <c r="AS28" s="12" t="e">
        <f t="shared" si="63"/>
        <v>#VALUE!</v>
      </c>
      <c r="AT28" s="13" t="e">
        <f t="shared" si="64"/>
        <v>#VALUE!</v>
      </c>
      <c r="AU28" s="13"/>
      <c r="AV28" s="8">
        <f t="shared" si="65"/>
        <v>9.0359999999999996</v>
      </c>
      <c r="AW28" s="8">
        <f t="shared" si="66"/>
        <v>-184.49199999999999</v>
      </c>
      <c r="AX28" s="8"/>
      <c r="AY28" s="8">
        <f t="shared" si="16"/>
        <v>0</v>
      </c>
      <c r="AZ28"/>
      <c r="BA28" t="e">
        <f>IF(D28="M",IF(BD28&lt;78,LMS!$D$5*BD28^3+LMS!$E$5*BD28^2+LMS!$F$5*BD28+LMS!$G$5,IF(BD28&lt;150,LMS!$D$6*BD28^3+LMS!$E$6*BD28^2+LMS!$F$6*BD28+LMS!$G$6,LMS!$D$7*BD28^3+LMS!$E$7*BD28^2+LMS!$F$7*BD28+LMS!$G$7)),IF(BD28&lt;69,LMS!$D$9*BD28^3+LMS!$E$9*BD28^2+LMS!$F$9*BD28+LMS!$G$9,IF(BD28&lt;150,LMS!$D$10*BD28^3+LMS!$E$10*BD28^2+LMS!$F$10*BD28+LMS!$G$10,LMS!$D$11*BD28^3+LMS!$E$11*BD28^2+LMS!$F$11*BD28+LMS!$G$11)))</f>
        <v>#VALUE!</v>
      </c>
      <c r="BB28" t="e">
        <f>IF(D28="M",(IF(BD28&lt;2.5,LMS!$D$21*BD28^3+LMS!$E$21*BD28^2+LMS!$F$21*BD28+LMS!$G$21,IF(BD28&lt;9.5,LMS!$D$22*BD28^3+LMS!$E$22*BD28^2+LMS!$F$22*BD28+LMS!$G$22,IF(BD28&lt;26.75,LMS!$D$23*BD28^3+LMS!$E$23*BD28^2+LMS!$F$23*BD28+LMS!$G$23,IF(BD28&lt;90,LMS!$D$24*BD28^3+LMS!$E$24*BD28^2+LMS!$F$24*BD28+LMS!$G$24,LMS!$D$25*BD28^3+LMS!$E$25*BD28^2+LMS!$F$25*BD28+LMS!$G$25))))),(IF(BD28&lt;2.5,LMS!$D$27*BD28^3+LMS!$E$27*BD28^2+LMS!$F$27*BD28+LMS!$G$27,IF(BD28&lt;9.5,LMS!$D$28*BD28^3+LMS!$E$28*BD28^2+LMS!$F$28*BD28+LMS!$G$28,IF(BD28&lt;26.75,LMS!$D$29*BD28^3+LMS!$E$29*BD28^2+LMS!$F$29*BD28+LMS!$G$29,IF(BD28&lt;90,LMS!$D$30*BD28^3+LMS!$E$30*BD28^2+LMS!$F$30*BD28+LMS!$G$30,IF(BD28&lt;150,LMS!$D$31*BD28^3+LMS!$E$31*BD28^2+LMS!$F$31*BD28+LMS!$G$31,LMS!$D$32*BD28^3+LMS!$E$32*BD28^2+LMS!$F$32*BD28+LMS!$G$32)))))))</f>
        <v>#VALUE!</v>
      </c>
      <c r="BC28" t="e">
        <f>IF(D28="M",(IF(BD28&lt;90,LMS!$D$14*BD28^3+LMS!$E$14*BD28^2+LMS!$F$14*BD28+LMS!$G$14,LMS!$D$15*BD28^3+LMS!$E$15*BD28^2+LMS!$F$15*BD28+LMS!$G$15)),(IF(BD28&lt;90,LMS!$D$17*BD28^3+LMS!$E$17*BD28^2+LMS!$F$17*BD28+LMS!$G$17,LMS!$D$18*BD28^3+LMS!$E$18*BD28^2+LMS!$F$18*BD28+LMS!$G$18)))</f>
        <v>#VALUE!</v>
      </c>
      <c r="BD28" s="7" t="e">
        <f t="shared" si="67"/>
        <v>#VALUE!</v>
      </c>
      <c r="BF28" t="e">
        <f t="shared" si="17"/>
        <v>#VALUE!</v>
      </c>
      <c r="BG28" t="e">
        <f t="shared" si="18"/>
        <v>#VALUE!</v>
      </c>
      <c r="BH28" t="e">
        <f t="shared" si="19"/>
        <v>#VALUE!</v>
      </c>
      <c r="BI28" s="7" t="e">
        <f t="shared" si="20"/>
        <v>#VALUE!</v>
      </c>
      <c r="BJ28" s="7" t="e">
        <f t="shared" si="21"/>
        <v>#VALUE!</v>
      </c>
      <c r="BK28" s="7" t="e">
        <f t="shared" si="22"/>
        <v>#VALUE!</v>
      </c>
      <c r="BL28" s="7" t="e">
        <f t="shared" si="68"/>
        <v>#VALUE!</v>
      </c>
      <c r="BM28" s="7" t="e">
        <f t="shared" si="69"/>
        <v>#VALUE!</v>
      </c>
      <c r="BN28" s="7" t="e">
        <f t="shared" si="70"/>
        <v>#VALUE!</v>
      </c>
      <c r="BO28" s="7" t="e">
        <f t="shared" si="71"/>
        <v>#VALUE!</v>
      </c>
      <c r="BP28" s="7" t="e">
        <f t="shared" si="72"/>
        <v>#VALUE!</v>
      </c>
      <c r="BQ28" s="7" t="e">
        <f t="shared" si="73"/>
        <v>#VALUE!</v>
      </c>
      <c r="BS28" s="7" t="e">
        <f t="shared" si="29"/>
        <v>#VALUE!</v>
      </c>
      <c r="BT28" s="7" t="e">
        <f t="shared" si="30"/>
        <v>#VALUE!</v>
      </c>
      <c r="BU28" s="7" t="e">
        <f t="shared" si="31"/>
        <v>#VALUE!</v>
      </c>
      <c r="BV28" s="7" t="e">
        <f t="shared" si="32"/>
        <v>#VALUE!</v>
      </c>
      <c r="BW28" s="7" t="e">
        <f t="shared" si="33"/>
        <v>#VALUE!</v>
      </c>
      <c r="BX28" s="7" t="e">
        <f t="shared" si="34"/>
        <v>#VALUE!</v>
      </c>
      <c r="BY28" s="7" t="e">
        <f t="shared" si="35"/>
        <v>#VALUE!</v>
      </c>
      <c r="BZ28" s="7" t="e">
        <f t="shared" si="36"/>
        <v>#VALUE!</v>
      </c>
      <c r="CA28" s="7" t="e">
        <f t="shared" si="37"/>
        <v>#VALUE!</v>
      </c>
    </row>
    <row r="29" spans="2:79" s="7" customFormat="1">
      <c r="B29" s="119"/>
      <c r="C29" s="119"/>
      <c r="D29" s="119"/>
      <c r="E29" s="31"/>
      <c r="F29" s="79"/>
      <c r="G29" s="79"/>
      <c r="H29" s="79"/>
      <c r="I29" s="79"/>
      <c r="J29" s="79"/>
      <c r="K29" s="79"/>
      <c r="L29" s="31"/>
      <c r="M29" s="79"/>
      <c r="N29" s="79"/>
      <c r="O29" s="79"/>
      <c r="P29" s="79"/>
      <c r="Q29" s="2" t="str">
        <f t="shared" si="38"/>
        <v/>
      </c>
      <c r="R29" s="11" t="str">
        <f t="shared" si="39"/>
        <v/>
      </c>
      <c r="S29" s="2" t="str">
        <f t="shared" si="40"/>
        <v/>
      </c>
      <c r="T29" s="11" t="str">
        <f t="shared" si="41"/>
        <v/>
      </c>
      <c r="U29" s="2" t="str">
        <f t="shared" si="42"/>
        <v/>
      </c>
      <c r="V29" s="11" t="str">
        <f t="shared" si="43"/>
        <v/>
      </c>
      <c r="W29" s="80" t="str">
        <f t="shared" si="59"/>
        <v/>
      </c>
      <c r="X29" s="80" t="str">
        <f t="shared" si="60"/>
        <v/>
      </c>
      <c r="Y29" s="2" t="str">
        <f t="shared" si="46"/>
        <v/>
      </c>
      <c r="Z29" s="11" t="str">
        <f t="shared" si="0"/>
        <v/>
      </c>
      <c r="AA29" s="2" t="str">
        <f t="shared" si="1"/>
        <v/>
      </c>
      <c r="AB29" s="11" t="str">
        <f t="shared" si="2"/>
        <v/>
      </c>
      <c r="AC29" s="2" t="str">
        <f t="shared" si="3"/>
        <v/>
      </c>
      <c r="AD29" s="11" t="str">
        <f t="shared" si="4"/>
        <v/>
      </c>
      <c r="AE29" s="11" t="str">
        <f t="shared" si="5"/>
        <v/>
      </c>
      <c r="AF29" s="2" t="str">
        <f t="shared" si="6"/>
        <v/>
      </c>
      <c r="AG29" s="2" t="str">
        <f t="shared" si="7"/>
        <v/>
      </c>
      <c r="AH29" s="2" t="str">
        <f t="shared" si="8"/>
        <v/>
      </c>
      <c r="AI29" s="11" t="str">
        <f t="shared" si="9"/>
        <v/>
      </c>
      <c r="AJ29" s="2" t="str">
        <f t="shared" si="10"/>
        <v/>
      </c>
      <c r="AK29" s="11" t="str">
        <f t="shared" si="11"/>
        <v/>
      </c>
      <c r="AL29" s="2" t="str">
        <f t="shared" si="12"/>
        <v/>
      </c>
      <c r="AM29" s="11" t="str">
        <f t="shared" si="13"/>
        <v/>
      </c>
      <c r="AN29" s="11" t="str">
        <f t="shared" si="61"/>
        <v/>
      </c>
      <c r="AO29" s="11" t="str">
        <f t="shared" si="62"/>
        <v/>
      </c>
      <c r="AP29" s="32"/>
      <c r="AQ29" s="32"/>
      <c r="AR29" s="137"/>
      <c r="AS29" s="12" t="e">
        <f t="shared" si="63"/>
        <v>#VALUE!</v>
      </c>
      <c r="AT29" s="13" t="e">
        <f t="shared" si="64"/>
        <v>#VALUE!</v>
      </c>
      <c r="AU29" s="13"/>
      <c r="AV29" s="8">
        <f t="shared" si="65"/>
        <v>9.0359999999999996</v>
      </c>
      <c r="AW29" s="8">
        <f t="shared" si="66"/>
        <v>-184.49199999999999</v>
      </c>
      <c r="AX29" s="8"/>
      <c r="AY29" s="8">
        <f t="shared" si="16"/>
        <v>0</v>
      </c>
      <c r="AZ29"/>
      <c r="BA29" t="e">
        <f>IF(D29="M",IF(BD29&lt;78,LMS!$D$5*BD29^3+LMS!$E$5*BD29^2+LMS!$F$5*BD29+LMS!$G$5,IF(BD29&lt;150,LMS!$D$6*BD29^3+LMS!$E$6*BD29^2+LMS!$F$6*BD29+LMS!$G$6,LMS!$D$7*BD29^3+LMS!$E$7*BD29^2+LMS!$F$7*BD29+LMS!$G$7)),IF(BD29&lt;69,LMS!$D$9*BD29^3+LMS!$E$9*BD29^2+LMS!$F$9*BD29+LMS!$G$9,IF(BD29&lt;150,LMS!$D$10*BD29^3+LMS!$E$10*BD29^2+LMS!$F$10*BD29+LMS!$G$10,LMS!$D$11*BD29^3+LMS!$E$11*BD29^2+LMS!$F$11*BD29+LMS!$G$11)))</f>
        <v>#VALUE!</v>
      </c>
      <c r="BB29" t="e">
        <f>IF(D29="M",(IF(BD29&lt;2.5,LMS!$D$21*BD29^3+LMS!$E$21*BD29^2+LMS!$F$21*BD29+LMS!$G$21,IF(BD29&lt;9.5,LMS!$D$22*BD29^3+LMS!$E$22*BD29^2+LMS!$F$22*BD29+LMS!$G$22,IF(BD29&lt;26.75,LMS!$D$23*BD29^3+LMS!$E$23*BD29^2+LMS!$F$23*BD29+LMS!$G$23,IF(BD29&lt;90,LMS!$D$24*BD29^3+LMS!$E$24*BD29^2+LMS!$F$24*BD29+LMS!$G$24,LMS!$D$25*BD29^3+LMS!$E$25*BD29^2+LMS!$F$25*BD29+LMS!$G$25))))),(IF(BD29&lt;2.5,LMS!$D$27*BD29^3+LMS!$E$27*BD29^2+LMS!$F$27*BD29+LMS!$G$27,IF(BD29&lt;9.5,LMS!$D$28*BD29^3+LMS!$E$28*BD29^2+LMS!$F$28*BD29+LMS!$G$28,IF(BD29&lt;26.75,LMS!$D$29*BD29^3+LMS!$E$29*BD29^2+LMS!$F$29*BD29+LMS!$G$29,IF(BD29&lt;90,LMS!$D$30*BD29^3+LMS!$E$30*BD29^2+LMS!$F$30*BD29+LMS!$G$30,IF(BD29&lt;150,LMS!$D$31*BD29^3+LMS!$E$31*BD29^2+LMS!$F$31*BD29+LMS!$G$31,LMS!$D$32*BD29^3+LMS!$E$32*BD29^2+LMS!$F$32*BD29+LMS!$G$32)))))))</f>
        <v>#VALUE!</v>
      </c>
      <c r="BC29" t="e">
        <f>IF(D29="M",(IF(BD29&lt;90,LMS!$D$14*BD29^3+LMS!$E$14*BD29^2+LMS!$F$14*BD29+LMS!$G$14,LMS!$D$15*BD29^3+LMS!$E$15*BD29^2+LMS!$F$15*BD29+LMS!$G$15)),(IF(BD29&lt;90,LMS!$D$17*BD29^3+LMS!$E$17*BD29^2+LMS!$F$17*BD29+LMS!$G$17,LMS!$D$18*BD29^3+LMS!$E$18*BD29^2+LMS!$F$18*BD29+LMS!$G$18)))</f>
        <v>#VALUE!</v>
      </c>
      <c r="BD29" s="7" t="e">
        <f t="shared" si="67"/>
        <v>#VALUE!</v>
      </c>
      <c r="BF29" t="e">
        <f t="shared" si="17"/>
        <v>#VALUE!</v>
      </c>
      <c r="BG29" t="e">
        <f t="shared" si="18"/>
        <v>#VALUE!</v>
      </c>
      <c r="BH29" t="e">
        <f t="shared" si="19"/>
        <v>#VALUE!</v>
      </c>
      <c r="BI29" s="7" t="e">
        <f t="shared" si="20"/>
        <v>#VALUE!</v>
      </c>
      <c r="BJ29" s="7" t="e">
        <f t="shared" si="21"/>
        <v>#VALUE!</v>
      </c>
      <c r="BK29" s="7" t="e">
        <f t="shared" si="22"/>
        <v>#VALUE!</v>
      </c>
      <c r="BL29" s="7" t="e">
        <f t="shared" si="68"/>
        <v>#VALUE!</v>
      </c>
      <c r="BM29" s="7" t="e">
        <f t="shared" si="69"/>
        <v>#VALUE!</v>
      </c>
      <c r="BN29" s="7" t="e">
        <f t="shared" si="70"/>
        <v>#VALUE!</v>
      </c>
      <c r="BO29" s="7" t="e">
        <f t="shared" si="71"/>
        <v>#VALUE!</v>
      </c>
      <c r="BP29" s="7" t="e">
        <f t="shared" si="72"/>
        <v>#VALUE!</v>
      </c>
      <c r="BQ29" s="7" t="e">
        <f t="shared" si="73"/>
        <v>#VALUE!</v>
      </c>
      <c r="BS29" s="7" t="e">
        <f t="shared" si="29"/>
        <v>#VALUE!</v>
      </c>
      <c r="BT29" s="7" t="e">
        <f t="shared" si="30"/>
        <v>#VALUE!</v>
      </c>
      <c r="BU29" s="7" t="e">
        <f t="shared" si="31"/>
        <v>#VALUE!</v>
      </c>
      <c r="BV29" s="7" t="e">
        <f t="shared" si="32"/>
        <v>#VALUE!</v>
      </c>
      <c r="BW29" s="7" t="e">
        <f t="shared" si="33"/>
        <v>#VALUE!</v>
      </c>
      <c r="BX29" s="7" t="e">
        <f t="shared" si="34"/>
        <v>#VALUE!</v>
      </c>
      <c r="BY29" s="7" t="e">
        <f t="shared" si="35"/>
        <v>#VALUE!</v>
      </c>
      <c r="BZ29" s="7" t="e">
        <f t="shared" si="36"/>
        <v>#VALUE!</v>
      </c>
      <c r="CA29" s="7" t="e">
        <f t="shared" si="37"/>
        <v>#VALUE!</v>
      </c>
    </row>
    <row r="30" spans="2:79" s="7" customFormat="1">
      <c r="B30" s="119"/>
      <c r="C30" s="119"/>
      <c r="D30" s="119"/>
      <c r="E30" s="31"/>
      <c r="F30" s="79"/>
      <c r="G30" s="79"/>
      <c r="H30" s="79"/>
      <c r="I30" s="79"/>
      <c r="J30" s="79"/>
      <c r="K30" s="79"/>
      <c r="L30" s="31"/>
      <c r="M30" s="79"/>
      <c r="N30" s="79"/>
      <c r="O30" s="79"/>
      <c r="P30" s="79"/>
      <c r="Q30" s="2" t="str">
        <f t="shared" si="38"/>
        <v/>
      </c>
      <c r="R30" s="11" t="str">
        <f t="shared" si="39"/>
        <v/>
      </c>
      <c r="S30" s="2" t="str">
        <f t="shared" si="40"/>
        <v/>
      </c>
      <c r="T30" s="11" t="str">
        <f t="shared" si="41"/>
        <v/>
      </c>
      <c r="U30" s="2" t="str">
        <f t="shared" si="42"/>
        <v/>
      </c>
      <c r="V30" s="11" t="str">
        <f t="shared" si="43"/>
        <v/>
      </c>
      <c r="W30" s="80" t="str">
        <f t="shared" si="59"/>
        <v/>
      </c>
      <c r="X30" s="80" t="str">
        <f t="shared" si="60"/>
        <v/>
      </c>
      <c r="Y30" s="2" t="str">
        <f t="shared" si="46"/>
        <v/>
      </c>
      <c r="Z30" s="11" t="str">
        <f t="shared" si="0"/>
        <v/>
      </c>
      <c r="AA30" s="2" t="str">
        <f t="shared" si="1"/>
        <v/>
      </c>
      <c r="AB30" s="11" t="str">
        <f t="shared" si="2"/>
        <v/>
      </c>
      <c r="AC30" s="2" t="str">
        <f t="shared" si="3"/>
        <v/>
      </c>
      <c r="AD30" s="11" t="str">
        <f t="shared" si="4"/>
        <v/>
      </c>
      <c r="AE30" s="11" t="str">
        <f t="shared" si="5"/>
        <v/>
      </c>
      <c r="AF30" s="2" t="str">
        <f t="shared" si="6"/>
        <v/>
      </c>
      <c r="AG30" s="2" t="str">
        <f t="shared" si="7"/>
        <v/>
      </c>
      <c r="AH30" s="2" t="str">
        <f t="shared" si="8"/>
        <v/>
      </c>
      <c r="AI30" s="11" t="str">
        <f t="shared" si="9"/>
        <v/>
      </c>
      <c r="AJ30" s="2" t="str">
        <f t="shared" si="10"/>
        <v/>
      </c>
      <c r="AK30" s="11" t="str">
        <f t="shared" si="11"/>
        <v/>
      </c>
      <c r="AL30" s="2" t="str">
        <f t="shared" si="12"/>
        <v/>
      </c>
      <c r="AM30" s="11" t="str">
        <f t="shared" si="13"/>
        <v/>
      </c>
      <c r="AN30" s="11" t="str">
        <f t="shared" si="61"/>
        <v/>
      </c>
      <c r="AO30" s="11" t="str">
        <f t="shared" si="62"/>
        <v/>
      </c>
      <c r="AP30" s="32"/>
      <c r="AQ30" s="32"/>
      <c r="AR30" s="137"/>
      <c r="AS30" s="12" t="e">
        <f t="shared" si="63"/>
        <v>#VALUE!</v>
      </c>
      <c r="AT30" s="13" t="e">
        <f t="shared" si="64"/>
        <v>#VALUE!</v>
      </c>
      <c r="AU30" s="13"/>
      <c r="AV30" s="8">
        <f t="shared" si="65"/>
        <v>9.0359999999999996</v>
      </c>
      <c r="AW30" s="8">
        <f t="shared" si="66"/>
        <v>-184.49199999999999</v>
      </c>
      <c r="AX30" s="8"/>
      <c r="AY30" s="8">
        <f t="shared" si="16"/>
        <v>0</v>
      </c>
      <c r="AZ30"/>
      <c r="BA30" t="e">
        <f>IF(D30="M",IF(BD30&lt;78,LMS!$D$5*BD30^3+LMS!$E$5*BD30^2+LMS!$F$5*BD30+LMS!$G$5,IF(BD30&lt;150,LMS!$D$6*BD30^3+LMS!$E$6*BD30^2+LMS!$F$6*BD30+LMS!$G$6,LMS!$D$7*BD30^3+LMS!$E$7*BD30^2+LMS!$F$7*BD30+LMS!$G$7)),IF(BD30&lt;69,LMS!$D$9*BD30^3+LMS!$E$9*BD30^2+LMS!$F$9*BD30+LMS!$G$9,IF(BD30&lt;150,LMS!$D$10*BD30^3+LMS!$E$10*BD30^2+LMS!$F$10*BD30+LMS!$G$10,LMS!$D$11*BD30^3+LMS!$E$11*BD30^2+LMS!$F$11*BD30+LMS!$G$11)))</f>
        <v>#VALUE!</v>
      </c>
      <c r="BB30" t="e">
        <f>IF(D30="M",(IF(BD30&lt;2.5,LMS!$D$21*BD30^3+LMS!$E$21*BD30^2+LMS!$F$21*BD30+LMS!$G$21,IF(BD30&lt;9.5,LMS!$D$22*BD30^3+LMS!$E$22*BD30^2+LMS!$F$22*BD30+LMS!$G$22,IF(BD30&lt;26.75,LMS!$D$23*BD30^3+LMS!$E$23*BD30^2+LMS!$F$23*BD30+LMS!$G$23,IF(BD30&lt;90,LMS!$D$24*BD30^3+LMS!$E$24*BD30^2+LMS!$F$24*BD30+LMS!$G$24,LMS!$D$25*BD30^3+LMS!$E$25*BD30^2+LMS!$F$25*BD30+LMS!$G$25))))),(IF(BD30&lt;2.5,LMS!$D$27*BD30^3+LMS!$E$27*BD30^2+LMS!$F$27*BD30+LMS!$G$27,IF(BD30&lt;9.5,LMS!$D$28*BD30^3+LMS!$E$28*BD30^2+LMS!$F$28*BD30+LMS!$G$28,IF(BD30&lt;26.75,LMS!$D$29*BD30^3+LMS!$E$29*BD30^2+LMS!$F$29*BD30+LMS!$G$29,IF(BD30&lt;90,LMS!$D$30*BD30^3+LMS!$E$30*BD30^2+LMS!$F$30*BD30+LMS!$G$30,IF(BD30&lt;150,LMS!$D$31*BD30^3+LMS!$E$31*BD30^2+LMS!$F$31*BD30+LMS!$G$31,LMS!$D$32*BD30^3+LMS!$E$32*BD30^2+LMS!$F$32*BD30+LMS!$G$32)))))))</f>
        <v>#VALUE!</v>
      </c>
      <c r="BC30" t="e">
        <f>IF(D30="M",(IF(BD30&lt;90,LMS!$D$14*BD30^3+LMS!$E$14*BD30^2+LMS!$F$14*BD30+LMS!$G$14,LMS!$D$15*BD30^3+LMS!$E$15*BD30^2+LMS!$F$15*BD30+LMS!$G$15)),(IF(BD30&lt;90,LMS!$D$17*BD30^3+LMS!$E$17*BD30^2+LMS!$F$17*BD30+LMS!$G$17,LMS!$D$18*BD30^3+LMS!$E$18*BD30^2+LMS!$F$18*BD30+LMS!$G$18)))</f>
        <v>#VALUE!</v>
      </c>
      <c r="BD30" s="7" t="e">
        <f t="shared" si="67"/>
        <v>#VALUE!</v>
      </c>
      <c r="BF30" t="e">
        <f t="shared" si="17"/>
        <v>#VALUE!</v>
      </c>
      <c r="BG30" t="e">
        <f t="shared" si="18"/>
        <v>#VALUE!</v>
      </c>
      <c r="BH30" t="e">
        <f t="shared" si="19"/>
        <v>#VALUE!</v>
      </c>
      <c r="BI30" s="7" t="e">
        <f t="shared" si="20"/>
        <v>#VALUE!</v>
      </c>
      <c r="BJ30" s="7" t="e">
        <f t="shared" si="21"/>
        <v>#VALUE!</v>
      </c>
      <c r="BK30" s="7" t="e">
        <f t="shared" si="22"/>
        <v>#VALUE!</v>
      </c>
      <c r="BL30" s="7" t="e">
        <f t="shared" si="68"/>
        <v>#VALUE!</v>
      </c>
      <c r="BM30" s="7" t="e">
        <f t="shared" si="69"/>
        <v>#VALUE!</v>
      </c>
      <c r="BN30" s="7" t="e">
        <f t="shared" si="70"/>
        <v>#VALUE!</v>
      </c>
      <c r="BO30" s="7" t="e">
        <f t="shared" si="71"/>
        <v>#VALUE!</v>
      </c>
      <c r="BP30" s="7" t="e">
        <f t="shared" si="72"/>
        <v>#VALUE!</v>
      </c>
      <c r="BQ30" s="7" t="e">
        <f t="shared" si="73"/>
        <v>#VALUE!</v>
      </c>
      <c r="BS30" s="7" t="e">
        <f t="shared" si="29"/>
        <v>#VALUE!</v>
      </c>
      <c r="BT30" s="7" t="e">
        <f t="shared" si="30"/>
        <v>#VALUE!</v>
      </c>
      <c r="BU30" s="7" t="e">
        <f t="shared" si="31"/>
        <v>#VALUE!</v>
      </c>
      <c r="BV30" s="7" t="e">
        <f t="shared" si="32"/>
        <v>#VALUE!</v>
      </c>
      <c r="BW30" s="7" t="e">
        <f t="shared" si="33"/>
        <v>#VALUE!</v>
      </c>
      <c r="BX30" s="7" t="e">
        <f t="shared" si="34"/>
        <v>#VALUE!</v>
      </c>
      <c r="BY30" s="7" t="e">
        <f t="shared" si="35"/>
        <v>#VALUE!</v>
      </c>
      <c r="BZ30" s="7" t="e">
        <f t="shared" si="36"/>
        <v>#VALUE!</v>
      </c>
      <c r="CA30" s="7" t="e">
        <f t="shared" si="37"/>
        <v>#VALUE!</v>
      </c>
    </row>
    <row r="31" spans="2:79" s="7" customFormat="1">
      <c r="B31" s="119"/>
      <c r="C31" s="119"/>
      <c r="D31" s="119"/>
      <c r="E31" s="31"/>
      <c r="F31" s="79"/>
      <c r="G31" s="79"/>
      <c r="H31" s="79"/>
      <c r="I31" s="79"/>
      <c r="J31" s="79"/>
      <c r="K31" s="79"/>
      <c r="L31" s="31"/>
      <c r="M31" s="79"/>
      <c r="N31" s="79"/>
      <c r="O31" s="79"/>
      <c r="P31" s="79"/>
      <c r="Q31" s="2" t="str">
        <f t="shared" si="38"/>
        <v/>
      </c>
      <c r="R31" s="11" t="str">
        <f t="shared" si="39"/>
        <v/>
      </c>
      <c r="S31" s="2" t="str">
        <f t="shared" si="40"/>
        <v/>
      </c>
      <c r="T31" s="11" t="str">
        <f t="shared" si="41"/>
        <v/>
      </c>
      <c r="U31" s="2" t="str">
        <f t="shared" si="42"/>
        <v/>
      </c>
      <c r="V31" s="11" t="str">
        <f t="shared" si="43"/>
        <v/>
      </c>
      <c r="W31" s="80" t="str">
        <f t="shared" si="59"/>
        <v/>
      </c>
      <c r="X31" s="80" t="str">
        <f t="shared" si="60"/>
        <v/>
      </c>
      <c r="Y31" s="2" t="str">
        <f t="shared" si="46"/>
        <v/>
      </c>
      <c r="Z31" s="11" t="str">
        <f t="shared" si="0"/>
        <v/>
      </c>
      <c r="AA31" s="2" t="str">
        <f t="shared" si="1"/>
        <v/>
      </c>
      <c r="AB31" s="11" t="str">
        <f t="shared" si="2"/>
        <v/>
      </c>
      <c r="AC31" s="2" t="str">
        <f t="shared" si="3"/>
        <v/>
      </c>
      <c r="AD31" s="11" t="str">
        <f t="shared" si="4"/>
        <v/>
      </c>
      <c r="AE31" s="11" t="str">
        <f t="shared" si="5"/>
        <v/>
      </c>
      <c r="AF31" s="2" t="str">
        <f t="shared" si="6"/>
        <v/>
      </c>
      <c r="AG31" s="2" t="str">
        <f t="shared" si="7"/>
        <v/>
      </c>
      <c r="AH31" s="2" t="str">
        <f t="shared" si="8"/>
        <v/>
      </c>
      <c r="AI31" s="11" t="str">
        <f t="shared" si="9"/>
        <v/>
      </c>
      <c r="AJ31" s="2" t="str">
        <f t="shared" si="10"/>
        <v/>
      </c>
      <c r="AK31" s="11" t="str">
        <f t="shared" si="11"/>
        <v/>
      </c>
      <c r="AL31" s="2" t="str">
        <f t="shared" si="12"/>
        <v/>
      </c>
      <c r="AM31" s="11" t="str">
        <f t="shared" si="13"/>
        <v/>
      </c>
      <c r="AN31" s="11" t="str">
        <f t="shared" si="61"/>
        <v/>
      </c>
      <c r="AO31" s="11" t="str">
        <f t="shared" si="62"/>
        <v/>
      </c>
      <c r="AP31" s="32"/>
      <c r="AQ31" s="32"/>
      <c r="AR31" s="137"/>
      <c r="AS31" s="12" t="e">
        <f t="shared" si="63"/>
        <v>#VALUE!</v>
      </c>
      <c r="AT31" s="13" t="e">
        <f t="shared" si="64"/>
        <v>#VALUE!</v>
      </c>
      <c r="AU31" s="13"/>
      <c r="AV31" s="8">
        <f t="shared" si="65"/>
        <v>9.0359999999999996</v>
      </c>
      <c r="AW31" s="8">
        <f t="shared" si="66"/>
        <v>-184.49199999999999</v>
      </c>
      <c r="AX31" s="8"/>
      <c r="AY31" s="8">
        <f t="shared" si="16"/>
        <v>0</v>
      </c>
      <c r="AZ31"/>
      <c r="BA31" t="e">
        <f>IF(D31="M",IF(BD31&lt;78,LMS!$D$5*BD31^3+LMS!$E$5*BD31^2+LMS!$F$5*BD31+LMS!$G$5,IF(BD31&lt;150,LMS!$D$6*BD31^3+LMS!$E$6*BD31^2+LMS!$F$6*BD31+LMS!$G$6,LMS!$D$7*BD31^3+LMS!$E$7*BD31^2+LMS!$F$7*BD31+LMS!$G$7)),IF(BD31&lt;69,LMS!$D$9*BD31^3+LMS!$E$9*BD31^2+LMS!$F$9*BD31+LMS!$G$9,IF(BD31&lt;150,LMS!$D$10*BD31^3+LMS!$E$10*BD31^2+LMS!$F$10*BD31+LMS!$G$10,LMS!$D$11*BD31^3+LMS!$E$11*BD31^2+LMS!$F$11*BD31+LMS!$G$11)))</f>
        <v>#VALUE!</v>
      </c>
      <c r="BB31" t="e">
        <f>IF(D31="M",(IF(BD31&lt;2.5,LMS!$D$21*BD31^3+LMS!$E$21*BD31^2+LMS!$F$21*BD31+LMS!$G$21,IF(BD31&lt;9.5,LMS!$D$22*BD31^3+LMS!$E$22*BD31^2+LMS!$F$22*BD31+LMS!$G$22,IF(BD31&lt;26.75,LMS!$D$23*BD31^3+LMS!$E$23*BD31^2+LMS!$F$23*BD31+LMS!$G$23,IF(BD31&lt;90,LMS!$D$24*BD31^3+LMS!$E$24*BD31^2+LMS!$F$24*BD31+LMS!$G$24,LMS!$D$25*BD31^3+LMS!$E$25*BD31^2+LMS!$F$25*BD31+LMS!$G$25))))),(IF(BD31&lt;2.5,LMS!$D$27*BD31^3+LMS!$E$27*BD31^2+LMS!$F$27*BD31+LMS!$G$27,IF(BD31&lt;9.5,LMS!$D$28*BD31^3+LMS!$E$28*BD31^2+LMS!$F$28*BD31+LMS!$G$28,IF(BD31&lt;26.75,LMS!$D$29*BD31^3+LMS!$E$29*BD31^2+LMS!$F$29*BD31+LMS!$G$29,IF(BD31&lt;90,LMS!$D$30*BD31^3+LMS!$E$30*BD31^2+LMS!$F$30*BD31+LMS!$G$30,IF(BD31&lt;150,LMS!$D$31*BD31^3+LMS!$E$31*BD31^2+LMS!$F$31*BD31+LMS!$G$31,LMS!$D$32*BD31^3+LMS!$E$32*BD31^2+LMS!$F$32*BD31+LMS!$G$32)))))))</f>
        <v>#VALUE!</v>
      </c>
      <c r="BC31" t="e">
        <f>IF(D31="M",(IF(BD31&lt;90,LMS!$D$14*BD31^3+LMS!$E$14*BD31^2+LMS!$F$14*BD31+LMS!$G$14,LMS!$D$15*BD31^3+LMS!$E$15*BD31^2+LMS!$F$15*BD31+LMS!$G$15)),(IF(BD31&lt;90,LMS!$D$17*BD31^3+LMS!$E$17*BD31^2+LMS!$F$17*BD31+LMS!$G$17,LMS!$D$18*BD31^3+LMS!$E$18*BD31^2+LMS!$F$18*BD31+LMS!$G$18)))</f>
        <v>#VALUE!</v>
      </c>
      <c r="BD31" s="7" t="e">
        <f t="shared" si="67"/>
        <v>#VALUE!</v>
      </c>
      <c r="BF31" t="e">
        <f t="shared" si="17"/>
        <v>#VALUE!</v>
      </c>
      <c r="BG31" t="e">
        <f t="shared" si="18"/>
        <v>#VALUE!</v>
      </c>
      <c r="BH31" t="e">
        <f t="shared" si="19"/>
        <v>#VALUE!</v>
      </c>
      <c r="BI31" s="7" t="e">
        <f t="shared" si="20"/>
        <v>#VALUE!</v>
      </c>
      <c r="BJ31" s="7" t="e">
        <f t="shared" si="21"/>
        <v>#VALUE!</v>
      </c>
      <c r="BK31" s="7" t="e">
        <f t="shared" si="22"/>
        <v>#VALUE!</v>
      </c>
      <c r="BL31" s="7" t="e">
        <f t="shared" si="68"/>
        <v>#VALUE!</v>
      </c>
      <c r="BM31" s="7" t="e">
        <f t="shared" si="69"/>
        <v>#VALUE!</v>
      </c>
      <c r="BN31" s="7" t="e">
        <f t="shared" si="70"/>
        <v>#VALUE!</v>
      </c>
      <c r="BO31" s="7" t="e">
        <f t="shared" si="71"/>
        <v>#VALUE!</v>
      </c>
      <c r="BP31" s="7" t="e">
        <f t="shared" si="72"/>
        <v>#VALUE!</v>
      </c>
      <c r="BQ31" s="7" t="e">
        <f t="shared" si="73"/>
        <v>#VALUE!</v>
      </c>
      <c r="BS31" s="7" t="e">
        <f t="shared" si="29"/>
        <v>#VALUE!</v>
      </c>
      <c r="BT31" s="7" t="e">
        <f t="shared" si="30"/>
        <v>#VALUE!</v>
      </c>
      <c r="BU31" s="7" t="e">
        <f t="shared" si="31"/>
        <v>#VALUE!</v>
      </c>
      <c r="BV31" s="7" t="e">
        <f t="shared" si="32"/>
        <v>#VALUE!</v>
      </c>
      <c r="BW31" s="7" t="e">
        <f t="shared" si="33"/>
        <v>#VALUE!</v>
      </c>
      <c r="BX31" s="7" t="e">
        <f t="shared" si="34"/>
        <v>#VALUE!</v>
      </c>
      <c r="BY31" s="7" t="e">
        <f t="shared" si="35"/>
        <v>#VALUE!</v>
      </c>
      <c r="BZ31" s="7" t="e">
        <f t="shared" si="36"/>
        <v>#VALUE!</v>
      </c>
      <c r="CA31" s="7" t="e">
        <f t="shared" si="37"/>
        <v>#VALUE!</v>
      </c>
    </row>
    <row r="32" spans="2:79" s="7" customFormat="1">
      <c r="B32" s="119"/>
      <c r="C32" s="119"/>
      <c r="D32" s="119"/>
      <c r="E32" s="31"/>
      <c r="F32" s="79"/>
      <c r="G32" s="79"/>
      <c r="H32" s="79"/>
      <c r="I32" s="79"/>
      <c r="J32" s="79"/>
      <c r="K32" s="79"/>
      <c r="L32" s="31"/>
      <c r="M32" s="79"/>
      <c r="N32" s="79"/>
      <c r="O32" s="79"/>
      <c r="P32" s="79"/>
      <c r="Q32" s="2" t="str">
        <f t="shared" si="38"/>
        <v/>
      </c>
      <c r="R32" s="11" t="str">
        <f t="shared" si="39"/>
        <v/>
      </c>
      <c r="S32" s="2" t="str">
        <f t="shared" si="40"/>
        <v/>
      </c>
      <c r="T32" s="11" t="str">
        <f t="shared" si="41"/>
        <v/>
      </c>
      <c r="U32" s="2" t="str">
        <f t="shared" si="42"/>
        <v/>
      </c>
      <c r="V32" s="11" t="str">
        <f t="shared" si="43"/>
        <v/>
      </c>
      <c r="W32" s="80" t="str">
        <f t="shared" si="59"/>
        <v/>
      </c>
      <c r="X32" s="80" t="str">
        <f t="shared" si="60"/>
        <v/>
      </c>
      <c r="Y32" s="2" t="str">
        <f t="shared" si="46"/>
        <v/>
      </c>
      <c r="Z32" s="11" t="str">
        <f t="shared" si="0"/>
        <v/>
      </c>
      <c r="AA32" s="2" t="str">
        <f t="shared" si="1"/>
        <v/>
      </c>
      <c r="AB32" s="11" t="str">
        <f t="shared" si="2"/>
        <v/>
      </c>
      <c r="AC32" s="2" t="str">
        <f t="shared" si="3"/>
        <v/>
      </c>
      <c r="AD32" s="11" t="str">
        <f t="shared" si="4"/>
        <v/>
      </c>
      <c r="AE32" s="11" t="str">
        <f t="shared" si="5"/>
        <v/>
      </c>
      <c r="AF32" s="2" t="str">
        <f t="shared" si="6"/>
        <v/>
      </c>
      <c r="AG32" s="2" t="str">
        <f t="shared" si="7"/>
        <v/>
      </c>
      <c r="AH32" s="2" t="str">
        <f t="shared" si="8"/>
        <v/>
      </c>
      <c r="AI32" s="11" t="str">
        <f t="shared" si="9"/>
        <v/>
      </c>
      <c r="AJ32" s="2" t="str">
        <f t="shared" si="10"/>
        <v/>
      </c>
      <c r="AK32" s="11" t="str">
        <f t="shared" si="11"/>
        <v/>
      </c>
      <c r="AL32" s="2" t="str">
        <f t="shared" si="12"/>
        <v/>
      </c>
      <c r="AM32" s="11" t="str">
        <f t="shared" si="13"/>
        <v/>
      </c>
      <c r="AN32" s="11" t="str">
        <f t="shared" si="61"/>
        <v/>
      </c>
      <c r="AO32" s="11" t="str">
        <f t="shared" si="62"/>
        <v/>
      </c>
      <c r="AP32" s="32"/>
      <c r="AQ32" s="32"/>
      <c r="AR32" s="137"/>
      <c r="AS32" s="12" t="e">
        <f t="shared" si="63"/>
        <v>#VALUE!</v>
      </c>
      <c r="AT32" s="13" t="e">
        <f t="shared" si="64"/>
        <v>#VALUE!</v>
      </c>
      <c r="AU32" s="13"/>
      <c r="AV32" s="8">
        <f t="shared" si="65"/>
        <v>9.0359999999999996</v>
      </c>
      <c r="AW32" s="8">
        <f t="shared" si="66"/>
        <v>-184.49199999999999</v>
      </c>
      <c r="AX32" s="8"/>
      <c r="AY32" s="8">
        <f t="shared" si="16"/>
        <v>0</v>
      </c>
      <c r="AZ32"/>
      <c r="BA32" t="e">
        <f>IF(D32="M",IF(BD32&lt;78,LMS!$D$5*BD32^3+LMS!$E$5*BD32^2+LMS!$F$5*BD32+LMS!$G$5,IF(BD32&lt;150,LMS!$D$6*BD32^3+LMS!$E$6*BD32^2+LMS!$F$6*BD32+LMS!$G$6,LMS!$D$7*BD32^3+LMS!$E$7*BD32^2+LMS!$F$7*BD32+LMS!$G$7)),IF(BD32&lt;69,LMS!$D$9*BD32^3+LMS!$E$9*BD32^2+LMS!$F$9*BD32+LMS!$G$9,IF(BD32&lt;150,LMS!$D$10*BD32^3+LMS!$E$10*BD32^2+LMS!$F$10*BD32+LMS!$G$10,LMS!$D$11*BD32^3+LMS!$E$11*BD32^2+LMS!$F$11*BD32+LMS!$G$11)))</f>
        <v>#VALUE!</v>
      </c>
      <c r="BB32" t="e">
        <f>IF(D32="M",(IF(BD32&lt;2.5,LMS!$D$21*BD32^3+LMS!$E$21*BD32^2+LMS!$F$21*BD32+LMS!$G$21,IF(BD32&lt;9.5,LMS!$D$22*BD32^3+LMS!$E$22*BD32^2+LMS!$F$22*BD32+LMS!$G$22,IF(BD32&lt;26.75,LMS!$D$23*BD32^3+LMS!$E$23*BD32^2+LMS!$F$23*BD32+LMS!$G$23,IF(BD32&lt;90,LMS!$D$24*BD32^3+LMS!$E$24*BD32^2+LMS!$F$24*BD32+LMS!$G$24,LMS!$D$25*BD32^3+LMS!$E$25*BD32^2+LMS!$F$25*BD32+LMS!$G$25))))),(IF(BD32&lt;2.5,LMS!$D$27*BD32^3+LMS!$E$27*BD32^2+LMS!$F$27*BD32+LMS!$G$27,IF(BD32&lt;9.5,LMS!$D$28*BD32^3+LMS!$E$28*BD32^2+LMS!$F$28*BD32+LMS!$G$28,IF(BD32&lt;26.75,LMS!$D$29*BD32^3+LMS!$E$29*BD32^2+LMS!$F$29*BD32+LMS!$G$29,IF(BD32&lt;90,LMS!$D$30*BD32^3+LMS!$E$30*BD32^2+LMS!$F$30*BD32+LMS!$G$30,IF(BD32&lt;150,LMS!$D$31*BD32^3+LMS!$E$31*BD32^2+LMS!$F$31*BD32+LMS!$G$31,LMS!$D$32*BD32^3+LMS!$E$32*BD32^2+LMS!$F$32*BD32+LMS!$G$32)))))))</f>
        <v>#VALUE!</v>
      </c>
      <c r="BC32" t="e">
        <f>IF(D32="M",(IF(BD32&lt;90,LMS!$D$14*BD32^3+LMS!$E$14*BD32^2+LMS!$F$14*BD32+LMS!$G$14,LMS!$D$15*BD32^3+LMS!$E$15*BD32^2+LMS!$F$15*BD32+LMS!$G$15)),(IF(BD32&lt;90,LMS!$D$17*BD32^3+LMS!$E$17*BD32^2+LMS!$F$17*BD32+LMS!$G$17,LMS!$D$18*BD32^3+LMS!$E$18*BD32^2+LMS!$F$18*BD32+LMS!$G$18)))</f>
        <v>#VALUE!</v>
      </c>
      <c r="BD32" s="7" t="e">
        <f t="shared" si="67"/>
        <v>#VALUE!</v>
      </c>
      <c r="BF32" t="e">
        <f t="shared" si="17"/>
        <v>#VALUE!</v>
      </c>
      <c r="BG32" t="e">
        <f t="shared" si="18"/>
        <v>#VALUE!</v>
      </c>
      <c r="BH32" t="e">
        <f t="shared" si="19"/>
        <v>#VALUE!</v>
      </c>
      <c r="BI32" s="7" t="e">
        <f t="shared" si="20"/>
        <v>#VALUE!</v>
      </c>
      <c r="BJ32" s="7" t="e">
        <f t="shared" si="21"/>
        <v>#VALUE!</v>
      </c>
      <c r="BK32" s="7" t="e">
        <f t="shared" si="22"/>
        <v>#VALUE!</v>
      </c>
      <c r="BL32" s="7" t="e">
        <f t="shared" si="68"/>
        <v>#VALUE!</v>
      </c>
      <c r="BM32" s="7" t="e">
        <f t="shared" si="69"/>
        <v>#VALUE!</v>
      </c>
      <c r="BN32" s="7" t="e">
        <f t="shared" si="70"/>
        <v>#VALUE!</v>
      </c>
      <c r="BO32" s="7" t="e">
        <f t="shared" si="71"/>
        <v>#VALUE!</v>
      </c>
      <c r="BP32" s="7" t="e">
        <f t="shared" si="72"/>
        <v>#VALUE!</v>
      </c>
      <c r="BQ32" s="7" t="e">
        <f t="shared" si="73"/>
        <v>#VALUE!</v>
      </c>
      <c r="BS32" s="7" t="e">
        <f t="shared" si="29"/>
        <v>#VALUE!</v>
      </c>
      <c r="BT32" s="7" t="e">
        <f t="shared" si="30"/>
        <v>#VALUE!</v>
      </c>
      <c r="BU32" s="7" t="e">
        <f t="shared" si="31"/>
        <v>#VALUE!</v>
      </c>
      <c r="BV32" s="7" t="e">
        <f t="shared" si="32"/>
        <v>#VALUE!</v>
      </c>
      <c r="BW32" s="7" t="e">
        <f t="shared" si="33"/>
        <v>#VALUE!</v>
      </c>
      <c r="BX32" s="7" t="e">
        <f t="shared" si="34"/>
        <v>#VALUE!</v>
      </c>
      <c r="BY32" s="7" t="e">
        <f t="shared" si="35"/>
        <v>#VALUE!</v>
      </c>
      <c r="BZ32" s="7" t="e">
        <f t="shared" si="36"/>
        <v>#VALUE!</v>
      </c>
      <c r="CA32" s="7" t="e">
        <f t="shared" si="37"/>
        <v>#VALUE!</v>
      </c>
    </row>
    <row r="33" spans="2:79" s="7" customFormat="1">
      <c r="B33" s="119"/>
      <c r="C33" s="119"/>
      <c r="D33" s="119"/>
      <c r="E33" s="31"/>
      <c r="F33" s="79"/>
      <c r="G33" s="79"/>
      <c r="H33" s="79"/>
      <c r="I33" s="79"/>
      <c r="J33" s="79"/>
      <c r="K33" s="79"/>
      <c r="L33" s="31"/>
      <c r="M33" s="79"/>
      <c r="N33" s="79"/>
      <c r="O33" s="79"/>
      <c r="P33" s="79"/>
      <c r="Q33" s="2" t="str">
        <f t="shared" si="38"/>
        <v/>
      </c>
      <c r="R33" s="11" t="str">
        <f t="shared" si="39"/>
        <v/>
      </c>
      <c r="S33" s="2" t="str">
        <f t="shared" si="40"/>
        <v/>
      </c>
      <c r="T33" s="11" t="str">
        <f t="shared" si="41"/>
        <v/>
      </c>
      <c r="U33" s="2" t="str">
        <f t="shared" si="42"/>
        <v/>
      </c>
      <c r="V33" s="11" t="str">
        <f t="shared" si="43"/>
        <v/>
      </c>
      <c r="W33" s="80" t="str">
        <f t="shared" si="59"/>
        <v/>
      </c>
      <c r="X33" s="80" t="str">
        <f t="shared" si="60"/>
        <v/>
      </c>
      <c r="Y33" s="2" t="str">
        <f t="shared" si="46"/>
        <v/>
      </c>
      <c r="Z33" s="11" t="str">
        <f t="shared" si="0"/>
        <v/>
      </c>
      <c r="AA33" s="2" t="str">
        <f t="shared" si="1"/>
        <v/>
      </c>
      <c r="AB33" s="11" t="str">
        <f t="shared" si="2"/>
        <v/>
      </c>
      <c r="AC33" s="2" t="str">
        <f t="shared" si="3"/>
        <v/>
      </c>
      <c r="AD33" s="11" t="str">
        <f t="shared" si="4"/>
        <v/>
      </c>
      <c r="AE33" s="11" t="str">
        <f t="shared" si="5"/>
        <v/>
      </c>
      <c r="AF33" s="2" t="str">
        <f t="shared" si="6"/>
        <v/>
      </c>
      <c r="AG33" s="2" t="str">
        <f t="shared" si="7"/>
        <v/>
      </c>
      <c r="AH33" s="2" t="str">
        <f t="shared" si="8"/>
        <v/>
      </c>
      <c r="AI33" s="11" t="str">
        <f t="shared" si="9"/>
        <v/>
      </c>
      <c r="AJ33" s="2" t="str">
        <f t="shared" si="10"/>
        <v/>
      </c>
      <c r="AK33" s="11" t="str">
        <f t="shared" si="11"/>
        <v/>
      </c>
      <c r="AL33" s="2" t="str">
        <f t="shared" si="12"/>
        <v/>
      </c>
      <c r="AM33" s="11" t="str">
        <f t="shared" si="13"/>
        <v/>
      </c>
      <c r="AN33" s="11" t="str">
        <f t="shared" si="61"/>
        <v/>
      </c>
      <c r="AO33" s="11" t="str">
        <f t="shared" si="62"/>
        <v/>
      </c>
      <c r="AP33" s="32"/>
      <c r="AQ33" s="32"/>
      <c r="AR33" s="137"/>
      <c r="AS33" s="12" t="e">
        <f t="shared" si="63"/>
        <v>#VALUE!</v>
      </c>
      <c r="AT33" s="13" t="e">
        <f t="shared" si="64"/>
        <v>#VALUE!</v>
      </c>
      <c r="AU33" s="13"/>
      <c r="AV33" s="8">
        <f t="shared" si="65"/>
        <v>9.0359999999999996</v>
      </c>
      <c r="AW33" s="8">
        <f t="shared" si="66"/>
        <v>-184.49199999999999</v>
      </c>
      <c r="AX33" s="8"/>
      <c r="AY33" s="8">
        <f t="shared" si="16"/>
        <v>0</v>
      </c>
      <c r="AZ33"/>
      <c r="BA33" t="e">
        <f>IF(D33="M",IF(BD33&lt;78,LMS!$D$5*BD33^3+LMS!$E$5*BD33^2+LMS!$F$5*BD33+LMS!$G$5,IF(BD33&lt;150,LMS!$D$6*BD33^3+LMS!$E$6*BD33^2+LMS!$F$6*BD33+LMS!$G$6,LMS!$D$7*BD33^3+LMS!$E$7*BD33^2+LMS!$F$7*BD33+LMS!$G$7)),IF(BD33&lt;69,LMS!$D$9*BD33^3+LMS!$E$9*BD33^2+LMS!$F$9*BD33+LMS!$G$9,IF(BD33&lt;150,LMS!$D$10*BD33^3+LMS!$E$10*BD33^2+LMS!$F$10*BD33+LMS!$G$10,LMS!$D$11*BD33^3+LMS!$E$11*BD33^2+LMS!$F$11*BD33+LMS!$G$11)))</f>
        <v>#VALUE!</v>
      </c>
      <c r="BB33" t="e">
        <f>IF(D33="M",(IF(BD33&lt;2.5,LMS!$D$21*BD33^3+LMS!$E$21*BD33^2+LMS!$F$21*BD33+LMS!$G$21,IF(BD33&lt;9.5,LMS!$D$22*BD33^3+LMS!$E$22*BD33^2+LMS!$F$22*BD33+LMS!$G$22,IF(BD33&lt;26.75,LMS!$D$23*BD33^3+LMS!$E$23*BD33^2+LMS!$F$23*BD33+LMS!$G$23,IF(BD33&lt;90,LMS!$D$24*BD33^3+LMS!$E$24*BD33^2+LMS!$F$24*BD33+LMS!$G$24,LMS!$D$25*BD33^3+LMS!$E$25*BD33^2+LMS!$F$25*BD33+LMS!$G$25))))),(IF(BD33&lt;2.5,LMS!$D$27*BD33^3+LMS!$E$27*BD33^2+LMS!$F$27*BD33+LMS!$G$27,IF(BD33&lt;9.5,LMS!$D$28*BD33^3+LMS!$E$28*BD33^2+LMS!$F$28*BD33+LMS!$G$28,IF(BD33&lt;26.75,LMS!$D$29*BD33^3+LMS!$E$29*BD33^2+LMS!$F$29*BD33+LMS!$G$29,IF(BD33&lt;90,LMS!$D$30*BD33^3+LMS!$E$30*BD33^2+LMS!$F$30*BD33+LMS!$G$30,IF(BD33&lt;150,LMS!$D$31*BD33^3+LMS!$E$31*BD33^2+LMS!$F$31*BD33+LMS!$G$31,LMS!$D$32*BD33^3+LMS!$E$32*BD33^2+LMS!$F$32*BD33+LMS!$G$32)))))))</f>
        <v>#VALUE!</v>
      </c>
      <c r="BC33" t="e">
        <f>IF(D33="M",(IF(BD33&lt;90,LMS!$D$14*BD33^3+LMS!$E$14*BD33^2+LMS!$F$14*BD33+LMS!$G$14,LMS!$D$15*BD33^3+LMS!$E$15*BD33^2+LMS!$F$15*BD33+LMS!$G$15)),(IF(BD33&lt;90,LMS!$D$17*BD33^3+LMS!$E$17*BD33^2+LMS!$F$17*BD33+LMS!$G$17,LMS!$D$18*BD33^3+LMS!$E$18*BD33^2+LMS!$F$18*BD33+LMS!$G$18)))</f>
        <v>#VALUE!</v>
      </c>
      <c r="BD33" s="7" t="e">
        <f t="shared" si="67"/>
        <v>#VALUE!</v>
      </c>
      <c r="BF33" t="e">
        <f t="shared" si="17"/>
        <v>#VALUE!</v>
      </c>
      <c r="BG33" t="e">
        <f t="shared" si="18"/>
        <v>#VALUE!</v>
      </c>
      <c r="BH33" t="e">
        <f t="shared" si="19"/>
        <v>#VALUE!</v>
      </c>
      <c r="BI33" s="7" t="e">
        <f t="shared" si="20"/>
        <v>#VALUE!</v>
      </c>
      <c r="BJ33" s="7" t="e">
        <f t="shared" si="21"/>
        <v>#VALUE!</v>
      </c>
      <c r="BK33" s="7" t="e">
        <f t="shared" si="22"/>
        <v>#VALUE!</v>
      </c>
      <c r="BL33" s="7" t="e">
        <f t="shared" si="68"/>
        <v>#VALUE!</v>
      </c>
      <c r="BM33" s="7" t="e">
        <f t="shared" si="69"/>
        <v>#VALUE!</v>
      </c>
      <c r="BN33" s="7" t="e">
        <f t="shared" si="70"/>
        <v>#VALUE!</v>
      </c>
      <c r="BO33" s="7" t="e">
        <f t="shared" si="71"/>
        <v>#VALUE!</v>
      </c>
      <c r="BP33" s="7" t="e">
        <f t="shared" si="72"/>
        <v>#VALUE!</v>
      </c>
      <c r="BQ33" s="7" t="e">
        <f t="shared" si="73"/>
        <v>#VALUE!</v>
      </c>
      <c r="BS33" s="7" t="e">
        <f t="shared" si="29"/>
        <v>#VALUE!</v>
      </c>
      <c r="BT33" s="7" t="e">
        <f t="shared" si="30"/>
        <v>#VALUE!</v>
      </c>
      <c r="BU33" s="7" t="e">
        <f t="shared" si="31"/>
        <v>#VALUE!</v>
      </c>
      <c r="BV33" s="7" t="e">
        <f t="shared" si="32"/>
        <v>#VALUE!</v>
      </c>
      <c r="BW33" s="7" t="e">
        <f t="shared" si="33"/>
        <v>#VALUE!</v>
      </c>
      <c r="BX33" s="7" t="e">
        <f t="shared" si="34"/>
        <v>#VALUE!</v>
      </c>
      <c r="BY33" s="7" t="e">
        <f t="shared" si="35"/>
        <v>#VALUE!</v>
      </c>
      <c r="BZ33" s="7" t="e">
        <f t="shared" si="36"/>
        <v>#VALUE!</v>
      </c>
      <c r="CA33" s="7" t="e">
        <f t="shared" si="37"/>
        <v>#VALUE!</v>
      </c>
    </row>
    <row r="34" spans="2:79" s="7" customFormat="1">
      <c r="B34" s="119"/>
      <c r="C34" s="119"/>
      <c r="D34" s="119"/>
      <c r="E34" s="31"/>
      <c r="F34" s="79"/>
      <c r="G34" s="79"/>
      <c r="H34" s="79"/>
      <c r="I34" s="79"/>
      <c r="J34" s="79"/>
      <c r="K34" s="79"/>
      <c r="L34" s="31"/>
      <c r="M34" s="79"/>
      <c r="N34" s="79"/>
      <c r="O34" s="79"/>
      <c r="P34" s="79"/>
      <c r="Q34" s="2" t="str">
        <f t="shared" si="38"/>
        <v/>
      </c>
      <c r="R34" s="11" t="str">
        <f t="shared" si="39"/>
        <v/>
      </c>
      <c r="S34" s="2" t="str">
        <f t="shared" si="40"/>
        <v/>
      </c>
      <c r="T34" s="11" t="str">
        <f t="shared" si="41"/>
        <v/>
      </c>
      <c r="U34" s="2" t="str">
        <f t="shared" si="42"/>
        <v/>
      </c>
      <c r="V34" s="11" t="str">
        <f t="shared" si="43"/>
        <v/>
      </c>
      <c r="W34" s="80" t="str">
        <f t="shared" si="59"/>
        <v/>
      </c>
      <c r="X34" s="80" t="str">
        <f t="shared" si="60"/>
        <v/>
      </c>
      <c r="Y34" s="2" t="str">
        <f t="shared" si="46"/>
        <v/>
      </c>
      <c r="Z34" s="11" t="str">
        <f t="shared" si="0"/>
        <v/>
      </c>
      <c r="AA34" s="2" t="str">
        <f t="shared" si="1"/>
        <v/>
      </c>
      <c r="AB34" s="11" t="str">
        <f t="shared" si="2"/>
        <v/>
      </c>
      <c r="AC34" s="2" t="str">
        <f t="shared" si="3"/>
        <v/>
      </c>
      <c r="AD34" s="11" t="str">
        <f t="shared" si="4"/>
        <v/>
      </c>
      <c r="AE34" s="11" t="str">
        <f t="shared" si="5"/>
        <v/>
      </c>
      <c r="AF34" s="2" t="str">
        <f t="shared" si="6"/>
        <v/>
      </c>
      <c r="AG34" s="2" t="str">
        <f t="shared" si="7"/>
        <v/>
      </c>
      <c r="AH34" s="2" t="str">
        <f t="shared" si="8"/>
        <v/>
      </c>
      <c r="AI34" s="11" t="str">
        <f t="shared" si="9"/>
        <v/>
      </c>
      <c r="AJ34" s="2" t="str">
        <f t="shared" si="10"/>
        <v/>
      </c>
      <c r="AK34" s="11" t="str">
        <f t="shared" si="11"/>
        <v/>
      </c>
      <c r="AL34" s="2" t="str">
        <f t="shared" si="12"/>
        <v/>
      </c>
      <c r="AM34" s="11" t="str">
        <f t="shared" si="13"/>
        <v/>
      </c>
      <c r="AN34" s="11" t="str">
        <f t="shared" si="61"/>
        <v/>
      </c>
      <c r="AO34" s="11" t="str">
        <f t="shared" si="62"/>
        <v/>
      </c>
      <c r="AP34" s="32"/>
      <c r="AQ34" s="32"/>
      <c r="AR34" s="137"/>
      <c r="AS34" s="12" t="e">
        <f t="shared" si="63"/>
        <v>#VALUE!</v>
      </c>
      <c r="AT34" s="13" t="e">
        <f t="shared" si="64"/>
        <v>#VALUE!</v>
      </c>
      <c r="AU34" s="13"/>
      <c r="AV34" s="8">
        <f t="shared" si="65"/>
        <v>9.0359999999999996</v>
      </c>
      <c r="AW34" s="8">
        <f t="shared" si="66"/>
        <v>-184.49199999999999</v>
      </c>
      <c r="AX34" s="8"/>
      <c r="AY34" s="8">
        <f t="shared" si="16"/>
        <v>0</v>
      </c>
      <c r="AZ34"/>
      <c r="BA34" t="e">
        <f>IF(D34="M",IF(BD34&lt;78,LMS!$D$5*BD34^3+LMS!$E$5*BD34^2+LMS!$F$5*BD34+LMS!$G$5,IF(BD34&lt;150,LMS!$D$6*BD34^3+LMS!$E$6*BD34^2+LMS!$F$6*BD34+LMS!$G$6,LMS!$D$7*BD34^3+LMS!$E$7*BD34^2+LMS!$F$7*BD34+LMS!$G$7)),IF(BD34&lt;69,LMS!$D$9*BD34^3+LMS!$E$9*BD34^2+LMS!$F$9*BD34+LMS!$G$9,IF(BD34&lt;150,LMS!$D$10*BD34^3+LMS!$E$10*BD34^2+LMS!$F$10*BD34+LMS!$G$10,LMS!$D$11*BD34^3+LMS!$E$11*BD34^2+LMS!$F$11*BD34+LMS!$G$11)))</f>
        <v>#VALUE!</v>
      </c>
      <c r="BB34" t="e">
        <f>IF(D34="M",(IF(BD34&lt;2.5,LMS!$D$21*BD34^3+LMS!$E$21*BD34^2+LMS!$F$21*BD34+LMS!$G$21,IF(BD34&lt;9.5,LMS!$D$22*BD34^3+LMS!$E$22*BD34^2+LMS!$F$22*BD34+LMS!$G$22,IF(BD34&lt;26.75,LMS!$D$23*BD34^3+LMS!$E$23*BD34^2+LMS!$F$23*BD34+LMS!$G$23,IF(BD34&lt;90,LMS!$D$24*BD34^3+LMS!$E$24*BD34^2+LMS!$F$24*BD34+LMS!$G$24,LMS!$D$25*BD34^3+LMS!$E$25*BD34^2+LMS!$F$25*BD34+LMS!$G$25))))),(IF(BD34&lt;2.5,LMS!$D$27*BD34^3+LMS!$E$27*BD34^2+LMS!$F$27*BD34+LMS!$G$27,IF(BD34&lt;9.5,LMS!$D$28*BD34^3+LMS!$E$28*BD34^2+LMS!$F$28*BD34+LMS!$G$28,IF(BD34&lt;26.75,LMS!$D$29*BD34^3+LMS!$E$29*BD34^2+LMS!$F$29*BD34+LMS!$G$29,IF(BD34&lt;90,LMS!$D$30*BD34^3+LMS!$E$30*BD34^2+LMS!$F$30*BD34+LMS!$G$30,IF(BD34&lt;150,LMS!$D$31*BD34^3+LMS!$E$31*BD34^2+LMS!$F$31*BD34+LMS!$G$31,LMS!$D$32*BD34^3+LMS!$E$32*BD34^2+LMS!$F$32*BD34+LMS!$G$32)))))))</f>
        <v>#VALUE!</v>
      </c>
      <c r="BC34" t="e">
        <f>IF(D34="M",(IF(BD34&lt;90,LMS!$D$14*BD34^3+LMS!$E$14*BD34^2+LMS!$F$14*BD34+LMS!$G$14,LMS!$D$15*BD34^3+LMS!$E$15*BD34^2+LMS!$F$15*BD34+LMS!$G$15)),(IF(BD34&lt;90,LMS!$D$17*BD34^3+LMS!$E$17*BD34^2+LMS!$F$17*BD34+LMS!$G$17,LMS!$D$18*BD34^3+LMS!$E$18*BD34^2+LMS!$F$18*BD34+LMS!$G$18)))</f>
        <v>#VALUE!</v>
      </c>
      <c r="BD34" s="7" t="e">
        <f t="shared" si="67"/>
        <v>#VALUE!</v>
      </c>
      <c r="BF34" t="e">
        <f t="shared" si="17"/>
        <v>#VALUE!</v>
      </c>
      <c r="BG34" t="e">
        <f t="shared" si="18"/>
        <v>#VALUE!</v>
      </c>
      <c r="BH34" t="e">
        <f t="shared" si="19"/>
        <v>#VALUE!</v>
      </c>
      <c r="BI34" s="7" t="e">
        <f t="shared" si="20"/>
        <v>#VALUE!</v>
      </c>
      <c r="BJ34" s="7" t="e">
        <f t="shared" si="21"/>
        <v>#VALUE!</v>
      </c>
      <c r="BK34" s="7" t="e">
        <f t="shared" si="22"/>
        <v>#VALUE!</v>
      </c>
      <c r="BL34" s="7" t="e">
        <f t="shared" si="68"/>
        <v>#VALUE!</v>
      </c>
      <c r="BM34" s="7" t="e">
        <f t="shared" si="69"/>
        <v>#VALUE!</v>
      </c>
      <c r="BN34" s="7" t="e">
        <f t="shared" si="70"/>
        <v>#VALUE!</v>
      </c>
      <c r="BO34" s="7" t="e">
        <f t="shared" si="71"/>
        <v>#VALUE!</v>
      </c>
      <c r="BP34" s="7" t="e">
        <f t="shared" si="72"/>
        <v>#VALUE!</v>
      </c>
      <c r="BQ34" s="7" t="e">
        <f t="shared" si="73"/>
        <v>#VALUE!</v>
      </c>
      <c r="BS34" s="7" t="e">
        <f t="shared" si="29"/>
        <v>#VALUE!</v>
      </c>
      <c r="BT34" s="7" t="e">
        <f t="shared" si="30"/>
        <v>#VALUE!</v>
      </c>
      <c r="BU34" s="7" t="e">
        <f t="shared" si="31"/>
        <v>#VALUE!</v>
      </c>
      <c r="BV34" s="7" t="e">
        <f t="shared" si="32"/>
        <v>#VALUE!</v>
      </c>
      <c r="BW34" s="7" t="e">
        <f t="shared" si="33"/>
        <v>#VALUE!</v>
      </c>
      <c r="BX34" s="7" t="e">
        <f t="shared" si="34"/>
        <v>#VALUE!</v>
      </c>
      <c r="BY34" s="7" t="e">
        <f t="shared" si="35"/>
        <v>#VALUE!</v>
      </c>
      <c r="BZ34" s="7" t="e">
        <f t="shared" si="36"/>
        <v>#VALUE!</v>
      </c>
      <c r="CA34" s="7" t="e">
        <f t="shared" si="37"/>
        <v>#VALUE!</v>
      </c>
    </row>
    <row r="35" spans="2:79" s="7" customFormat="1">
      <c r="B35" s="119"/>
      <c r="C35" s="119"/>
      <c r="D35" s="119"/>
      <c r="E35" s="31"/>
      <c r="F35" s="79"/>
      <c r="G35" s="79"/>
      <c r="H35" s="79"/>
      <c r="I35" s="79"/>
      <c r="J35" s="79"/>
      <c r="K35" s="79"/>
      <c r="L35" s="31"/>
      <c r="M35" s="79"/>
      <c r="N35" s="79"/>
      <c r="O35" s="79"/>
      <c r="P35" s="79"/>
      <c r="Q35" s="2" t="str">
        <f t="shared" si="38"/>
        <v/>
      </c>
      <c r="R35" s="11" t="str">
        <f t="shared" si="39"/>
        <v/>
      </c>
      <c r="S35" s="2" t="str">
        <f t="shared" si="40"/>
        <v/>
      </c>
      <c r="T35" s="11" t="str">
        <f t="shared" si="41"/>
        <v/>
      </c>
      <c r="U35" s="2" t="str">
        <f t="shared" si="42"/>
        <v/>
      </c>
      <c r="V35" s="11" t="str">
        <f t="shared" si="43"/>
        <v/>
      </c>
      <c r="W35" s="80" t="str">
        <f t="shared" si="59"/>
        <v/>
      </c>
      <c r="X35" s="80" t="str">
        <f t="shared" si="60"/>
        <v/>
      </c>
      <c r="Y35" s="2" t="str">
        <f t="shared" ref="Y35:Y66" si="74">IF(COUNTA(D35:H35,M35)=6,IF(W35&gt;41,"*",IF(W35&lt;22,"*",NORMSDIST(((M35/BJ35)^(BI35)-1)/BI35/BK35)*100)),"")</f>
        <v/>
      </c>
      <c r="Z35" s="11" t="str">
        <f t="shared" ref="Z35:Z66" si="75">IF(COUNTA(D35:H35,M35)=6,IF(W35&gt;41,"*",IF(W35&lt;22,"*",((M35/BJ35)^(BI35)-1)/BI35/BK35)),"")</f>
        <v/>
      </c>
      <c r="AA35" s="2" t="str">
        <f t="shared" ref="AA35:AA66" si="76">IF(COUNTA(G35,H35,N35)=3,IF(W35&gt;41,"*",IF(W35&lt;22,"*",NORMSDIST(((N35/BM35)^(BL35)-1)/BL35/BN35)*100)),"")</f>
        <v/>
      </c>
      <c r="AB35" s="11" t="str">
        <f t="shared" ref="AB35:AB66" si="77">IF(COUNTA(G35,H35,N35)=3,IF(W35&gt;41,"*",IF(W35&lt;22,"*",((N35/BM35)^(BL35)-1)/BL35/BN35)),"")</f>
        <v/>
      </c>
      <c r="AC35" s="2" t="str">
        <f t="shared" ref="AC35:AC66" si="78">IF(COUNTA(G35,H35,O35)=3,IF(W35&gt;41,"*",IF(W35&lt;22,"*",NORMSDIST(((O35/BP35)^(BO35)-1)/BO35/BQ35)*100)),"")</f>
        <v/>
      </c>
      <c r="AD35" s="11" t="str">
        <f t="shared" ref="AD35:AD66" si="79">IF(COUNTA(G35,H35,O35)=3,IF(W35&gt;41,"*",IF(W35&lt;22,"*",((O35/BP35)^(BO35)-1)/BO35/BQ35)),"")</f>
        <v/>
      </c>
      <c r="AE35" s="11" t="str">
        <f t="shared" ref="AE35:AE66" si="80">IF(COUNTA(D35,E35,L35,N35)=4,IF(AN35&gt;17.583,"*",(N35-(INDEX(IF(D35="F",Hfemalemean,Hmalemean),AT35+1,INT(AN35)+1))))/(INDEX(IF(D35="F",Hfemalesd,Hmalesd),AT35+1,INT(AN35)+1)),"")</f>
        <v/>
      </c>
      <c r="AF35" s="2" t="str">
        <f t="shared" ref="AF35:AF66" si="81">IF(COUNTA(D35,E35,L35,N35,M35)=5,IF(AN35&lt;1,"*",IF(AN35&gt;=6,"*",IF(N35&gt;=120,"*",IF(N35&lt;70,"*",(AY35-AV35)/AV35*100)))),"")</f>
        <v/>
      </c>
      <c r="AG35" s="2" t="str">
        <f t="shared" ref="AG35:AG66" si="82">IF(COUNTA(D35,E35,L35,N35,M35)&lt;5,"",IF(AN35&lt;6,"*",IF(AN35&gt;=17.583,"*",(AY35-N35*INDEX(IF(D35="F",muratafemale,muratamale),INT(AN35)-4,1)-INDEX(IF(D35="F",muratafemale,muratamale),INT(AN35)-4,2))/(N35*INDEX(IF(D35="F",muratafemale,muratamale),INT(AN35)-4,1)+INDEX(IF(D35="F",muratafemale,muratamale),INT(AN35)-4,2))*100)))</f>
        <v/>
      </c>
      <c r="AH35" s="2" t="str">
        <f t="shared" ref="AH35:AH66" si="83">IF(COUNTA(D35,E35,L35,N35,M35)=5,IF(N35&gt;=IF(D35="M",181,174),"*",IF(N35&lt;101,"*",IF(AN35&lt;6,"*",IF(AN35&gt;=17.583,"*",(AY35-AW35)/AW35*100)))),"")</f>
        <v/>
      </c>
      <c r="AI35" s="11" t="str">
        <f t="shared" ref="AI35:AI66" si="84">IF(COUNTA(D35,E35,L35,N35,M35)=5,AY35/N35^2*10000,"")</f>
        <v/>
      </c>
      <c r="AJ35" s="2" t="str">
        <f t="shared" ref="AJ35:AJ66" si="85">IF(COUNTA(D35,E35,L35,N35,M35)=5,IF(AN35&gt;17.583,"*",NORMSDIST(((AI35/BB35)^(BA35)-1)/BA35/BC35)*100),"")</f>
        <v/>
      </c>
      <c r="AK35" s="11" t="str">
        <f t="shared" ref="AK35:AK66" si="86">IF(COUNTA(D35,E35,L35,N35,M35)=5,IF(AN35&gt;17.583,"*",((AI35/BB35)^(BA35)-1)/BA35/BC35),"")</f>
        <v/>
      </c>
      <c r="AL35" s="2" t="str">
        <f t="shared" ref="AL35:AL66" si="87">IF(COUNTA(D35,E35,L35,P35)=4,IF(AN35&gt;77,"*",NORMSDIST(((P35/BG35)^(BF35)-1)/BF35/BH35)*100),"")</f>
        <v/>
      </c>
      <c r="AM35" s="11" t="str">
        <f t="shared" ref="AM35:AM66" si="88">IF(COUNTA(D35,E35,L35,P35)=4,IF(AN35&gt;77,"*",((P35/BG35)^(BF35)-1)/BF35/BH35),"")</f>
        <v/>
      </c>
      <c r="AN35" s="11" t="str">
        <f t="shared" si="61"/>
        <v/>
      </c>
      <c r="AO35" s="11" t="str">
        <f t="shared" si="62"/>
        <v/>
      </c>
      <c r="AP35" s="32"/>
      <c r="AQ35" s="32"/>
      <c r="AR35" s="137"/>
      <c r="AS35" s="12" t="e">
        <f t="shared" si="63"/>
        <v>#VALUE!</v>
      </c>
      <c r="AT35" s="13" t="e">
        <f t="shared" si="64"/>
        <v>#VALUE!</v>
      </c>
      <c r="AU35" s="13"/>
      <c r="AV35" s="8">
        <f t="shared" si="65"/>
        <v>9.0359999999999996</v>
      </c>
      <c r="AW35" s="8">
        <f t="shared" si="66"/>
        <v>-184.49199999999999</v>
      </c>
      <c r="AX35" s="8"/>
      <c r="AY35" s="8">
        <f t="shared" ref="AY35:AY66" si="89">IF(M35&gt;=200,M35/1000,M35)</f>
        <v>0</v>
      </c>
      <c r="AZ35"/>
      <c r="BA35" t="e">
        <f>IF(D35="M",IF(BD35&lt;78,LMS!$D$5*BD35^3+LMS!$E$5*BD35^2+LMS!$F$5*BD35+LMS!$G$5,IF(BD35&lt;150,LMS!$D$6*BD35^3+LMS!$E$6*BD35^2+LMS!$F$6*BD35+LMS!$G$6,LMS!$D$7*BD35^3+LMS!$E$7*BD35^2+LMS!$F$7*BD35+LMS!$G$7)),IF(BD35&lt;69,LMS!$D$9*BD35^3+LMS!$E$9*BD35^2+LMS!$F$9*BD35+LMS!$G$9,IF(BD35&lt;150,LMS!$D$10*BD35^3+LMS!$E$10*BD35^2+LMS!$F$10*BD35+LMS!$G$10,LMS!$D$11*BD35^3+LMS!$E$11*BD35^2+LMS!$F$11*BD35+LMS!$G$11)))</f>
        <v>#VALUE!</v>
      </c>
      <c r="BB35" t="e">
        <f>IF(D35="M",(IF(BD35&lt;2.5,LMS!$D$21*BD35^3+LMS!$E$21*BD35^2+LMS!$F$21*BD35+LMS!$G$21,IF(BD35&lt;9.5,LMS!$D$22*BD35^3+LMS!$E$22*BD35^2+LMS!$F$22*BD35+LMS!$G$22,IF(BD35&lt;26.75,LMS!$D$23*BD35^3+LMS!$E$23*BD35^2+LMS!$F$23*BD35+LMS!$G$23,IF(BD35&lt;90,LMS!$D$24*BD35^3+LMS!$E$24*BD35^2+LMS!$F$24*BD35+LMS!$G$24,LMS!$D$25*BD35^3+LMS!$E$25*BD35^2+LMS!$F$25*BD35+LMS!$G$25))))),(IF(BD35&lt;2.5,LMS!$D$27*BD35^3+LMS!$E$27*BD35^2+LMS!$F$27*BD35+LMS!$G$27,IF(BD35&lt;9.5,LMS!$D$28*BD35^3+LMS!$E$28*BD35^2+LMS!$F$28*BD35+LMS!$G$28,IF(BD35&lt;26.75,LMS!$D$29*BD35^3+LMS!$E$29*BD35^2+LMS!$F$29*BD35+LMS!$G$29,IF(BD35&lt;90,LMS!$D$30*BD35^3+LMS!$E$30*BD35^2+LMS!$F$30*BD35+LMS!$G$30,IF(BD35&lt;150,LMS!$D$31*BD35^3+LMS!$E$31*BD35^2+LMS!$F$31*BD35+LMS!$G$31,LMS!$D$32*BD35^3+LMS!$E$32*BD35^2+LMS!$F$32*BD35+LMS!$G$32)))))))</f>
        <v>#VALUE!</v>
      </c>
      <c r="BC35" t="e">
        <f>IF(D35="M",(IF(BD35&lt;90,LMS!$D$14*BD35^3+LMS!$E$14*BD35^2+LMS!$F$14*BD35+LMS!$G$14,LMS!$D$15*BD35^3+LMS!$E$15*BD35^2+LMS!$F$15*BD35+LMS!$G$15)),(IF(BD35&lt;90,LMS!$D$17*BD35^3+LMS!$E$17*BD35^2+LMS!$F$17*BD35+LMS!$G$17,LMS!$D$18*BD35^3+LMS!$E$18*BD35^2+LMS!$F$18*BD35+LMS!$G$18)))</f>
        <v>#VALUE!</v>
      </c>
      <c r="BD35" s="7" t="e">
        <f t="shared" si="67"/>
        <v>#VALUE!</v>
      </c>
      <c r="BF35" t="e">
        <f t="shared" ref="BF35:BF66" si="90">INDEX(IF(D35="M",IGFmale, IGFfemale), AS35+1,1)</f>
        <v>#VALUE!</v>
      </c>
      <c r="BG35" t="e">
        <f t="shared" ref="BG35:BG66" si="91">INDEX(IF(D35="M",IGFmale, IGFfemale), AS35+1,2)</f>
        <v>#VALUE!</v>
      </c>
      <c r="BH35" t="e">
        <f t="shared" ref="BH35:BH66" si="92">INDEX(IF(D35="M",IGFmale, IGFfemale), AS35+1,3)</f>
        <v>#VALUE!</v>
      </c>
      <c r="BI35" s="7" t="e">
        <f t="shared" ref="BI35:BI66" si="93">INDEX(IF(D35="M",(IF(F35=1,maleFB,IF(F35=2,maleSB,"error"))),IF(D35="F",IF(F35=1,femaleFB,IF(F35=2,femaleSB,"error")),"")),(W35-22)*7+X35+1,1)</f>
        <v>#VALUE!</v>
      </c>
      <c r="BJ35" s="7" t="e">
        <f t="shared" ref="BJ35:BJ66" si="94">INDEX(IF(D35="M",(IF(F35=1,maleFB,IF(F35=2,maleSB,"error"))),IF(D35="F",IF(F35=1,femaleFB,IF(F35=2,femaleSB,"error")),"")),(W35-22)*7+X35+1,2)</f>
        <v>#VALUE!</v>
      </c>
      <c r="BK35" s="7" t="e">
        <f t="shared" ref="BK35:BK66" si="95">INDEX(IF(D35="M",(IF(F35=1,maleFB,IF(F35=2,maleSB,"error"))),IF(D35="F",IF(F35=1,femaleFB,IF(F35=2,femaleSB,"error")),"")),(W35-22)*7+X35+1,3)</f>
        <v>#VALUE!</v>
      </c>
      <c r="BL35" s="7" t="e">
        <f t="shared" si="68"/>
        <v>#VALUE!</v>
      </c>
      <c r="BM35" s="7" t="e">
        <f t="shared" si="69"/>
        <v>#VALUE!</v>
      </c>
      <c r="BN35" s="7" t="e">
        <f t="shared" si="70"/>
        <v>#VALUE!</v>
      </c>
      <c r="BO35" s="7" t="e">
        <f t="shared" si="71"/>
        <v>#VALUE!</v>
      </c>
      <c r="BP35" s="7" t="e">
        <f t="shared" si="72"/>
        <v>#VALUE!</v>
      </c>
      <c r="BQ35" s="7" t="e">
        <f t="shared" si="73"/>
        <v>#VALUE!</v>
      </c>
      <c r="BS35" s="7" t="e">
        <f t="shared" ref="BS35:BS66" si="96">INDEX(IF(D35="M",(IF(F35=1,maleFB,IF(F35=2,maleSB,"error"))),IF(D35="F",IF(F35=1,femaleFB,IF(F35=2,femaleSB,"error")),"")),(G35-22)*7+H35+1,1)</f>
        <v>#VALUE!</v>
      </c>
      <c r="BT35" s="7" t="e">
        <f t="shared" ref="BT35:BT66" si="97">INDEX(IF(D35="M",(IF(F35=1,maleFB,IF(F35=2,maleSB,"error"))),IF(D35="F",IF(F35=1,femaleFB,IF(F35=2,femaleSB,"error")),"")),(G35-22)*7+H35+1,2)</f>
        <v>#VALUE!</v>
      </c>
      <c r="BU35" s="7" t="e">
        <f t="shared" ref="BU35:BU66" si="98">INDEX(IF(D35="M",(IF(F35=1,maleFB,IF(F35=2,maleSB,"error"))),IF(D35="F",IF(F35=1,femaleFB,IF(F35=2,femaleSB,"error")),"")),(G35-22)*7+H35+1,3)</f>
        <v>#VALUE!</v>
      </c>
      <c r="BV35" s="7" t="e">
        <f t="shared" ref="BV35:BV66" si="99">INDEX(birthH,(G35-22)*7+H35+1,1)</f>
        <v>#VALUE!</v>
      </c>
      <c r="BW35" s="7" t="e">
        <f t="shared" ref="BW35:BW66" si="100">INDEX(birthH,(G35-22)*7+H35+1,2)</f>
        <v>#VALUE!</v>
      </c>
      <c r="BX35" s="7" t="e">
        <f t="shared" ref="BX35:BX66" si="101">INDEX(birthH,(G35-22)*7+H35+1,3)</f>
        <v>#VALUE!</v>
      </c>
      <c r="BY35" s="7" t="e">
        <f t="shared" ref="BY35:BY66" si="102">INDEX(head,(G35-22)*7+H35+1,1)</f>
        <v>#VALUE!</v>
      </c>
      <c r="BZ35" s="7" t="e">
        <f t="shared" ref="BZ35:BZ66" si="103">INDEX(head,(G35-22)*7+H35+1,2)</f>
        <v>#VALUE!</v>
      </c>
      <c r="CA35" s="7" t="e">
        <f t="shared" ref="CA35:CA66" si="104">INDEX(head,(G35-22)*7+H35+1,3)</f>
        <v>#VALUE!</v>
      </c>
    </row>
    <row r="36" spans="2:79" s="7" customFormat="1">
      <c r="B36" s="119"/>
      <c r="C36" s="119"/>
      <c r="D36" s="119"/>
      <c r="E36" s="31"/>
      <c r="F36" s="79"/>
      <c r="G36" s="79"/>
      <c r="H36" s="79"/>
      <c r="I36" s="79"/>
      <c r="J36" s="79"/>
      <c r="K36" s="79"/>
      <c r="L36" s="31"/>
      <c r="M36" s="79"/>
      <c r="N36" s="79"/>
      <c r="O36" s="79"/>
      <c r="P36" s="79"/>
      <c r="Q36" s="2" t="str">
        <f t="shared" si="38"/>
        <v/>
      </c>
      <c r="R36" s="11" t="str">
        <f t="shared" si="39"/>
        <v/>
      </c>
      <c r="S36" s="2" t="str">
        <f t="shared" si="40"/>
        <v/>
      </c>
      <c r="T36" s="11" t="str">
        <f t="shared" si="41"/>
        <v/>
      </c>
      <c r="U36" s="2" t="str">
        <f t="shared" si="42"/>
        <v/>
      </c>
      <c r="V36" s="11" t="str">
        <f t="shared" si="43"/>
        <v/>
      </c>
      <c r="W36" s="80" t="str">
        <f t="shared" si="59"/>
        <v/>
      </c>
      <c r="X36" s="80" t="str">
        <f t="shared" si="60"/>
        <v/>
      </c>
      <c r="Y36" s="2" t="str">
        <f t="shared" si="74"/>
        <v/>
      </c>
      <c r="Z36" s="11" t="str">
        <f t="shared" si="75"/>
        <v/>
      </c>
      <c r="AA36" s="2" t="str">
        <f t="shared" si="76"/>
        <v/>
      </c>
      <c r="AB36" s="11" t="str">
        <f t="shared" si="77"/>
        <v/>
      </c>
      <c r="AC36" s="2" t="str">
        <f t="shared" si="78"/>
        <v/>
      </c>
      <c r="AD36" s="11" t="str">
        <f t="shared" si="79"/>
        <v/>
      </c>
      <c r="AE36" s="11" t="str">
        <f t="shared" si="80"/>
        <v/>
      </c>
      <c r="AF36" s="2" t="str">
        <f t="shared" si="81"/>
        <v/>
      </c>
      <c r="AG36" s="2" t="str">
        <f t="shared" si="82"/>
        <v/>
      </c>
      <c r="AH36" s="2" t="str">
        <f t="shared" si="83"/>
        <v/>
      </c>
      <c r="AI36" s="11" t="str">
        <f t="shared" si="84"/>
        <v/>
      </c>
      <c r="AJ36" s="2" t="str">
        <f t="shared" si="85"/>
        <v/>
      </c>
      <c r="AK36" s="11" t="str">
        <f t="shared" si="86"/>
        <v/>
      </c>
      <c r="AL36" s="2" t="str">
        <f t="shared" si="87"/>
        <v/>
      </c>
      <c r="AM36" s="11" t="str">
        <f t="shared" si="88"/>
        <v/>
      </c>
      <c r="AN36" s="11" t="str">
        <f t="shared" si="61"/>
        <v/>
      </c>
      <c r="AO36" s="11" t="str">
        <f t="shared" si="62"/>
        <v/>
      </c>
      <c r="AP36" s="32"/>
      <c r="AQ36" s="32"/>
      <c r="AR36" s="137"/>
      <c r="AS36" s="12" t="e">
        <f t="shared" si="63"/>
        <v>#VALUE!</v>
      </c>
      <c r="AT36" s="13" t="e">
        <f t="shared" si="64"/>
        <v>#VALUE!</v>
      </c>
      <c r="AU36" s="13"/>
      <c r="AV36" s="8">
        <f t="shared" si="65"/>
        <v>9.0359999999999996</v>
      </c>
      <c r="AW36" s="8">
        <f t="shared" si="66"/>
        <v>-184.49199999999999</v>
      </c>
      <c r="AX36" s="8"/>
      <c r="AY36" s="8">
        <f t="shared" si="89"/>
        <v>0</v>
      </c>
      <c r="AZ36"/>
      <c r="BA36" t="e">
        <f>IF(D36="M",IF(BD36&lt;78,LMS!$D$5*BD36^3+LMS!$E$5*BD36^2+LMS!$F$5*BD36+LMS!$G$5,IF(BD36&lt;150,LMS!$D$6*BD36^3+LMS!$E$6*BD36^2+LMS!$F$6*BD36+LMS!$G$6,LMS!$D$7*BD36^3+LMS!$E$7*BD36^2+LMS!$F$7*BD36+LMS!$G$7)),IF(BD36&lt;69,LMS!$D$9*BD36^3+LMS!$E$9*BD36^2+LMS!$F$9*BD36+LMS!$G$9,IF(BD36&lt;150,LMS!$D$10*BD36^3+LMS!$E$10*BD36^2+LMS!$F$10*BD36+LMS!$G$10,LMS!$D$11*BD36^3+LMS!$E$11*BD36^2+LMS!$F$11*BD36+LMS!$G$11)))</f>
        <v>#VALUE!</v>
      </c>
      <c r="BB36" t="e">
        <f>IF(D36="M",(IF(BD36&lt;2.5,LMS!$D$21*BD36^3+LMS!$E$21*BD36^2+LMS!$F$21*BD36+LMS!$G$21,IF(BD36&lt;9.5,LMS!$D$22*BD36^3+LMS!$E$22*BD36^2+LMS!$F$22*BD36+LMS!$G$22,IF(BD36&lt;26.75,LMS!$D$23*BD36^3+LMS!$E$23*BD36^2+LMS!$F$23*BD36+LMS!$G$23,IF(BD36&lt;90,LMS!$D$24*BD36^3+LMS!$E$24*BD36^2+LMS!$F$24*BD36+LMS!$G$24,LMS!$D$25*BD36^3+LMS!$E$25*BD36^2+LMS!$F$25*BD36+LMS!$G$25))))),(IF(BD36&lt;2.5,LMS!$D$27*BD36^3+LMS!$E$27*BD36^2+LMS!$F$27*BD36+LMS!$G$27,IF(BD36&lt;9.5,LMS!$D$28*BD36^3+LMS!$E$28*BD36^2+LMS!$F$28*BD36+LMS!$G$28,IF(BD36&lt;26.75,LMS!$D$29*BD36^3+LMS!$E$29*BD36^2+LMS!$F$29*BD36+LMS!$G$29,IF(BD36&lt;90,LMS!$D$30*BD36^3+LMS!$E$30*BD36^2+LMS!$F$30*BD36+LMS!$G$30,IF(BD36&lt;150,LMS!$D$31*BD36^3+LMS!$E$31*BD36^2+LMS!$F$31*BD36+LMS!$G$31,LMS!$D$32*BD36^3+LMS!$E$32*BD36^2+LMS!$F$32*BD36+LMS!$G$32)))))))</f>
        <v>#VALUE!</v>
      </c>
      <c r="BC36" t="e">
        <f>IF(D36="M",(IF(BD36&lt;90,LMS!$D$14*BD36^3+LMS!$E$14*BD36^2+LMS!$F$14*BD36+LMS!$G$14,LMS!$D$15*BD36^3+LMS!$E$15*BD36^2+LMS!$F$15*BD36+LMS!$G$15)),(IF(BD36&lt;90,LMS!$D$17*BD36^3+LMS!$E$17*BD36^2+LMS!$F$17*BD36+LMS!$G$17,LMS!$D$18*BD36^3+LMS!$E$18*BD36^2+LMS!$F$18*BD36+LMS!$G$18)))</f>
        <v>#VALUE!</v>
      </c>
      <c r="BD36" s="7" t="e">
        <f t="shared" si="67"/>
        <v>#VALUE!</v>
      </c>
      <c r="BF36" t="e">
        <f t="shared" si="90"/>
        <v>#VALUE!</v>
      </c>
      <c r="BG36" t="e">
        <f t="shared" si="91"/>
        <v>#VALUE!</v>
      </c>
      <c r="BH36" t="e">
        <f t="shared" si="92"/>
        <v>#VALUE!</v>
      </c>
      <c r="BI36" s="7" t="e">
        <f t="shared" si="93"/>
        <v>#VALUE!</v>
      </c>
      <c r="BJ36" s="7" t="e">
        <f t="shared" si="94"/>
        <v>#VALUE!</v>
      </c>
      <c r="BK36" s="7" t="e">
        <f t="shared" si="95"/>
        <v>#VALUE!</v>
      </c>
      <c r="BL36" s="7" t="e">
        <f t="shared" si="68"/>
        <v>#VALUE!</v>
      </c>
      <c r="BM36" s="7" t="e">
        <f t="shared" si="69"/>
        <v>#VALUE!</v>
      </c>
      <c r="BN36" s="7" t="e">
        <f t="shared" si="70"/>
        <v>#VALUE!</v>
      </c>
      <c r="BO36" s="7" t="e">
        <f t="shared" si="71"/>
        <v>#VALUE!</v>
      </c>
      <c r="BP36" s="7" t="e">
        <f t="shared" si="72"/>
        <v>#VALUE!</v>
      </c>
      <c r="BQ36" s="7" t="e">
        <f t="shared" si="73"/>
        <v>#VALUE!</v>
      </c>
      <c r="BS36" s="7" t="e">
        <f t="shared" si="96"/>
        <v>#VALUE!</v>
      </c>
      <c r="BT36" s="7" t="e">
        <f t="shared" si="97"/>
        <v>#VALUE!</v>
      </c>
      <c r="BU36" s="7" t="e">
        <f t="shared" si="98"/>
        <v>#VALUE!</v>
      </c>
      <c r="BV36" s="7" t="e">
        <f t="shared" si="99"/>
        <v>#VALUE!</v>
      </c>
      <c r="BW36" s="7" t="e">
        <f t="shared" si="100"/>
        <v>#VALUE!</v>
      </c>
      <c r="BX36" s="7" t="e">
        <f t="shared" si="101"/>
        <v>#VALUE!</v>
      </c>
      <c r="BY36" s="7" t="e">
        <f t="shared" si="102"/>
        <v>#VALUE!</v>
      </c>
      <c r="BZ36" s="7" t="e">
        <f t="shared" si="103"/>
        <v>#VALUE!</v>
      </c>
      <c r="CA36" s="7" t="e">
        <f t="shared" si="104"/>
        <v>#VALUE!</v>
      </c>
    </row>
    <row r="37" spans="2:79" s="7" customFormat="1">
      <c r="B37" s="119"/>
      <c r="C37" s="119"/>
      <c r="D37" s="119"/>
      <c r="E37" s="31"/>
      <c r="F37" s="79"/>
      <c r="G37" s="79"/>
      <c r="H37" s="79"/>
      <c r="I37" s="79"/>
      <c r="J37" s="79"/>
      <c r="K37" s="79"/>
      <c r="L37" s="31"/>
      <c r="M37" s="79"/>
      <c r="N37" s="79"/>
      <c r="O37" s="79"/>
      <c r="P37" s="79"/>
      <c r="Q37" s="2" t="str">
        <f t="shared" si="38"/>
        <v/>
      </c>
      <c r="R37" s="11" t="str">
        <f t="shared" si="39"/>
        <v/>
      </c>
      <c r="S37" s="2" t="str">
        <f t="shared" si="40"/>
        <v/>
      </c>
      <c r="T37" s="11" t="str">
        <f t="shared" si="41"/>
        <v/>
      </c>
      <c r="U37" s="2" t="str">
        <f t="shared" si="42"/>
        <v/>
      </c>
      <c r="V37" s="11" t="str">
        <f t="shared" si="43"/>
        <v/>
      </c>
      <c r="W37" s="80" t="str">
        <f t="shared" si="59"/>
        <v/>
      </c>
      <c r="X37" s="80" t="str">
        <f t="shared" si="60"/>
        <v/>
      </c>
      <c r="Y37" s="2" t="str">
        <f t="shared" si="74"/>
        <v/>
      </c>
      <c r="Z37" s="11" t="str">
        <f t="shared" si="75"/>
        <v/>
      </c>
      <c r="AA37" s="2" t="str">
        <f t="shared" si="76"/>
        <v/>
      </c>
      <c r="AB37" s="11" t="str">
        <f t="shared" si="77"/>
        <v/>
      </c>
      <c r="AC37" s="2" t="str">
        <f t="shared" si="78"/>
        <v/>
      </c>
      <c r="AD37" s="11" t="str">
        <f t="shared" si="79"/>
        <v/>
      </c>
      <c r="AE37" s="11" t="str">
        <f t="shared" si="80"/>
        <v/>
      </c>
      <c r="AF37" s="2" t="str">
        <f t="shared" si="81"/>
        <v/>
      </c>
      <c r="AG37" s="2" t="str">
        <f t="shared" si="82"/>
        <v/>
      </c>
      <c r="AH37" s="2" t="str">
        <f t="shared" si="83"/>
        <v/>
      </c>
      <c r="AI37" s="11" t="str">
        <f t="shared" si="84"/>
        <v/>
      </c>
      <c r="AJ37" s="2" t="str">
        <f t="shared" si="85"/>
        <v/>
      </c>
      <c r="AK37" s="11" t="str">
        <f t="shared" si="86"/>
        <v/>
      </c>
      <c r="AL37" s="2" t="str">
        <f t="shared" si="87"/>
        <v/>
      </c>
      <c r="AM37" s="11" t="str">
        <f t="shared" si="88"/>
        <v/>
      </c>
      <c r="AN37" s="11" t="str">
        <f t="shared" si="61"/>
        <v/>
      </c>
      <c r="AO37" s="11" t="str">
        <f t="shared" si="62"/>
        <v/>
      </c>
      <c r="AP37" s="32"/>
      <c r="AQ37" s="32"/>
      <c r="AR37" s="137"/>
      <c r="AS37" s="12" t="e">
        <f t="shared" si="63"/>
        <v>#VALUE!</v>
      </c>
      <c r="AT37" s="13" t="e">
        <f t="shared" si="64"/>
        <v>#VALUE!</v>
      </c>
      <c r="AU37" s="13"/>
      <c r="AV37" s="8">
        <f t="shared" si="65"/>
        <v>9.0359999999999996</v>
      </c>
      <c r="AW37" s="8">
        <f t="shared" si="66"/>
        <v>-184.49199999999999</v>
      </c>
      <c r="AX37" s="8"/>
      <c r="AY37" s="8">
        <f t="shared" si="89"/>
        <v>0</v>
      </c>
      <c r="AZ37"/>
      <c r="BA37" t="e">
        <f>IF(D37="M",IF(BD37&lt;78,LMS!$D$5*BD37^3+LMS!$E$5*BD37^2+LMS!$F$5*BD37+LMS!$G$5,IF(BD37&lt;150,LMS!$D$6*BD37^3+LMS!$E$6*BD37^2+LMS!$F$6*BD37+LMS!$G$6,LMS!$D$7*BD37^3+LMS!$E$7*BD37^2+LMS!$F$7*BD37+LMS!$G$7)),IF(BD37&lt;69,LMS!$D$9*BD37^3+LMS!$E$9*BD37^2+LMS!$F$9*BD37+LMS!$G$9,IF(BD37&lt;150,LMS!$D$10*BD37^3+LMS!$E$10*BD37^2+LMS!$F$10*BD37+LMS!$G$10,LMS!$D$11*BD37^3+LMS!$E$11*BD37^2+LMS!$F$11*BD37+LMS!$G$11)))</f>
        <v>#VALUE!</v>
      </c>
      <c r="BB37" t="e">
        <f>IF(D37="M",(IF(BD37&lt;2.5,LMS!$D$21*BD37^3+LMS!$E$21*BD37^2+LMS!$F$21*BD37+LMS!$G$21,IF(BD37&lt;9.5,LMS!$D$22*BD37^3+LMS!$E$22*BD37^2+LMS!$F$22*BD37+LMS!$G$22,IF(BD37&lt;26.75,LMS!$D$23*BD37^3+LMS!$E$23*BD37^2+LMS!$F$23*BD37+LMS!$G$23,IF(BD37&lt;90,LMS!$D$24*BD37^3+LMS!$E$24*BD37^2+LMS!$F$24*BD37+LMS!$G$24,LMS!$D$25*BD37^3+LMS!$E$25*BD37^2+LMS!$F$25*BD37+LMS!$G$25))))),(IF(BD37&lt;2.5,LMS!$D$27*BD37^3+LMS!$E$27*BD37^2+LMS!$F$27*BD37+LMS!$G$27,IF(BD37&lt;9.5,LMS!$D$28*BD37^3+LMS!$E$28*BD37^2+LMS!$F$28*BD37+LMS!$G$28,IF(BD37&lt;26.75,LMS!$D$29*BD37^3+LMS!$E$29*BD37^2+LMS!$F$29*BD37+LMS!$G$29,IF(BD37&lt;90,LMS!$D$30*BD37^3+LMS!$E$30*BD37^2+LMS!$F$30*BD37+LMS!$G$30,IF(BD37&lt;150,LMS!$D$31*BD37^3+LMS!$E$31*BD37^2+LMS!$F$31*BD37+LMS!$G$31,LMS!$D$32*BD37^3+LMS!$E$32*BD37^2+LMS!$F$32*BD37+LMS!$G$32)))))))</f>
        <v>#VALUE!</v>
      </c>
      <c r="BC37" t="e">
        <f>IF(D37="M",(IF(BD37&lt;90,LMS!$D$14*BD37^3+LMS!$E$14*BD37^2+LMS!$F$14*BD37+LMS!$G$14,LMS!$D$15*BD37^3+LMS!$E$15*BD37^2+LMS!$F$15*BD37+LMS!$G$15)),(IF(BD37&lt;90,LMS!$D$17*BD37^3+LMS!$E$17*BD37^2+LMS!$F$17*BD37+LMS!$G$17,LMS!$D$18*BD37^3+LMS!$E$18*BD37^2+LMS!$F$18*BD37+LMS!$G$18)))</f>
        <v>#VALUE!</v>
      </c>
      <c r="BD37" s="7" t="e">
        <f t="shared" si="67"/>
        <v>#VALUE!</v>
      </c>
      <c r="BF37" t="e">
        <f t="shared" si="90"/>
        <v>#VALUE!</v>
      </c>
      <c r="BG37" t="e">
        <f t="shared" si="91"/>
        <v>#VALUE!</v>
      </c>
      <c r="BH37" t="e">
        <f t="shared" si="92"/>
        <v>#VALUE!</v>
      </c>
      <c r="BI37" s="7" t="e">
        <f t="shared" si="93"/>
        <v>#VALUE!</v>
      </c>
      <c r="BJ37" s="7" t="e">
        <f t="shared" si="94"/>
        <v>#VALUE!</v>
      </c>
      <c r="BK37" s="7" t="e">
        <f t="shared" si="95"/>
        <v>#VALUE!</v>
      </c>
      <c r="BL37" s="7" t="e">
        <f t="shared" si="68"/>
        <v>#VALUE!</v>
      </c>
      <c r="BM37" s="7" t="e">
        <f t="shared" si="69"/>
        <v>#VALUE!</v>
      </c>
      <c r="BN37" s="7" t="e">
        <f t="shared" si="70"/>
        <v>#VALUE!</v>
      </c>
      <c r="BO37" s="7" t="e">
        <f t="shared" si="71"/>
        <v>#VALUE!</v>
      </c>
      <c r="BP37" s="7" t="e">
        <f t="shared" si="72"/>
        <v>#VALUE!</v>
      </c>
      <c r="BQ37" s="7" t="e">
        <f t="shared" si="73"/>
        <v>#VALUE!</v>
      </c>
      <c r="BS37" s="7" t="e">
        <f t="shared" si="96"/>
        <v>#VALUE!</v>
      </c>
      <c r="BT37" s="7" t="e">
        <f t="shared" si="97"/>
        <v>#VALUE!</v>
      </c>
      <c r="BU37" s="7" t="e">
        <f t="shared" si="98"/>
        <v>#VALUE!</v>
      </c>
      <c r="BV37" s="7" t="e">
        <f t="shared" si="99"/>
        <v>#VALUE!</v>
      </c>
      <c r="BW37" s="7" t="e">
        <f t="shared" si="100"/>
        <v>#VALUE!</v>
      </c>
      <c r="BX37" s="7" t="e">
        <f t="shared" si="101"/>
        <v>#VALUE!</v>
      </c>
      <c r="BY37" s="7" t="e">
        <f t="shared" si="102"/>
        <v>#VALUE!</v>
      </c>
      <c r="BZ37" s="7" t="e">
        <f t="shared" si="103"/>
        <v>#VALUE!</v>
      </c>
      <c r="CA37" s="7" t="e">
        <f t="shared" si="104"/>
        <v>#VALUE!</v>
      </c>
    </row>
    <row r="38" spans="2:79" s="7" customFormat="1">
      <c r="B38" s="119"/>
      <c r="C38" s="119"/>
      <c r="D38" s="119"/>
      <c r="E38" s="31"/>
      <c r="F38" s="79"/>
      <c r="G38" s="79"/>
      <c r="H38" s="79"/>
      <c r="I38" s="79"/>
      <c r="J38" s="79"/>
      <c r="K38" s="79"/>
      <c r="L38" s="31"/>
      <c r="M38" s="79"/>
      <c r="N38" s="79"/>
      <c r="O38" s="79"/>
      <c r="P38" s="79"/>
      <c r="Q38" s="2" t="str">
        <f t="shared" si="38"/>
        <v/>
      </c>
      <c r="R38" s="11" t="str">
        <f t="shared" si="39"/>
        <v/>
      </c>
      <c r="S38" s="2" t="str">
        <f t="shared" si="40"/>
        <v/>
      </c>
      <c r="T38" s="11" t="str">
        <f t="shared" si="41"/>
        <v/>
      </c>
      <c r="U38" s="2" t="str">
        <f t="shared" si="42"/>
        <v/>
      </c>
      <c r="V38" s="11" t="str">
        <f t="shared" si="43"/>
        <v/>
      </c>
      <c r="W38" s="80" t="str">
        <f t="shared" si="59"/>
        <v/>
      </c>
      <c r="X38" s="80" t="str">
        <f t="shared" si="60"/>
        <v/>
      </c>
      <c r="Y38" s="2" t="str">
        <f t="shared" si="74"/>
        <v/>
      </c>
      <c r="Z38" s="11" t="str">
        <f t="shared" si="75"/>
        <v/>
      </c>
      <c r="AA38" s="2" t="str">
        <f t="shared" si="76"/>
        <v/>
      </c>
      <c r="AB38" s="11" t="str">
        <f t="shared" si="77"/>
        <v/>
      </c>
      <c r="AC38" s="2" t="str">
        <f t="shared" si="78"/>
        <v/>
      </c>
      <c r="AD38" s="11" t="str">
        <f t="shared" si="79"/>
        <v/>
      </c>
      <c r="AE38" s="11" t="str">
        <f t="shared" si="80"/>
        <v/>
      </c>
      <c r="AF38" s="2" t="str">
        <f t="shared" si="81"/>
        <v/>
      </c>
      <c r="AG38" s="2" t="str">
        <f t="shared" si="82"/>
        <v/>
      </c>
      <c r="AH38" s="2" t="str">
        <f t="shared" si="83"/>
        <v/>
      </c>
      <c r="AI38" s="11" t="str">
        <f t="shared" si="84"/>
        <v/>
      </c>
      <c r="AJ38" s="2" t="str">
        <f t="shared" si="85"/>
        <v/>
      </c>
      <c r="AK38" s="11" t="str">
        <f t="shared" si="86"/>
        <v/>
      </c>
      <c r="AL38" s="2" t="str">
        <f t="shared" si="87"/>
        <v/>
      </c>
      <c r="AM38" s="11" t="str">
        <f t="shared" si="88"/>
        <v/>
      </c>
      <c r="AN38" s="11" t="str">
        <f t="shared" si="61"/>
        <v/>
      </c>
      <c r="AO38" s="11" t="str">
        <f t="shared" si="62"/>
        <v/>
      </c>
      <c r="AP38" s="32"/>
      <c r="AQ38" s="32"/>
      <c r="AR38" s="137"/>
      <c r="AS38" s="12" t="e">
        <f t="shared" si="63"/>
        <v>#VALUE!</v>
      </c>
      <c r="AT38" s="13" t="e">
        <f t="shared" si="64"/>
        <v>#VALUE!</v>
      </c>
      <c r="AU38" s="13"/>
      <c r="AV38" s="8">
        <f t="shared" si="65"/>
        <v>9.0359999999999996</v>
      </c>
      <c r="AW38" s="8">
        <f t="shared" si="66"/>
        <v>-184.49199999999999</v>
      </c>
      <c r="AX38" s="8"/>
      <c r="AY38" s="8">
        <f t="shared" si="89"/>
        <v>0</v>
      </c>
      <c r="AZ38"/>
      <c r="BA38" t="e">
        <f>IF(D38="M",IF(BD38&lt;78,LMS!$D$5*BD38^3+LMS!$E$5*BD38^2+LMS!$F$5*BD38+LMS!$G$5,IF(BD38&lt;150,LMS!$D$6*BD38^3+LMS!$E$6*BD38^2+LMS!$F$6*BD38+LMS!$G$6,LMS!$D$7*BD38^3+LMS!$E$7*BD38^2+LMS!$F$7*BD38+LMS!$G$7)),IF(BD38&lt;69,LMS!$D$9*BD38^3+LMS!$E$9*BD38^2+LMS!$F$9*BD38+LMS!$G$9,IF(BD38&lt;150,LMS!$D$10*BD38^3+LMS!$E$10*BD38^2+LMS!$F$10*BD38+LMS!$G$10,LMS!$D$11*BD38^3+LMS!$E$11*BD38^2+LMS!$F$11*BD38+LMS!$G$11)))</f>
        <v>#VALUE!</v>
      </c>
      <c r="BB38" t="e">
        <f>IF(D38="M",(IF(BD38&lt;2.5,LMS!$D$21*BD38^3+LMS!$E$21*BD38^2+LMS!$F$21*BD38+LMS!$G$21,IF(BD38&lt;9.5,LMS!$D$22*BD38^3+LMS!$E$22*BD38^2+LMS!$F$22*BD38+LMS!$G$22,IF(BD38&lt;26.75,LMS!$D$23*BD38^3+LMS!$E$23*BD38^2+LMS!$F$23*BD38+LMS!$G$23,IF(BD38&lt;90,LMS!$D$24*BD38^3+LMS!$E$24*BD38^2+LMS!$F$24*BD38+LMS!$G$24,LMS!$D$25*BD38^3+LMS!$E$25*BD38^2+LMS!$F$25*BD38+LMS!$G$25))))),(IF(BD38&lt;2.5,LMS!$D$27*BD38^3+LMS!$E$27*BD38^2+LMS!$F$27*BD38+LMS!$G$27,IF(BD38&lt;9.5,LMS!$D$28*BD38^3+LMS!$E$28*BD38^2+LMS!$F$28*BD38+LMS!$G$28,IF(BD38&lt;26.75,LMS!$D$29*BD38^3+LMS!$E$29*BD38^2+LMS!$F$29*BD38+LMS!$G$29,IF(BD38&lt;90,LMS!$D$30*BD38^3+LMS!$E$30*BD38^2+LMS!$F$30*BD38+LMS!$G$30,IF(BD38&lt;150,LMS!$D$31*BD38^3+LMS!$E$31*BD38^2+LMS!$F$31*BD38+LMS!$G$31,LMS!$D$32*BD38^3+LMS!$E$32*BD38^2+LMS!$F$32*BD38+LMS!$G$32)))))))</f>
        <v>#VALUE!</v>
      </c>
      <c r="BC38" t="e">
        <f>IF(D38="M",(IF(BD38&lt;90,LMS!$D$14*BD38^3+LMS!$E$14*BD38^2+LMS!$F$14*BD38+LMS!$G$14,LMS!$D$15*BD38^3+LMS!$E$15*BD38^2+LMS!$F$15*BD38+LMS!$G$15)),(IF(BD38&lt;90,LMS!$D$17*BD38^3+LMS!$E$17*BD38^2+LMS!$F$17*BD38+LMS!$G$17,LMS!$D$18*BD38^3+LMS!$E$18*BD38^2+LMS!$F$18*BD38+LMS!$G$18)))</f>
        <v>#VALUE!</v>
      </c>
      <c r="BD38" s="7" t="e">
        <f t="shared" si="67"/>
        <v>#VALUE!</v>
      </c>
      <c r="BF38" t="e">
        <f t="shared" si="90"/>
        <v>#VALUE!</v>
      </c>
      <c r="BG38" t="e">
        <f t="shared" si="91"/>
        <v>#VALUE!</v>
      </c>
      <c r="BH38" t="e">
        <f t="shared" si="92"/>
        <v>#VALUE!</v>
      </c>
      <c r="BI38" s="7" t="e">
        <f t="shared" si="93"/>
        <v>#VALUE!</v>
      </c>
      <c r="BJ38" s="7" t="e">
        <f t="shared" si="94"/>
        <v>#VALUE!</v>
      </c>
      <c r="BK38" s="7" t="e">
        <f t="shared" si="95"/>
        <v>#VALUE!</v>
      </c>
      <c r="BL38" s="7" t="e">
        <f t="shared" si="68"/>
        <v>#VALUE!</v>
      </c>
      <c r="BM38" s="7" t="e">
        <f t="shared" si="69"/>
        <v>#VALUE!</v>
      </c>
      <c r="BN38" s="7" t="e">
        <f t="shared" si="70"/>
        <v>#VALUE!</v>
      </c>
      <c r="BO38" s="7" t="e">
        <f t="shared" si="71"/>
        <v>#VALUE!</v>
      </c>
      <c r="BP38" s="7" t="e">
        <f t="shared" si="72"/>
        <v>#VALUE!</v>
      </c>
      <c r="BQ38" s="7" t="e">
        <f t="shared" si="73"/>
        <v>#VALUE!</v>
      </c>
      <c r="BS38" s="7" t="e">
        <f t="shared" si="96"/>
        <v>#VALUE!</v>
      </c>
      <c r="BT38" s="7" t="e">
        <f t="shared" si="97"/>
        <v>#VALUE!</v>
      </c>
      <c r="BU38" s="7" t="e">
        <f t="shared" si="98"/>
        <v>#VALUE!</v>
      </c>
      <c r="BV38" s="7" t="e">
        <f t="shared" si="99"/>
        <v>#VALUE!</v>
      </c>
      <c r="BW38" s="7" t="e">
        <f t="shared" si="100"/>
        <v>#VALUE!</v>
      </c>
      <c r="BX38" s="7" t="e">
        <f t="shared" si="101"/>
        <v>#VALUE!</v>
      </c>
      <c r="BY38" s="7" t="e">
        <f t="shared" si="102"/>
        <v>#VALUE!</v>
      </c>
      <c r="BZ38" s="7" t="e">
        <f t="shared" si="103"/>
        <v>#VALUE!</v>
      </c>
      <c r="CA38" s="7" t="e">
        <f t="shared" si="104"/>
        <v>#VALUE!</v>
      </c>
    </row>
    <row r="39" spans="2:79" s="7" customFormat="1">
      <c r="B39" s="119"/>
      <c r="C39" s="119"/>
      <c r="D39" s="119"/>
      <c r="E39" s="31"/>
      <c r="F39" s="79"/>
      <c r="G39" s="79"/>
      <c r="H39" s="79"/>
      <c r="I39" s="79"/>
      <c r="J39" s="79"/>
      <c r="K39" s="79"/>
      <c r="L39" s="31"/>
      <c r="M39" s="79"/>
      <c r="N39" s="79"/>
      <c r="O39" s="79"/>
      <c r="P39" s="79"/>
      <c r="Q39" s="2" t="str">
        <f t="shared" si="38"/>
        <v/>
      </c>
      <c r="R39" s="11" t="str">
        <f t="shared" si="39"/>
        <v/>
      </c>
      <c r="S39" s="2" t="str">
        <f t="shared" si="40"/>
        <v/>
      </c>
      <c r="T39" s="11" t="str">
        <f t="shared" si="41"/>
        <v/>
      </c>
      <c r="U39" s="2" t="str">
        <f t="shared" si="42"/>
        <v/>
      </c>
      <c r="V39" s="11" t="str">
        <f t="shared" si="43"/>
        <v/>
      </c>
      <c r="W39" s="80" t="str">
        <f t="shared" si="59"/>
        <v/>
      </c>
      <c r="X39" s="80" t="str">
        <f t="shared" si="60"/>
        <v/>
      </c>
      <c r="Y39" s="2" t="str">
        <f t="shared" si="74"/>
        <v/>
      </c>
      <c r="Z39" s="11" t="str">
        <f t="shared" si="75"/>
        <v/>
      </c>
      <c r="AA39" s="2" t="str">
        <f t="shared" si="76"/>
        <v/>
      </c>
      <c r="AB39" s="11" t="str">
        <f t="shared" si="77"/>
        <v/>
      </c>
      <c r="AC39" s="2" t="str">
        <f t="shared" si="78"/>
        <v/>
      </c>
      <c r="AD39" s="11" t="str">
        <f t="shared" si="79"/>
        <v/>
      </c>
      <c r="AE39" s="11" t="str">
        <f t="shared" si="80"/>
        <v/>
      </c>
      <c r="AF39" s="2" t="str">
        <f t="shared" si="81"/>
        <v/>
      </c>
      <c r="AG39" s="2" t="str">
        <f t="shared" si="82"/>
        <v/>
      </c>
      <c r="AH39" s="2" t="str">
        <f t="shared" si="83"/>
        <v/>
      </c>
      <c r="AI39" s="11" t="str">
        <f t="shared" si="84"/>
        <v/>
      </c>
      <c r="AJ39" s="2" t="str">
        <f t="shared" si="85"/>
        <v/>
      </c>
      <c r="AK39" s="11" t="str">
        <f t="shared" si="86"/>
        <v/>
      </c>
      <c r="AL39" s="2" t="str">
        <f t="shared" si="87"/>
        <v/>
      </c>
      <c r="AM39" s="11" t="str">
        <f t="shared" si="88"/>
        <v/>
      </c>
      <c r="AN39" s="11" t="str">
        <f t="shared" si="61"/>
        <v/>
      </c>
      <c r="AO39" s="11" t="str">
        <f t="shared" si="62"/>
        <v/>
      </c>
      <c r="AP39" s="32"/>
      <c r="AQ39" s="32"/>
      <c r="AR39" s="137"/>
      <c r="AS39" s="12" t="e">
        <f t="shared" si="63"/>
        <v>#VALUE!</v>
      </c>
      <c r="AT39" s="13" t="e">
        <f t="shared" si="64"/>
        <v>#VALUE!</v>
      </c>
      <c r="AU39" s="13"/>
      <c r="AV39" s="8">
        <f t="shared" si="65"/>
        <v>9.0359999999999996</v>
      </c>
      <c r="AW39" s="8">
        <f t="shared" si="66"/>
        <v>-184.49199999999999</v>
      </c>
      <c r="AX39" s="8"/>
      <c r="AY39" s="8">
        <f t="shared" si="89"/>
        <v>0</v>
      </c>
      <c r="AZ39"/>
      <c r="BA39" t="e">
        <f>IF(D39="M",IF(BD39&lt;78,LMS!$D$5*BD39^3+LMS!$E$5*BD39^2+LMS!$F$5*BD39+LMS!$G$5,IF(BD39&lt;150,LMS!$D$6*BD39^3+LMS!$E$6*BD39^2+LMS!$F$6*BD39+LMS!$G$6,LMS!$D$7*BD39^3+LMS!$E$7*BD39^2+LMS!$F$7*BD39+LMS!$G$7)),IF(BD39&lt;69,LMS!$D$9*BD39^3+LMS!$E$9*BD39^2+LMS!$F$9*BD39+LMS!$G$9,IF(BD39&lt;150,LMS!$D$10*BD39^3+LMS!$E$10*BD39^2+LMS!$F$10*BD39+LMS!$G$10,LMS!$D$11*BD39^3+LMS!$E$11*BD39^2+LMS!$F$11*BD39+LMS!$G$11)))</f>
        <v>#VALUE!</v>
      </c>
      <c r="BB39" t="e">
        <f>IF(D39="M",(IF(BD39&lt;2.5,LMS!$D$21*BD39^3+LMS!$E$21*BD39^2+LMS!$F$21*BD39+LMS!$G$21,IF(BD39&lt;9.5,LMS!$D$22*BD39^3+LMS!$E$22*BD39^2+LMS!$F$22*BD39+LMS!$G$22,IF(BD39&lt;26.75,LMS!$D$23*BD39^3+LMS!$E$23*BD39^2+LMS!$F$23*BD39+LMS!$G$23,IF(BD39&lt;90,LMS!$D$24*BD39^3+LMS!$E$24*BD39^2+LMS!$F$24*BD39+LMS!$G$24,LMS!$D$25*BD39^3+LMS!$E$25*BD39^2+LMS!$F$25*BD39+LMS!$G$25))))),(IF(BD39&lt;2.5,LMS!$D$27*BD39^3+LMS!$E$27*BD39^2+LMS!$F$27*BD39+LMS!$G$27,IF(BD39&lt;9.5,LMS!$D$28*BD39^3+LMS!$E$28*BD39^2+LMS!$F$28*BD39+LMS!$G$28,IF(BD39&lt;26.75,LMS!$D$29*BD39^3+LMS!$E$29*BD39^2+LMS!$F$29*BD39+LMS!$G$29,IF(BD39&lt;90,LMS!$D$30*BD39^3+LMS!$E$30*BD39^2+LMS!$F$30*BD39+LMS!$G$30,IF(BD39&lt;150,LMS!$D$31*BD39^3+LMS!$E$31*BD39^2+LMS!$F$31*BD39+LMS!$G$31,LMS!$D$32*BD39^3+LMS!$E$32*BD39^2+LMS!$F$32*BD39+LMS!$G$32)))))))</f>
        <v>#VALUE!</v>
      </c>
      <c r="BC39" t="e">
        <f>IF(D39="M",(IF(BD39&lt;90,LMS!$D$14*BD39^3+LMS!$E$14*BD39^2+LMS!$F$14*BD39+LMS!$G$14,LMS!$D$15*BD39^3+LMS!$E$15*BD39^2+LMS!$F$15*BD39+LMS!$G$15)),(IF(BD39&lt;90,LMS!$D$17*BD39^3+LMS!$E$17*BD39^2+LMS!$F$17*BD39+LMS!$G$17,LMS!$D$18*BD39^3+LMS!$E$18*BD39^2+LMS!$F$18*BD39+LMS!$G$18)))</f>
        <v>#VALUE!</v>
      </c>
      <c r="BD39" s="7" t="e">
        <f t="shared" si="67"/>
        <v>#VALUE!</v>
      </c>
      <c r="BF39" t="e">
        <f t="shared" si="90"/>
        <v>#VALUE!</v>
      </c>
      <c r="BG39" t="e">
        <f t="shared" si="91"/>
        <v>#VALUE!</v>
      </c>
      <c r="BH39" t="e">
        <f t="shared" si="92"/>
        <v>#VALUE!</v>
      </c>
      <c r="BI39" s="7" t="e">
        <f t="shared" si="93"/>
        <v>#VALUE!</v>
      </c>
      <c r="BJ39" s="7" t="e">
        <f t="shared" si="94"/>
        <v>#VALUE!</v>
      </c>
      <c r="BK39" s="7" t="e">
        <f t="shared" si="95"/>
        <v>#VALUE!</v>
      </c>
      <c r="BL39" s="7" t="e">
        <f t="shared" si="68"/>
        <v>#VALUE!</v>
      </c>
      <c r="BM39" s="7" t="e">
        <f t="shared" si="69"/>
        <v>#VALUE!</v>
      </c>
      <c r="BN39" s="7" t="e">
        <f t="shared" si="70"/>
        <v>#VALUE!</v>
      </c>
      <c r="BO39" s="7" t="e">
        <f t="shared" si="71"/>
        <v>#VALUE!</v>
      </c>
      <c r="BP39" s="7" t="e">
        <f t="shared" si="72"/>
        <v>#VALUE!</v>
      </c>
      <c r="BQ39" s="7" t="e">
        <f t="shared" si="73"/>
        <v>#VALUE!</v>
      </c>
      <c r="BS39" s="7" t="e">
        <f t="shared" si="96"/>
        <v>#VALUE!</v>
      </c>
      <c r="BT39" s="7" t="e">
        <f t="shared" si="97"/>
        <v>#VALUE!</v>
      </c>
      <c r="BU39" s="7" t="e">
        <f t="shared" si="98"/>
        <v>#VALUE!</v>
      </c>
      <c r="BV39" s="7" t="e">
        <f t="shared" si="99"/>
        <v>#VALUE!</v>
      </c>
      <c r="BW39" s="7" t="e">
        <f t="shared" si="100"/>
        <v>#VALUE!</v>
      </c>
      <c r="BX39" s="7" t="e">
        <f t="shared" si="101"/>
        <v>#VALUE!</v>
      </c>
      <c r="BY39" s="7" t="e">
        <f t="shared" si="102"/>
        <v>#VALUE!</v>
      </c>
      <c r="BZ39" s="7" t="e">
        <f t="shared" si="103"/>
        <v>#VALUE!</v>
      </c>
      <c r="CA39" s="7" t="e">
        <f t="shared" si="104"/>
        <v>#VALUE!</v>
      </c>
    </row>
    <row r="40" spans="2:79" s="7" customFormat="1">
      <c r="B40" s="119"/>
      <c r="C40" s="119"/>
      <c r="D40" s="119"/>
      <c r="E40" s="31"/>
      <c r="F40" s="79"/>
      <c r="G40" s="79"/>
      <c r="H40" s="79"/>
      <c r="I40" s="79"/>
      <c r="J40" s="79"/>
      <c r="K40" s="79"/>
      <c r="L40" s="31"/>
      <c r="M40" s="79"/>
      <c r="N40" s="79"/>
      <c r="O40" s="79"/>
      <c r="P40" s="79"/>
      <c r="Q40" s="2" t="str">
        <f t="shared" si="38"/>
        <v/>
      </c>
      <c r="R40" s="11" t="str">
        <f t="shared" si="39"/>
        <v/>
      </c>
      <c r="S40" s="2" t="str">
        <f t="shared" si="40"/>
        <v/>
      </c>
      <c r="T40" s="11" t="str">
        <f t="shared" si="41"/>
        <v/>
      </c>
      <c r="U40" s="2" t="str">
        <f t="shared" si="42"/>
        <v/>
      </c>
      <c r="V40" s="11" t="str">
        <f t="shared" si="43"/>
        <v/>
      </c>
      <c r="W40" s="80" t="str">
        <f t="shared" si="59"/>
        <v/>
      </c>
      <c r="X40" s="80" t="str">
        <f t="shared" si="60"/>
        <v/>
      </c>
      <c r="Y40" s="2" t="str">
        <f t="shared" si="74"/>
        <v/>
      </c>
      <c r="Z40" s="11" t="str">
        <f t="shared" si="75"/>
        <v/>
      </c>
      <c r="AA40" s="2" t="str">
        <f t="shared" si="76"/>
        <v/>
      </c>
      <c r="AB40" s="11" t="str">
        <f t="shared" si="77"/>
        <v/>
      </c>
      <c r="AC40" s="2" t="str">
        <f t="shared" si="78"/>
        <v/>
      </c>
      <c r="AD40" s="11" t="str">
        <f t="shared" si="79"/>
        <v/>
      </c>
      <c r="AE40" s="11" t="str">
        <f t="shared" si="80"/>
        <v/>
      </c>
      <c r="AF40" s="2" t="str">
        <f t="shared" si="81"/>
        <v/>
      </c>
      <c r="AG40" s="2" t="str">
        <f t="shared" si="82"/>
        <v/>
      </c>
      <c r="AH40" s="2" t="str">
        <f t="shared" si="83"/>
        <v/>
      </c>
      <c r="AI40" s="11" t="str">
        <f t="shared" si="84"/>
        <v/>
      </c>
      <c r="AJ40" s="2" t="str">
        <f t="shared" si="85"/>
        <v/>
      </c>
      <c r="AK40" s="11" t="str">
        <f t="shared" si="86"/>
        <v/>
      </c>
      <c r="AL40" s="2" t="str">
        <f t="shared" si="87"/>
        <v/>
      </c>
      <c r="AM40" s="11" t="str">
        <f t="shared" si="88"/>
        <v/>
      </c>
      <c r="AN40" s="11" t="str">
        <f t="shared" si="61"/>
        <v/>
      </c>
      <c r="AO40" s="11" t="str">
        <f t="shared" si="62"/>
        <v/>
      </c>
      <c r="AP40" s="32"/>
      <c r="AQ40" s="32"/>
      <c r="AR40" s="137"/>
      <c r="AS40" s="12" t="e">
        <f t="shared" si="63"/>
        <v>#VALUE!</v>
      </c>
      <c r="AT40" s="13" t="e">
        <f t="shared" si="64"/>
        <v>#VALUE!</v>
      </c>
      <c r="AU40" s="13"/>
      <c r="AV40" s="8">
        <f t="shared" si="65"/>
        <v>9.0359999999999996</v>
      </c>
      <c r="AW40" s="8">
        <f t="shared" si="66"/>
        <v>-184.49199999999999</v>
      </c>
      <c r="AX40" s="8"/>
      <c r="AY40" s="8">
        <f t="shared" si="89"/>
        <v>0</v>
      </c>
      <c r="AZ40"/>
      <c r="BA40" t="e">
        <f>IF(D40="M",IF(BD40&lt;78,LMS!$D$5*BD40^3+LMS!$E$5*BD40^2+LMS!$F$5*BD40+LMS!$G$5,IF(BD40&lt;150,LMS!$D$6*BD40^3+LMS!$E$6*BD40^2+LMS!$F$6*BD40+LMS!$G$6,LMS!$D$7*BD40^3+LMS!$E$7*BD40^2+LMS!$F$7*BD40+LMS!$G$7)),IF(BD40&lt;69,LMS!$D$9*BD40^3+LMS!$E$9*BD40^2+LMS!$F$9*BD40+LMS!$G$9,IF(BD40&lt;150,LMS!$D$10*BD40^3+LMS!$E$10*BD40^2+LMS!$F$10*BD40+LMS!$G$10,LMS!$D$11*BD40^3+LMS!$E$11*BD40^2+LMS!$F$11*BD40+LMS!$G$11)))</f>
        <v>#VALUE!</v>
      </c>
      <c r="BB40" t="e">
        <f>IF(D40="M",(IF(BD40&lt;2.5,LMS!$D$21*BD40^3+LMS!$E$21*BD40^2+LMS!$F$21*BD40+LMS!$G$21,IF(BD40&lt;9.5,LMS!$D$22*BD40^3+LMS!$E$22*BD40^2+LMS!$F$22*BD40+LMS!$G$22,IF(BD40&lt;26.75,LMS!$D$23*BD40^3+LMS!$E$23*BD40^2+LMS!$F$23*BD40+LMS!$G$23,IF(BD40&lt;90,LMS!$D$24*BD40^3+LMS!$E$24*BD40^2+LMS!$F$24*BD40+LMS!$G$24,LMS!$D$25*BD40^3+LMS!$E$25*BD40^2+LMS!$F$25*BD40+LMS!$G$25))))),(IF(BD40&lt;2.5,LMS!$D$27*BD40^3+LMS!$E$27*BD40^2+LMS!$F$27*BD40+LMS!$G$27,IF(BD40&lt;9.5,LMS!$D$28*BD40^3+LMS!$E$28*BD40^2+LMS!$F$28*BD40+LMS!$G$28,IF(BD40&lt;26.75,LMS!$D$29*BD40^3+LMS!$E$29*BD40^2+LMS!$F$29*BD40+LMS!$G$29,IF(BD40&lt;90,LMS!$D$30*BD40^3+LMS!$E$30*BD40^2+LMS!$F$30*BD40+LMS!$G$30,IF(BD40&lt;150,LMS!$D$31*BD40^3+LMS!$E$31*BD40^2+LMS!$F$31*BD40+LMS!$G$31,LMS!$D$32*BD40^3+LMS!$E$32*BD40^2+LMS!$F$32*BD40+LMS!$G$32)))))))</f>
        <v>#VALUE!</v>
      </c>
      <c r="BC40" t="e">
        <f>IF(D40="M",(IF(BD40&lt;90,LMS!$D$14*BD40^3+LMS!$E$14*BD40^2+LMS!$F$14*BD40+LMS!$G$14,LMS!$D$15*BD40^3+LMS!$E$15*BD40^2+LMS!$F$15*BD40+LMS!$G$15)),(IF(BD40&lt;90,LMS!$D$17*BD40^3+LMS!$E$17*BD40^2+LMS!$F$17*BD40+LMS!$G$17,LMS!$D$18*BD40^3+LMS!$E$18*BD40^2+LMS!$F$18*BD40+LMS!$G$18)))</f>
        <v>#VALUE!</v>
      </c>
      <c r="BD40" s="7" t="e">
        <f t="shared" si="67"/>
        <v>#VALUE!</v>
      </c>
      <c r="BF40" t="e">
        <f t="shared" si="90"/>
        <v>#VALUE!</v>
      </c>
      <c r="BG40" t="e">
        <f t="shared" si="91"/>
        <v>#VALUE!</v>
      </c>
      <c r="BH40" t="e">
        <f t="shared" si="92"/>
        <v>#VALUE!</v>
      </c>
      <c r="BI40" s="7" t="e">
        <f t="shared" si="93"/>
        <v>#VALUE!</v>
      </c>
      <c r="BJ40" s="7" t="e">
        <f t="shared" si="94"/>
        <v>#VALUE!</v>
      </c>
      <c r="BK40" s="7" t="e">
        <f t="shared" si="95"/>
        <v>#VALUE!</v>
      </c>
      <c r="BL40" s="7" t="e">
        <f t="shared" si="68"/>
        <v>#VALUE!</v>
      </c>
      <c r="BM40" s="7" t="e">
        <f t="shared" si="69"/>
        <v>#VALUE!</v>
      </c>
      <c r="BN40" s="7" t="e">
        <f t="shared" si="70"/>
        <v>#VALUE!</v>
      </c>
      <c r="BO40" s="7" t="e">
        <f t="shared" si="71"/>
        <v>#VALUE!</v>
      </c>
      <c r="BP40" s="7" t="e">
        <f t="shared" si="72"/>
        <v>#VALUE!</v>
      </c>
      <c r="BQ40" s="7" t="e">
        <f t="shared" si="73"/>
        <v>#VALUE!</v>
      </c>
      <c r="BS40" s="7" t="e">
        <f t="shared" si="96"/>
        <v>#VALUE!</v>
      </c>
      <c r="BT40" s="7" t="e">
        <f t="shared" si="97"/>
        <v>#VALUE!</v>
      </c>
      <c r="BU40" s="7" t="e">
        <f t="shared" si="98"/>
        <v>#VALUE!</v>
      </c>
      <c r="BV40" s="7" t="e">
        <f t="shared" si="99"/>
        <v>#VALUE!</v>
      </c>
      <c r="BW40" s="7" t="e">
        <f t="shared" si="100"/>
        <v>#VALUE!</v>
      </c>
      <c r="BX40" s="7" t="e">
        <f t="shared" si="101"/>
        <v>#VALUE!</v>
      </c>
      <c r="BY40" s="7" t="e">
        <f t="shared" si="102"/>
        <v>#VALUE!</v>
      </c>
      <c r="BZ40" s="7" t="e">
        <f t="shared" si="103"/>
        <v>#VALUE!</v>
      </c>
      <c r="CA40" s="7" t="e">
        <f t="shared" si="104"/>
        <v>#VALUE!</v>
      </c>
    </row>
    <row r="41" spans="2:79" s="7" customFormat="1">
      <c r="B41" s="119"/>
      <c r="C41" s="119"/>
      <c r="D41" s="119"/>
      <c r="E41" s="31"/>
      <c r="F41" s="79"/>
      <c r="G41" s="79"/>
      <c r="H41" s="79"/>
      <c r="I41" s="79"/>
      <c r="J41" s="79"/>
      <c r="K41" s="79"/>
      <c r="L41" s="31"/>
      <c r="M41" s="79"/>
      <c r="N41" s="79"/>
      <c r="O41" s="79"/>
      <c r="P41" s="79"/>
      <c r="Q41" s="2" t="str">
        <f t="shared" si="38"/>
        <v/>
      </c>
      <c r="R41" s="11" t="str">
        <f t="shared" si="39"/>
        <v/>
      </c>
      <c r="S41" s="2" t="str">
        <f t="shared" si="40"/>
        <v/>
      </c>
      <c r="T41" s="11" t="str">
        <f t="shared" si="41"/>
        <v/>
      </c>
      <c r="U41" s="2" t="str">
        <f t="shared" si="42"/>
        <v/>
      </c>
      <c r="V41" s="11" t="str">
        <f t="shared" si="43"/>
        <v/>
      </c>
      <c r="W41" s="80" t="str">
        <f t="shared" si="59"/>
        <v/>
      </c>
      <c r="X41" s="80" t="str">
        <f t="shared" si="60"/>
        <v/>
      </c>
      <c r="Y41" s="2" t="str">
        <f t="shared" si="74"/>
        <v/>
      </c>
      <c r="Z41" s="11" t="str">
        <f t="shared" si="75"/>
        <v/>
      </c>
      <c r="AA41" s="2" t="str">
        <f t="shared" si="76"/>
        <v/>
      </c>
      <c r="AB41" s="11" t="str">
        <f t="shared" si="77"/>
        <v/>
      </c>
      <c r="AC41" s="2" t="str">
        <f t="shared" si="78"/>
        <v/>
      </c>
      <c r="AD41" s="11" t="str">
        <f t="shared" si="79"/>
        <v/>
      </c>
      <c r="AE41" s="11" t="str">
        <f t="shared" si="80"/>
        <v/>
      </c>
      <c r="AF41" s="2" t="str">
        <f t="shared" si="81"/>
        <v/>
      </c>
      <c r="AG41" s="2" t="str">
        <f t="shared" si="82"/>
        <v/>
      </c>
      <c r="AH41" s="2" t="str">
        <f t="shared" si="83"/>
        <v/>
      </c>
      <c r="AI41" s="11" t="str">
        <f t="shared" si="84"/>
        <v/>
      </c>
      <c r="AJ41" s="2" t="str">
        <f t="shared" si="85"/>
        <v/>
      </c>
      <c r="AK41" s="11" t="str">
        <f t="shared" si="86"/>
        <v/>
      </c>
      <c r="AL41" s="2" t="str">
        <f t="shared" si="87"/>
        <v/>
      </c>
      <c r="AM41" s="11" t="str">
        <f t="shared" si="88"/>
        <v/>
      </c>
      <c r="AN41" s="11" t="str">
        <f t="shared" si="61"/>
        <v/>
      </c>
      <c r="AO41" s="11" t="str">
        <f t="shared" si="62"/>
        <v/>
      </c>
      <c r="AP41" s="32"/>
      <c r="AQ41" s="32"/>
      <c r="AR41" s="137"/>
      <c r="AS41" s="12" t="e">
        <f t="shared" si="63"/>
        <v>#VALUE!</v>
      </c>
      <c r="AT41" s="13" t="e">
        <f t="shared" si="64"/>
        <v>#VALUE!</v>
      </c>
      <c r="AU41" s="13"/>
      <c r="AV41" s="8">
        <f t="shared" si="65"/>
        <v>9.0359999999999996</v>
      </c>
      <c r="AW41" s="8">
        <f t="shared" si="66"/>
        <v>-184.49199999999999</v>
      </c>
      <c r="AX41" s="8"/>
      <c r="AY41" s="8">
        <f t="shared" si="89"/>
        <v>0</v>
      </c>
      <c r="AZ41"/>
      <c r="BA41" t="e">
        <f>IF(D41="M",IF(BD41&lt;78,LMS!$D$5*BD41^3+LMS!$E$5*BD41^2+LMS!$F$5*BD41+LMS!$G$5,IF(BD41&lt;150,LMS!$D$6*BD41^3+LMS!$E$6*BD41^2+LMS!$F$6*BD41+LMS!$G$6,LMS!$D$7*BD41^3+LMS!$E$7*BD41^2+LMS!$F$7*BD41+LMS!$G$7)),IF(BD41&lt;69,LMS!$D$9*BD41^3+LMS!$E$9*BD41^2+LMS!$F$9*BD41+LMS!$G$9,IF(BD41&lt;150,LMS!$D$10*BD41^3+LMS!$E$10*BD41^2+LMS!$F$10*BD41+LMS!$G$10,LMS!$D$11*BD41^3+LMS!$E$11*BD41^2+LMS!$F$11*BD41+LMS!$G$11)))</f>
        <v>#VALUE!</v>
      </c>
      <c r="BB41" t="e">
        <f>IF(D41="M",(IF(BD41&lt;2.5,LMS!$D$21*BD41^3+LMS!$E$21*BD41^2+LMS!$F$21*BD41+LMS!$G$21,IF(BD41&lt;9.5,LMS!$D$22*BD41^3+LMS!$E$22*BD41^2+LMS!$F$22*BD41+LMS!$G$22,IF(BD41&lt;26.75,LMS!$D$23*BD41^3+LMS!$E$23*BD41^2+LMS!$F$23*BD41+LMS!$G$23,IF(BD41&lt;90,LMS!$D$24*BD41^3+LMS!$E$24*BD41^2+LMS!$F$24*BD41+LMS!$G$24,LMS!$D$25*BD41^3+LMS!$E$25*BD41^2+LMS!$F$25*BD41+LMS!$G$25))))),(IF(BD41&lt;2.5,LMS!$D$27*BD41^3+LMS!$E$27*BD41^2+LMS!$F$27*BD41+LMS!$G$27,IF(BD41&lt;9.5,LMS!$D$28*BD41^3+LMS!$E$28*BD41^2+LMS!$F$28*BD41+LMS!$G$28,IF(BD41&lt;26.75,LMS!$D$29*BD41^3+LMS!$E$29*BD41^2+LMS!$F$29*BD41+LMS!$G$29,IF(BD41&lt;90,LMS!$D$30*BD41^3+LMS!$E$30*BD41^2+LMS!$F$30*BD41+LMS!$G$30,IF(BD41&lt;150,LMS!$D$31*BD41^3+LMS!$E$31*BD41^2+LMS!$F$31*BD41+LMS!$G$31,LMS!$D$32*BD41^3+LMS!$E$32*BD41^2+LMS!$F$32*BD41+LMS!$G$32)))))))</f>
        <v>#VALUE!</v>
      </c>
      <c r="BC41" t="e">
        <f>IF(D41="M",(IF(BD41&lt;90,LMS!$D$14*BD41^3+LMS!$E$14*BD41^2+LMS!$F$14*BD41+LMS!$G$14,LMS!$D$15*BD41^3+LMS!$E$15*BD41^2+LMS!$F$15*BD41+LMS!$G$15)),(IF(BD41&lt;90,LMS!$D$17*BD41^3+LMS!$E$17*BD41^2+LMS!$F$17*BD41+LMS!$G$17,LMS!$D$18*BD41^3+LMS!$E$18*BD41^2+LMS!$F$18*BD41+LMS!$G$18)))</f>
        <v>#VALUE!</v>
      </c>
      <c r="BD41" s="7" t="e">
        <f t="shared" si="67"/>
        <v>#VALUE!</v>
      </c>
      <c r="BF41" t="e">
        <f t="shared" si="90"/>
        <v>#VALUE!</v>
      </c>
      <c r="BG41" t="e">
        <f t="shared" si="91"/>
        <v>#VALUE!</v>
      </c>
      <c r="BH41" t="e">
        <f t="shared" si="92"/>
        <v>#VALUE!</v>
      </c>
      <c r="BI41" s="7" t="e">
        <f t="shared" si="93"/>
        <v>#VALUE!</v>
      </c>
      <c r="BJ41" s="7" t="e">
        <f t="shared" si="94"/>
        <v>#VALUE!</v>
      </c>
      <c r="BK41" s="7" t="e">
        <f t="shared" si="95"/>
        <v>#VALUE!</v>
      </c>
      <c r="BL41" s="7" t="e">
        <f t="shared" si="68"/>
        <v>#VALUE!</v>
      </c>
      <c r="BM41" s="7" t="e">
        <f t="shared" si="69"/>
        <v>#VALUE!</v>
      </c>
      <c r="BN41" s="7" t="e">
        <f t="shared" si="70"/>
        <v>#VALUE!</v>
      </c>
      <c r="BO41" s="7" t="e">
        <f t="shared" si="71"/>
        <v>#VALUE!</v>
      </c>
      <c r="BP41" s="7" t="e">
        <f t="shared" si="72"/>
        <v>#VALUE!</v>
      </c>
      <c r="BQ41" s="7" t="e">
        <f t="shared" si="73"/>
        <v>#VALUE!</v>
      </c>
      <c r="BS41" s="7" t="e">
        <f t="shared" si="96"/>
        <v>#VALUE!</v>
      </c>
      <c r="BT41" s="7" t="e">
        <f t="shared" si="97"/>
        <v>#VALUE!</v>
      </c>
      <c r="BU41" s="7" t="e">
        <f t="shared" si="98"/>
        <v>#VALUE!</v>
      </c>
      <c r="BV41" s="7" t="e">
        <f t="shared" si="99"/>
        <v>#VALUE!</v>
      </c>
      <c r="BW41" s="7" t="e">
        <f t="shared" si="100"/>
        <v>#VALUE!</v>
      </c>
      <c r="BX41" s="7" t="e">
        <f t="shared" si="101"/>
        <v>#VALUE!</v>
      </c>
      <c r="BY41" s="7" t="e">
        <f t="shared" si="102"/>
        <v>#VALUE!</v>
      </c>
      <c r="BZ41" s="7" t="e">
        <f t="shared" si="103"/>
        <v>#VALUE!</v>
      </c>
      <c r="CA41" s="7" t="e">
        <f t="shared" si="104"/>
        <v>#VALUE!</v>
      </c>
    </row>
    <row r="42" spans="2:79" s="7" customFormat="1">
      <c r="B42" s="119"/>
      <c r="C42" s="119"/>
      <c r="D42" s="119"/>
      <c r="E42" s="31"/>
      <c r="F42" s="79"/>
      <c r="G42" s="79"/>
      <c r="H42" s="79"/>
      <c r="I42" s="79"/>
      <c r="J42" s="79"/>
      <c r="K42" s="79"/>
      <c r="L42" s="31"/>
      <c r="M42" s="79"/>
      <c r="N42" s="79"/>
      <c r="O42" s="79"/>
      <c r="P42" s="79"/>
      <c r="Q42" s="2" t="str">
        <f t="shared" si="38"/>
        <v/>
      </c>
      <c r="R42" s="11" t="str">
        <f t="shared" si="39"/>
        <v/>
      </c>
      <c r="S42" s="2" t="str">
        <f t="shared" si="40"/>
        <v/>
      </c>
      <c r="T42" s="11" t="str">
        <f t="shared" si="41"/>
        <v/>
      </c>
      <c r="U42" s="2" t="str">
        <f t="shared" si="42"/>
        <v/>
      </c>
      <c r="V42" s="11" t="str">
        <f t="shared" si="43"/>
        <v/>
      </c>
      <c r="W42" s="80" t="str">
        <f t="shared" si="59"/>
        <v/>
      </c>
      <c r="X42" s="80" t="str">
        <f t="shared" si="60"/>
        <v/>
      </c>
      <c r="Y42" s="2" t="str">
        <f t="shared" si="74"/>
        <v/>
      </c>
      <c r="Z42" s="11" t="str">
        <f t="shared" si="75"/>
        <v/>
      </c>
      <c r="AA42" s="2" t="str">
        <f t="shared" si="76"/>
        <v/>
      </c>
      <c r="AB42" s="11" t="str">
        <f t="shared" si="77"/>
        <v/>
      </c>
      <c r="AC42" s="2" t="str">
        <f t="shared" si="78"/>
        <v/>
      </c>
      <c r="AD42" s="11" t="str">
        <f t="shared" si="79"/>
        <v/>
      </c>
      <c r="AE42" s="11" t="str">
        <f t="shared" si="80"/>
        <v/>
      </c>
      <c r="AF42" s="2" t="str">
        <f t="shared" si="81"/>
        <v/>
      </c>
      <c r="AG42" s="2" t="str">
        <f t="shared" si="82"/>
        <v/>
      </c>
      <c r="AH42" s="2" t="str">
        <f t="shared" si="83"/>
        <v/>
      </c>
      <c r="AI42" s="11" t="str">
        <f t="shared" si="84"/>
        <v/>
      </c>
      <c r="AJ42" s="2" t="str">
        <f t="shared" si="85"/>
        <v/>
      </c>
      <c r="AK42" s="11" t="str">
        <f t="shared" si="86"/>
        <v/>
      </c>
      <c r="AL42" s="2" t="str">
        <f t="shared" si="87"/>
        <v/>
      </c>
      <c r="AM42" s="11" t="str">
        <f t="shared" si="88"/>
        <v/>
      </c>
      <c r="AN42" s="11" t="str">
        <f t="shared" si="61"/>
        <v/>
      </c>
      <c r="AO42" s="11" t="str">
        <f t="shared" si="62"/>
        <v/>
      </c>
      <c r="AP42" s="32"/>
      <c r="AQ42" s="32"/>
      <c r="AR42" s="137"/>
      <c r="AS42" s="12" t="e">
        <f t="shared" si="63"/>
        <v>#VALUE!</v>
      </c>
      <c r="AT42" s="13" t="e">
        <f t="shared" si="64"/>
        <v>#VALUE!</v>
      </c>
      <c r="AU42" s="13"/>
      <c r="AV42" s="8">
        <f t="shared" si="65"/>
        <v>9.0359999999999996</v>
      </c>
      <c r="AW42" s="8">
        <f t="shared" si="66"/>
        <v>-184.49199999999999</v>
      </c>
      <c r="AX42" s="8"/>
      <c r="AY42" s="8">
        <f t="shared" si="89"/>
        <v>0</v>
      </c>
      <c r="AZ42"/>
      <c r="BA42" t="e">
        <f>IF(D42="M",IF(BD42&lt;78,LMS!$D$5*BD42^3+LMS!$E$5*BD42^2+LMS!$F$5*BD42+LMS!$G$5,IF(BD42&lt;150,LMS!$D$6*BD42^3+LMS!$E$6*BD42^2+LMS!$F$6*BD42+LMS!$G$6,LMS!$D$7*BD42^3+LMS!$E$7*BD42^2+LMS!$F$7*BD42+LMS!$G$7)),IF(BD42&lt;69,LMS!$D$9*BD42^3+LMS!$E$9*BD42^2+LMS!$F$9*BD42+LMS!$G$9,IF(BD42&lt;150,LMS!$D$10*BD42^3+LMS!$E$10*BD42^2+LMS!$F$10*BD42+LMS!$G$10,LMS!$D$11*BD42^3+LMS!$E$11*BD42^2+LMS!$F$11*BD42+LMS!$G$11)))</f>
        <v>#VALUE!</v>
      </c>
      <c r="BB42" t="e">
        <f>IF(D42="M",(IF(BD42&lt;2.5,LMS!$D$21*BD42^3+LMS!$E$21*BD42^2+LMS!$F$21*BD42+LMS!$G$21,IF(BD42&lt;9.5,LMS!$D$22*BD42^3+LMS!$E$22*BD42^2+LMS!$F$22*BD42+LMS!$G$22,IF(BD42&lt;26.75,LMS!$D$23*BD42^3+LMS!$E$23*BD42^2+LMS!$F$23*BD42+LMS!$G$23,IF(BD42&lt;90,LMS!$D$24*BD42^3+LMS!$E$24*BD42^2+LMS!$F$24*BD42+LMS!$G$24,LMS!$D$25*BD42^3+LMS!$E$25*BD42^2+LMS!$F$25*BD42+LMS!$G$25))))),(IF(BD42&lt;2.5,LMS!$D$27*BD42^3+LMS!$E$27*BD42^2+LMS!$F$27*BD42+LMS!$G$27,IF(BD42&lt;9.5,LMS!$D$28*BD42^3+LMS!$E$28*BD42^2+LMS!$F$28*BD42+LMS!$G$28,IF(BD42&lt;26.75,LMS!$D$29*BD42^3+LMS!$E$29*BD42^2+LMS!$F$29*BD42+LMS!$G$29,IF(BD42&lt;90,LMS!$D$30*BD42^3+LMS!$E$30*BD42^2+LMS!$F$30*BD42+LMS!$G$30,IF(BD42&lt;150,LMS!$D$31*BD42^3+LMS!$E$31*BD42^2+LMS!$F$31*BD42+LMS!$G$31,LMS!$D$32*BD42^3+LMS!$E$32*BD42^2+LMS!$F$32*BD42+LMS!$G$32)))))))</f>
        <v>#VALUE!</v>
      </c>
      <c r="BC42" t="e">
        <f>IF(D42="M",(IF(BD42&lt;90,LMS!$D$14*BD42^3+LMS!$E$14*BD42^2+LMS!$F$14*BD42+LMS!$G$14,LMS!$D$15*BD42^3+LMS!$E$15*BD42^2+LMS!$F$15*BD42+LMS!$G$15)),(IF(BD42&lt;90,LMS!$D$17*BD42^3+LMS!$E$17*BD42^2+LMS!$F$17*BD42+LMS!$G$17,LMS!$D$18*BD42^3+LMS!$E$18*BD42^2+LMS!$F$18*BD42+LMS!$G$18)))</f>
        <v>#VALUE!</v>
      </c>
      <c r="BD42" s="7" t="e">
        <f t="shared" si="67"/>
        <v>#VALUE!</v>
      </c>
      <c r="BF42" t="e">
        <f t="shared" si="90"/>
        <v>#VALUE!</v>
      </c>
      <c r="BG42" t="e">
        <f t="shared" si="91"/>
        <v>#VALUE!</v>
      </c>
      <c r="BH42" t="e">
        <f t="shared" si="92"/>
        <v>#VALUE!</v>
      </c>
      <c r="BI42" s="7" t="e">
        <f t="shared" si="93"/>
        <v>#VALUE!</v>
      </c>
      <c r="BJ42" s="7" t="e">
        <f t="shared" si="94"/>
        <v>#VALUE!</v>
      </c>
      <c r="BK42" s="7" t="e">
        <f t="shared" si="95"/>
        <v>#VALUE!</v>
      </c>
      <c r="BL42" s="7" t="e">
        <f t="shared" si="68"/>
        <v>#VALUE!</v>
      </c>
      <c r="BM42" s="7" t="e">
        <f t="shared" si="69"/>
        <v>#VALUE!</v>
      </c>
      <c r="BN42" s="7" t="e">
        <f t="shared" si="70"/>
        <v>#VALUE!</v>
      </c>
      <c r="BO42" s="7" t="e">
        <f t="shared" si="71"/>
        <v>#VALUE!</v>
      </c>
      <c r="BP42" s="7" t="e">
        <f t="shared" si="72"/>
        <v>#VALUE!</v>
      </c>
      <c r="BQ42" s="7" t="e">
        <f t="shared" si="73"/>
        <v>#VALUE!</v>
      </c>
      <c r="BS42" s="7" t="e">
        <f t="shared" si="96"/>
        <v>#VALUE!</v>
      </c>
      <c r="BT42" s="7" t="e">
        <f t="shared" si="97"/>
        <v>#VALUE!</v>
      </c>
      <c r="BU42" s="7" t="e">
        <f t="shared" si="98"/>
        <v>#VALUE!</v>
      </c>
      <c r="BV42" s="7" t="e">
        <f t="shared" si="99"/>
        <v>#VALUE!</v>
      </c>
      <c r="BW42" s="7" t="e">
        <f t="shared" si="100"/>
        <v>#VALUE!</v>
      </c>
      <c r="BX42" s="7" t="e">
        <f t="shared" si="101"/>
        <v>#VALUE!</v>
      </c>
      <c r="BY42" s="7" t="e">
        <f t="shared" si="102"/>
        <v>#VALUE!</v>
      </c>
      <c r="BZ42" s="7" t="e">
        <f t="shared" si="103"/>
        <v>#VALUE!</v>
      </c>
      <c r="CA42" s="7" t="e">
        <f t="shared" si="104"/>
        <v>#VALUE!</v>
      </c>
    </row>
    <row r="43" spans="2:79" s="7" customFormat="1">
      <c r="B43" s="119"/>
      <c r="C43" s="119"/>
      <c r="D43" s="119"/>
      <c r="E43" s="31"/>
      <c r="F43" s="79"/>
      <c r="G43" s="79"/>
      <c r="H43" s="79"/>
      <c r="I43" s="79"/>
      <c r="J43" s="79"/>
      <c r="K43" s="79"/>
      <c r="L43" s="31"/>
      <c r="M43" s="79"/>
      <c r="N43" s="79"/>
      <c r="O43" s="79"/>
      <c r="P43" s="79"/>
      <c r="Q43" s="2" t="str">
        <f t="shared" si="38"/>
        <v/>
      </c>
      <c r="R43" s="11" t="str">
        <f t="shared" si="39"/>
        <v/>
      </c>
      <c r="S43" s="2" t="str">
        <f t="shared" si="40"/>
        <v/>
      </c>
      <c r="T43" s="11" t="str">
        <f t="shared" si="41"/>
        <v/>
      </c>
      <c r="U43" s="2" t="str">
        <f t="shared" si="42"/>
        <v/>
      </c>
      <c r="V43" s="11" t="str">
        <f t="shared" si="43"/>
        <v/>
      </c>
      <c r="W43" s="80" t="str">
        <f t="shared" si="59"/>
        <v/>
      </c>
      <c r="X43" s="80" t="str">
        <f t="shared" si="60"/>
        <v/>
      </c>
      <c r="Y43" s="2" t="str">
        <f t="shared" si="74"/>
        <v/>
      </c>
      <c r="Z43" s="11" t="str">
        <f t="shared" si="75"/>
        <v/>
      </c>
      <c r="AA43" s="2" t="str">
        <f t="shared" si="76"/>
        <v/>
      </c>
      <c r="AB43" s="11" t="str">
        <f t="shared" si="77"/>
        <v/>
      </c>
      <c r="AC43" s="2" t="str">
        <f t="shared" si="78"/>
        <v/>
      </c>
      <c r="AD43" s="11" t="str">
        <f t="shared" si="79"/>
        <v/>
      </c>
      <c r="AE43" s="11" t="str">
        <f t="shared" si="80"/>
        <v/>
      </c>
      <c r="AF43" s="2" t="str">
        <f t="shared" si="81"/>
        <v/>
      </c>
      <c r="AG43" s="2" t="str">
        <f t="shared" si="82"/>
        <v/>
      </c>
      <c r="AH43" s="2" t="str">
        <f t="shared" si="83"/>
        <v/>
      </c>
      <c r="AI43" s="11" t="str">
        <f t="shared" si="84"/>
        <v/>
      </c>
      <c r="AJ43" s="2" t="str">
        <f t="shared" si="85"/>
        <v/>
      </c>
      <c r="AK43" s="11" t="str">
        <f t="shared" si="86"/>
        <v/>
      </c>
      <c r="AL43" s="2" t="str">
        <f t="shared" si="87"/>
        <v/>
      </c>
      <c r="AM43" s="11" t="str">
        <f t="shared" si="88"/>
        <v/>
      </c>
      <c r="AN43" s="11" t="str">
        <f t="shared" si="61"/>
        <v/>
      </c>
      <c r="AO43" s="11" t="str">
        <f t="shared" si="62"/>
        <v/>
      </c>
      <c r="AP43" s="32"/>
      <c r="AQ43" s="32"/>
      <c r="AR43" s="137"/>
      <c r="AS43" s="12" t="e">
        <f t="shared" si="63"/>
        <v>#VALUE!</v>
      </c>
      <c r="AT43" s="13" t="e">
        <f t="shared" si="64"/>
        <v>#VALUE!</v>
      </c>
      <c r="AU43" s="13"/>
      <c r="AV43" s="8">
        <f t="shared" si="65"/>
        <v>9.0359999999999996</v>
      </c>
      <c r="AW43" s="8">
        <f t="shared" si="66"/>
        <v>-184.49199999999999</v>
      </c>
      <c r="AX43" s="8"/>
      <c r="AY43" s="8">
        <f t="shared" si="89"/>
        <v>0</v>
      </c>
      <c r="AZ43"/>
      <c r="BA43" t="e">
        <f>IF(D43="M",IF(BD43&lt;78,LMS!$D$5*BD43^3+LMS!$E$5*BD43^2+LMS!$F$5*BD43+LMS!$G$5,IF(BD43&lt;150,LMS!$D$6*BD43^3+LMS!$E$6*BD43^2+LMS!$F$6*BD43+LMS!$G$6,LMS!$D$7*BD43^3+LMS!$E$7*BD43^2+LMS!$F$7*BD43+LMS!$G$7)),IF(BD43&lt;69,LMS!$D$9*BD43^3+LMS!$E$9*BD43^2+LMS!$F$9*BD43+LMS!$G$9,IF(BD43&lt;150,LMS!$D$10*BD43^3+LMS!$E$10*BD43^2+LMS!$F$10*BD43+LMS!$G$10,LMS!$D$11*BD43^3+LMS!$E$11*BD43^2+LMS!$F$11*BD43+LMS!$G$11)))</f>
        <v>#VALUE!</v>
      </c>
      <c r="BB43" t="e">
        <f>IF(D43="M",(IF(BD43&lt;2.5,LMS!$D$21*BD43^3+LMS!$E$21*BD43^2+LMS!$F$21*BD43+LMS!$G$21,IF(BD43&lt;9.5,LMS!$D$22*BD43^3+LMS!$E$22*BD43^2+LMS!$F$22*BD43+LMS!$G$22,IF(BD43&lt;26.75,LMS!$D$23*BD43^3+LMS!$E$23*BD43^2+LMS!$F$23*BD43+LMS!$G$23,IF(BD43&lt;90,LMS!$D$24*BD43^3+LMS!$E$24*BD43^2+LMS!$F$24*BD43+LMS!$G$24,LMS!$D$25*BD43^3+LMS!$E$25*BD43^2+LMS!$F$25*BD43+LMS!$G$25))))),(IF(BD43&lt;2.5,LMS!$D$27*BD43^3+LMS!$E$27*BD43^2+LMS!$F$27*BD43+LMS!$G$27,IF(BD43&lt;9.5,LMS!$D$28*BD43^3+LMS!$E$28*BD43^2+LMS!$F$28*BD43+LMS!$G$28,IF(BD43&lt;26.75,LMS!$D$29*BD43^3+LMS!$E$29*BD43^2+LMS!$F$29*BD43+LMS!$G$29,IF(BD43&lt;90,LMS!$D$30*BD43^3+LMS!$E$30*BD43^2+LMS!$F$30*BD43+LMS!$G$30,IF(BD43&lt;150,LMS!$D$31*BD43^3+LMS!$E$31*BD43^2+LMS!$F$31*BD43+LMS!$G$31,LMS!$D$32*BD43^3+LMS!$E$32*BD43^2+LMS!$F$32*BD43+LMS!$G$32)))))))</f>
        <v>#VALUE!</v>
      </c>
      <c r="BC43" t="e">
        <f>IF(D43="M",(IF(BD43&lt;90,LMS!$D$14*BD43^3+LMS!$E$14*BD43^2+LMS!$F$14*BD43+LMS!$G$14,LMS!$D$15*BD43^3+LMS!$E$15*BD43^2+LMS!$F$15*BD43+LMS!$G$15)),(IF(BD43&lt;90,LMS!$D$17*BD43^3+LMS!$E$17*BD43^2+LMS!$F$17*BD43+LMS!$G$17,LMS!$D$18*BD43^3+LMS!$E$18*BD43^2+LMS!$F$18*BD43+LMS!$G$18)))</f>
        <v>#VALUE!</v>
      </c>
      <c r="BD43" s="7" t="e">
        <f t="shared" si="67"/>
        <v>#VALUE!</v>
      </c>
      <c r="BF43" t="e">
        <f t="shared" si="90"/>
        <v>#VALUE!</v>
      </c>
      <c r="BG43" t="e">
        <f t="shared" si="91"/>
        <v>#VALUE!</v>
      </c>
      <c r="BH43" t="e">
        <f t="shared" si="92"/>
        <v>#VALUE!</v>
      </c>
      <c r="BI43" s="7" t="e">
        <f t="shared" si="93"/>
        <v>#VALUE!</v>
      </c>
      <c r="BJ43" s="7" t="e">
        <f t="shared" si="94"/>
        <v>#VALUE!</v>
      </c>
      <c r="BK43" s="7" t="e">
        <f t="shared" si="95"/>
        <v>#VALUE!</v>
      </c>
      <c r="BL43" s="7" t="e">
        <f t="shared" si="68"/>
        <v>#VALUE!</v>
      </c>
      <c r="BM43" s="7" t="e">
        <f t="shared" si="69"/>
        <v>#VALUE!</v>
      </c>
      <c r="BN43" s="7" t="e">
        <f t="shared" si="70"/>
        <v>#VALUE!</v>
      </c>
      <c r="BO43" s="7" t="e">
        <f t="shared" si="71"/>
        <v>#VALUE!</v>
      </c>
      <c r="BP43" s="7" t="e">
        <f t="shared" si="72"/>
        <v>#VALUE!</v>
      </c>
      <c r="BQ43" s="7" t="e">
        <f t="shared" si="73"/>
        <v>#VALUE!</v>
      </c>
      <c r="BS43" s="7" t="e">
        <f t="shared" si="96"/>
        <v>#VALUE!</v>
      </c>
      <c r="BT43" s="7" t="e">
        <f t="shared" si="97"/>
        <v>#VALUE!</v>
      </c>
      <c r="BU43" s="7" t="e">
        <f t="shared" si="98"/>
        <v>#VALUE!</v>
      </c>
      <c r="BV43" s="7" t="e">
        <f t="shared" si="99"/>
        <v>#VALUE!</v>
      </c>
      <c r="BW43" s="7" t="e">
        <f t="shared" si="100"/>
        <v>#VALUE!</v>
      </c>
      <c r="BX43" s="7" t="e">
        <f t="shared" si="101"/>
        <v>#VALUE!</v>
      </c>
      <c r="BY43" s="7" t="e">
        <f t="shared" si="102"/>
        <v>#VALUE!</v>
      </c>
      <c r="BZ43" s="7" t="e">
        <f t="shared" si="103"/>
        <v>#VALUE!</v>
      </c>
      <c r="CA43" s="7" t="e">
        <f t="shared" si="104"/>
        <v>#VALUE!</v>
      </c>
    </row>
    <row r="44" spans="2:79" s="7" customFormat="1">
      <c r="B44" s="119"/>
      <c r="C44" s="119"/>
      <c r="D44" s="119"/>
      <c r="E44" s="31"/>
      <c r="F44" s="79"/>
      <c r="G44" s="79"/>
      <c r="H44" s="79"/>
      <c r="I44" s="79"/>
      <c r="J44" s="79"/>
      <c r="K44" s="79"/>
      <c r="L44" s="31"/>
      <c r="M44" s="79"/>
      <c r="N44" s="79"/>
      <c r="O44" s="79"/>
      <c r="P44" s="79"/>
      <c r="Q44" s="2" t="str">
        <f t="shared" si="38"/>
        <v/>
      </c>
      <c r="R44" s="11" t="str">
        <f t="shared" si="39"/>
        <v/>
      </c>
      <c r="S44" s="2" t="str">
        <f t="shared" si="40"/>
        <v/>
      </c>
      <c r="T44" s="11" t="str">
        <f t="shared" si="41"/>
        <v/>
      </c>
      <c r="U44" s="2" t="str">
        <f t="shared" si="42"/>
        <v/>
      </c>
      <c r="V44" s="11" t="str">
        <f t="shared" si="43"/>
        <v/>
      </c>
      <c r="W44" s="80" t="str">
        <f t="shared" si="59"/>
        <v/>
      </c>
      <c r="X44" s="80" t="str">
        <f t="shared" si="60"/>
        <v/>
      </c>
      <c r="Y44" s="2" t="str">
        <f t="shared" si="74"/>
        <v/>
      </c>
      <c r="Z44" s="11" t="str">
        <f t="shared" si="75"/>
        <v/>
      </c>
      <c r="AA44" s="2" t="str">
        <f t="shared" si="76"/>
        <v/>
      </c>
      <c r="AB44" s="11" t="str">
        <f t="shared" si="77"/>
        <v/>
      </c>
      <c r="AC44" s="2" t="str">
        <f t="shared" si="78"/>
        <v/>
      </c>
      <c r="AD44" s="11" t="str">
        <f t="shared" si="79"/>
        <v/>
      </c>
      <c r="AE44" s="11" t="str">
        <f t="shared" si="80"/>
        <v/>
      </c>
      <c r="AF44" s="2" t="str">
        <f t="shared" si="81"/>
        <v/>
      </c>
      <c r="AG44" s="2" t="str">
        <f t="shared" si="82"/>
        <v/>
      </c>
      <c r="AH44" s="2" t="str">
        <f t="shared" si="83"/>
        <v/>
      </c>
      <c r="AI44" s="11" t="str">
        <f t="shared" si="84"/>
        <v/>
      </c>
      <c r="AJ44" s="2" t="str">
        <f t="shared" si="85"/>
        <v/>
      </c>
      <c r="AK44" s="11" t="str">
        <f t="shared" si="86"/>
        <v/>
      </c>
      <c r="AL44" s="2" t="str">
        <f t="shared" si="87"/>
        <v/>
      </c>
      <c r="AM44" s="11" t="str">
        <f t="shared" si="88"/>
        <v/>
      </c>
      <c r="AN44" s="11" t="str">
        <f t="shared" si="61"/>
        <v/>
      </c>
      <c r="AO44" s="11" t="str">
        <f t="shared" si="62"/>
        <v/>
      </c>
      <c r="AP44" s="32"/>
      <c r="AQ44" s="32"/>
      <c r="AR44" s="137"/>
      <c r="AS44" s="12" t="e">
        <f t="shared" si="63"/>
        <v>#VALUE!</v>
      </c>
      <c r="AT44" s="13" t="e">
        <f t="shared" si="64"/>
        <v>#VALUE!</v>
      </c>
      <c r="AU44" s="13"/>
      <c r="AV44" s="8">
        <f t="shared" si="65"/>
        <v>9.0359999999999996</v>
      </c>
      <c r="AW44" s="8">
        <f t="shared" si="66"/>
        <v>-184.49199999999999</v>
      </c>
      <c r="AX44" s="8"/>
      <c r="AY44" s="8">
        <f t="shared" si="89"/>
        <v>0</v>
      </c>
      <c r="AZ44"/>
      <c r="BA44" t="e">
        <f>IF(D44="M",IF(BD44&lt;78,LMS!$D$5*BD44^3+LMS!$E$5*BD44^2+LMS!$F$5*BD44+LMS!$G$5,IF(BD44&lt;150,LMS!$D$6*BD44^3+LMS!$E$6*BD44^2+LMS!$F$6*BD44+LMS!$G$6,LMS!$D$7*BD44^3+LMS!$E$7*BD44^2+LMS!$F$7*BD44+LMS!$G$7)),IF(BD44&lt;69,LMS!$D$9*BD44^3+LMS!$E$9*BD44^2+LMS!$F$9*BD44+LMS!$G$9,IF(BD44&lt;150,LMS!$D$10*BD44^3+LMS!$E$10*BD44^2+LMS!$F$10*BD44+LMS!$G$10,LMS!$D$11*BD44^3+LMS!$E$11*BD44^2+LMS!$F$11*BD44+LMS!$G$11)))</f>
        <v>#VALUE!</v>
      </c>
      <c r="BB44" t="e">
        <f>IF(D44="M",(IF(BD44&lt;2.5,LMS!$D$21*BD44^3+LMS!$E$21*BD44^2+LMS!$F$21*BD44+LMS!$G$21,IF(BD44&lt;9.5,LMS!$D$22*BD44^3+LMS!$E$22*BD44^2+LMS!$F$22*BD44+LMS!$G$22,IF(BD44&lt;26.75,LMS!$D$23*BD44^3+LMS!$E$23*BD44^2+LMS!$F$23*BD44+LMS!$G$23,IF(BD44&lt;90,LMS!$D$24*BD44^3+LMS!$E$24*BD44^2+LMS!$F$24*BD44+LMS!$G$24,LMS!$D$25*BD44^3+LMS!$E$25*BD44^2+LMS!$F$25*BD44+LMS!$G$25))))),(IF(BD44&lt;2.5,LMS!$D$27*BD44^3+LMS!$E$27*BD44^2+LMS!$F$27*BD44+LMS!$G$27,IF(BD44&lt;9.5,LMS!$D$28*BD44^3+LMS!$E$28*BD44^2+LMS!$F$28*BD44+LMS!$G$28,IF(BD44&lt;26.75,LMS!$D$29*BD44^3+LMS!$E$29*BD44^2+LMS!$F$29*BD44+LMS!$G$29,IF(BD44&lt;90,LMS!$D$30*BD44^3+LMS!$E$30*BD44^2+LMS!$F$30*BD44+LMS!$G$30,IF(BD44&lt;150,LMS!$D$31*BD44^3+LMS!$E$31*BD44^2+LMS!$F$31*BD44+LMS!$G$31,LMS!$D$32*BD44^3+LMS!$E$32*BD44^2+LMS!$F$32*BD44+LMS!$G$32)))))))</f>
        <v>#VALUE!</v>
      </c>
      <c r="BC44" t="e">
        <f>IF(D44="M",(IF(BD44&lt;90,LMS!$D$14*BD44^3+LMS!$E$14*BD44^2+LMS!$F$14*BD44+LMS!$G$14,LMS!$D$15*BD44^3+LMS!$E$15*BD44^2+LMS!$F$15*BD44+LMS!$G$15)),(IF(BD44&lt;90,LMS!$D$17*BD44^3+LMS!$E$17*BD44^2+LMS!$F$17*BD44+LMS!$G$17,LMS!$D$18*BD44^3+LMS!$E$18*BD44^2+LMS!$F$18*BD44+LMS!$G$18)))</f>
        <v>#VALUE!</v>
      </c>
      <c r="BD44" s="7" t="e">
        <f t="shared" si="67"/>
        <v>#VALUE!</v>
      </c>
      <c r="BF44" t="e">
        <f t="shared" si="90"/>
        <v>#VALUE!</v>
      </c>
      <c r="BG44" t="e">
        <f t="shared" si="91"/>
        <v>#VALUE!</v>
      </c>
      <c r="BH44" t="e">
        <f t="shared" si="92"/>
        <v>#VALUE!</v>
      </c>
      <c r="BI44" s="7" t="e">
        <f t="shared" si="93"/>
        <v>#VALUE!</v>
      </c>
      <c r="BJ44" s="7" t="e">
        <f t="shared" si="94"/>
        <v>#VALUE!</v>
      </c>
      <c r="BK44" s="7" t="e">
        <f t="shared" si="95"/>
        <v>#VALUE!</v>
      </c>
      <c r="BL44" s="7" t="e">
        <f t="shared" si="68"/>
        <v>#VALUE!</v>
      </c>
      <c r="BM44" s="7" t="e">
        <f t="shared" si="69"/>
        <v>#VALUE!</v>
      </c>
      <c r="BN44" s="7" t="e">
        <f t="shared" si="70"/>
        <v>#VALUE!</v>
      </c>
      <c r="BO44" s="7" t="e">
        <f t="shared" si="71"/>
        <v>#VALUE!</v>
      </c>
      <c r="BP44" s="7" t="e">
        <f t="shared" si="72"/>
        <v>#VALUE!</v>
      </c>
      <c r="BQ44" s="7" t="e">
        <f t="shared" si="73"/>
        <v>#VALUE!</v>
      </c>
      <c r="BS44" s="7" t="e">
        <f t="shared" si="96"/>
        <v>#VALUE!</v>
      </c>
      <c r="BT44" s="7" t="e">
        <f t="shared" si="97"/>
        <v>#VALUE!</v>
      </c>
      <c r="BU44" s="7" t="e">
        <f t="shared" si="98"/>
        <v>#VALUE!</v>
      </c>
      <c r="BV44" s="7" t="e">
        <f t="shared" si="99"/>
        <v>#VALUE!</v>
      </c>
      <c r="BW44" s="7" t="e">
        <f t="shared" si="100"/>
        <v>#VALUE!</v>
      </c>
      <c r="BX44" s="7" t="e">
        <f t="shared" si="101"/>
        <v>#VALUE!</v>
      </c>
      <c r="BY44" s="7" t="e">
        <f t="shared" si="102"/>
        <v>#VALUE!</v>
      </c>
      <c r="BZ44" s="7" t="e">
        <f t="shared" si="103"/>
        <v>#VALUE!</v>
      </c>
      <c r="CA44" s="7" t="e">
        <f t="shared" si="104"/>
        <v>#VALUE!</v>
      </c>
    </row>
    <row r="45" spans="2:79" s="7" customFormat="1">
      <c r="B45" s="119"/>
      <c r="C45" s="119"/>
      <c r="D45" s="119"/>
      <c r="E45" s="31"/>
      <c r="F45" s="79"/>
      <c r="G45" s="79"/>
      <c r="H45" s="79"/>
      <c r="I45" s="79"/>
      <c r="J45" s="79"/>
      <c r="K45" s="79"/>
      <c r="L45" s="31"/>
      <c r="M45" s="79"/>
      <c r="N45" s="79"/>
      <c r="O45" s="79"/>
      <c r="P45" s="79"/>
      <c r="Q45" s="2" t="str">
        <f t="shared" si="38"/>
        <v/>
      </c>
      <c r="R45" s="11" t="str">
        <f t="shared" si="39"/>
        <v/>
      </c>
      <c r="S45" s="2" t="str">
        <f t="shared" si="40"/>
        <v/>
      </c>
      <c r="T45" s="11" t="str">
        <f t="shared" si="41"/>
        <v/>
      </c>
      <c r="U45" s="2" t="str">
        <f t="shared" si="42"/>
        <v/>
      </c>
      <c r="V45" s="11" t="str">
        <f t="shared" si="43"/>
        <v/>
      </c>
      <c r="W45" s="80" t="str">
        <f t="shared" si="59"/>
        <v/>
      </c>
      <c r="X45" s="80" t="str">
        <f t="shared" si="60"/>
        <v/>
      </c>
      <c r="Y45" s="2" t="str">
        <f t="shared" si="74"/>
        <v/>
      </c>
      <c r="Z45" s="11" t="str">
        <f t="shared" si="75"/>
        <v/>
      </c>
      <c r="AA45" s="2" t="str">
        <f t="shared" si="76"/>
        <v/>
      </c>
      <c r="AB45" s="11" t="str">
        <f t="shared" si="77"/>
        <v/>
      </c>
      <c r="AC45" s="2" t="str">
        <f t="shared" si="78"/>
        <v/>
      </c>
      <c r="AD45" s="11" t="str">
        <f t="shared" si="79"/>
        <v/>
      </c>
      <c r="AE45" s="11" t="str">
        <f t="shared" si="80"/>
        <v/>
      </c>
      <c r="AF45" s="2" t="str">
        <f t="shared" si="81"/>
        <v/>
      </c>
      <c r="AG45" s="2" t="str">
        <f t="shared" si="82"/>
        <v/>
      </c>
      <c r="AH45" s="2" t="str">
        <f t="shared" si="83"/>
        <v/>
      </c>
      <c r="AI45" s="11" t="str">
        <f t="shared" si="84"/>
        <v/>
      </c>
      <c r="AJ45" s="2" t="str">
        <f t="shared" si="85"/>
        <v/>
      </c>
      <c r="AK45" s="11" t="str">
        <f t="shared" si="86"/>
        <v/>
      </c>
      <c r="AL45" s="2" t="str">
        <f t="shared" si="87"/>
        <v/>
      </c>
      <c r="AM45" s="11" t="str">
        <f t="shared" si="88"/>
        <v/>
      </c>
      <c r="AN45" s="11" t="str">
        <f t="shared" si="61"/>
        <v/>
      </c>
      <c r="AO45" s="11" t="str">
        <f t="shared" si="62"/>
        <v/>
      </c>
      <c r="AP45" s="32"/>
      <c r="AQ45" s="32"/>
      <c r="AR45" s="137"/>
      <c r="AS45" s="12" t="e">
        <f t="shared" si="63"/>
        <v>#VALUE!</v>
      </c>
      <c r="AT45" s="13" t="e">
        <f t="shared" si="64"/>
        <v>#VALUE!</v>
      </c>
      <c r="AU45" s="13"/>
      <c r="AV45" s="8">
        <f t="shared" si="65"/>
        <v>9.0359999999999996</v>
      </c>
      <c r="AW45" s="8">
        <f t="shared" si="66"/>
        <v>-184.49199999999999</v>
      </c>
      <c r="AX45" s="8"/>
      <c r="AY45" s="8">
        <f t="shared" si="89"/>
        <v>0</v>
      </c>
      <c r="AZ45"/>
      <c r="BA45" t="e">
        <f>IF(D45="M",IF(BD45&lt;78,LMS!$D$5*BD45^3+LMS!$E$5*BD45^2+LMS!$F$5*BD45+LMS!$G$5,IF(BD45&lt;150,LMS!$D$6*BD45^3+LMS!$E$6*BD45^2+LMS!$F$6*BD45+LMS!$G$6,LMS!$D$7*BD45^3+LMS!$E$7*BD45^2+LMS!$F$7*BD45+LMS!$G$7)),IF(BD45&lt;69,LMS!$D$9*BD45^3+LMS!$E$9*BD45^2+LMS!$F$9*BD45+LMS!$G$9,IF(BD45&lt;150,LMS!$D$10*BD45^3+LMS!$E$10*BD45^2+LMS!$F$10*BD45+LMS!$G$10,LMS!$D$11*BD45^3+LMS!$E$11*BD45^2+LMS!$F$11*BD45+LMS!$G$11)))</f>
        <v>#VALUE!</v>
      </c>
      <c r="BB45" t="e">
        <f>IF(D45="M",(IF(BD45&lt;2.5,LMS!$D$21*BD45^3+LMS!$E$21*BD45^2+LMS!$F$21*BD45+LMS!$G$21,IF(BD45&lt;9.5,LMS!$D$22*BD45^3+LMS!$E$22*BD45^2+LMS!$F$22*BD45+LMS!$G$22,IF(BD45&lt;26.75,LMS!$D$23*BD45^3+LMS!$E$23*BD45^2+LMS!$F$23*BD45+LMS!$G$23,IF(BD45&lt;90,LMS!$D$24*BD45^3+LMS!$E$24*BD45^2+LMS!$F$24*BD45+LMS!$G$24,LMS!$D$25*BD45^3+LMS!$E$25*BD45^2+LMS!$F$25*BD45+LMS!$G$25))))),(IF(BD45&lt;2.5,LMS!$D$27*BD45^3+LMS!$E$27*BD45^2+LMS!$F$27*BD45+LMS!$G$27,IF(BD45&lt;9.5,LMS!$D$28*BD45^3+LMS!$E$28*BD45^2+LMS!$F$28*BD45+LMS!$G$28,IF(BD45&lt;26.75,LMS!$D$29*BD45^3+LMS!$E$29*BD45^2+LMS!$F$29*BD45+LMS!$G$29,IF(BD45&lt;90,LMS!$D$30*BD45^3+LMS!$E$30*BD45^2+LMS!$F$30*BD45+LMS!$G$30,IF(BD45&lt;150,LMS!$D$31*BD45^3+LMS!$E$31*BD45^2+LMS!$F$31*BD45+LMS!$G$31,LMS!$D$32*BD45^3+LMS!$E$32*BD45^2+LMS!$F$32*BD45+LMS!$G$32)))))))</f>
        <v>#VALUE!</v>
      </c>
      <c r="BC45" t="e">
        <f>IF(D45="M",(IF(BD45&lt;90,LMS!$D$14*BD45^3+LMS!$E$14*BD45^2+LMS!$F$14*BD45+LMS!$G$14,LMS!$D$15*BD45^3+LMS!$E$15*BD45^2+LMS!$F$15*BD45+LMS!$G$15)),(IF(BD45&lt;90,LMS!$D$17*BD45^3+LMS!$E$17*BD45^2+LMS!$F$17*BD45+LMS!$G$17,LMS!$D$18*BD45^3+LMS!$E$18*BD45^2+LMS!$F$18*BD45+LMS!$G$18)))</f>
        <v>#VALUE!</v>
      </c>
      <c r="BD45" s="7" t="e">
        <f t="shared" si="67"/>
        <v>#VALUE!</v>
      </c>
      <c r="BF45" t="e">
        <f t="shared" si="90"/>
        <v>#VALUE!</v>
      </c>
      <c r="BG45" t="e">
        <f t="shared" si="91"/>
        <v>#VALUE!</v>
      </c>
      <c r="BH45" t="e">
        <f t="shared" si="92"/>
        <v>#VALUE!</v>
      </c>
      <c r="BI45" s="7" t="e">
        <f t="shared" si="93"/>
        <v>#VALUE!</v>
      </c>
      <c r="BJ45" s="7" t="e">
        <f t="shared" si="94"/>
        <v>#VALUE!</v>
      </c>
      <c r="BK45" s="7" t="e">
        <f t="shared" si="95"/>
        <v>#VALUE!</v>
      </c>
      <c r="BL45" s="7" t="e">
        <f t="shared" si="68"/>
        <v>#VALUE!</v>
      </c>
      <c r="BM45" s="7" t="e">
        <f t="shared" si="69"/>
        <v>#VALUE!</v>
      </c>
      <c r="BN45" s="7" t="e">
        <f t="shared" si="70"/>
        <v>#VALUE!</v>
      </c>
      <c r="BO45" s="7" t="e">
        <f t="shared" si="71"/>
        <v>#VALUE!</v>
      </c>
      <c r="BP45" s="7" t="e">
        <f t="shared" si="72"/>
        <v>#VALUE!</v>
      </c>
      <c r="BQ45" s="7" t="e">
        <f t="shared" si="73"/>
        <v>#VALUE!</v>
      </c>
      <c r="BS45" s="7" t="e">
        <f t="shared" si="96"/>
        <v>#VALUE!</v>
      </c>
      <c r="BT45" s="7" t="e">
        <f t="shared" si="97"/>
        <v>#VALUE!</v>
      </c>
      <c r="BU45" s="7" t="e">
        <f t="shared" si="98"/>
        <v>#VALUE!</v>
      </c>
      <c r="BV45" s="7" t="e">
        <f t="shared" si="99"/>
        <v>#VALUE!</v>
      </c>
      <c r="BW45" s="7" t="e">
        <f t="shared" si="100"/>
        <v>#VALUE!</v>
      </c>
      <c r="BX45" s="7" t="e">
        <f t="shared" si="101"/>
        <v>#VALUE!</v>
      </c>
      <c r="BY45" s="7" t="e">
        <f t="shared" si="102"/>
        <v>#VALUE!</v>
      </c>
      <c r="BZ45" s="7" t="e">
        <f t="shared" si="103"/>
        <v>#VALUE!</v>
      </c>
      <c r="CA45" s="7" t="e">
        <f t="shared" si="104"/>
        <v>#VALUE!</v>
      </c>
    </row>
    <row r="46" spans="2:79" s="7" customFormat="1">
      <c r="B46" s="119"/>
      <c r="C46" s="119"/>
      <c r="D46" s="119"/>
      <c r="E46" s="31"/>
      <c r="F46" s="79"/>
      <c r="G46" s="79"/>
      <c r="H46" s="79"/>
      <c r="I46" s="79"/>
      <c r="J46" s="79"/>
      <c r="K46" s="79"/>
      <c r="L46" s="31"/>
      <c r="M46" s="79"/>
      <c r="N46" s="79"/>
      <c r="O46" s="79"/>
      <c r="P46" s="79"/>
      <c r="Q46" s="2" t="str">
        <f t="shared" si="38"/>
        <v/>
      </c>
      <c r="R46" s="11" t="str">
        <f t="shared" si="39"/>
        <v/>
      </c>
      <c r="S46" s="2" t="str">
        <f t="shared" si="40"/>
        <v/>
      </c>
      <c r="T46" s="11" t="str">
        <f t="shared" si="41"/>
        <v/>
      </c>
      <c r="U46" s="2" t="str">
        <f t="shared" si="42"/>
        <v/>
      </c>
      <c r="V46" s="11" t="str">
        <f t="shared" si="43"/>
        <v/>
      </c>
      <c r="W46" s="80" t="str">
        <f t="shared" si="59"/>
        <v/>
      </c>
      <c r="X46" s="80" t="str">
        <f t="shared" si="60"/>
        <v/>
      </c>
      <c r="Y46" s="2" t="str">
        <f t="shared" si="74"/>
        <v/>
      </c>
      <c r="Z46" s="11" t="str">
        <f t="shared" si="75"/>
        <v/>
      </c>
      <c r="AA46" s="2" t="str">
        <f t="shared" si="76"/>
        <v/>
      </c>
      <c r="AB46" s="11" t="str">
        <f t="shared" si="77"/>
        <v/>
      </c>
      <c r="AC46" s="2" t="str">
        <f t="shared" si="78"/>
        <v/>
      </c>
      <c r="AD46" s="11" t="str">
        <f t="shared" si="79"/>
        <v/>
      </c>
      <c r="AE46" s="11" t="str">
        <f t="shared" si="80"/>
        <v/>
      </c>
      <c r="AF46" s="2" t="str">
        <f t="shared" si="81"/>
        <v/>
      </c>
      <c r="AG46" s="2" t="str">
        <f t="shared" si="82"/>
        <v/>
      </c>
      <c r="AH46" s="2" t="str">
        <f t="shared" si="83"/>
        <v/>
      </c>
      <c r="AI46" s="11" t="str">
        <f t="shared" si="84"/>
        <v/>
      </c>
      <c r="AJ46" s="2" t="str">
        <f t="shared" si="85"/>
        <v/>
      </c>
      <c r="AK46" s="11" t="str">
        <f t="shared" si="86"/>
        <v/>
      </c>
      <c r="AL46" s="2" t="str">
        <f t="shared" si="87"/>
        <v/>
      </c>
      <c r="AM46" s="11" t="str">
        <f t="shared" si="88"/>
        <v/>
      </c>
      <c r="AN46" s="11" t="str">
        <f t="shared" si="61"/>
        <v/>
      </c>
      <c r="AO46" s="11" t="str">
        <f t="shared" si="62"/>
        <v/>
      </c>
      <c r="AP46" s="32"/>
      <c r="AQ46" s="32"/>
      <c r="AR46" s="137"/>
      <c r="AS46" s="12" t="e">
        <f t="shared" si="63"/>
        <v>#VALUE!</v>
      </c>
      <c r="AT46" s="13" t="e">
        <f t="shared" si="64"/>
        <v>#VALUE!</v>
      </c>
      <c r="AU46" s="13"/>
      <c r="AV46" s="8">
        <f t="shared" si="65"/>
        <v>9.0359999999999996</v>
      </c>
      <c r="AW46" s="8">
        <f t="shared" si="66"/>
        <v>-184.49199999999999</v>
      </c>
      <c r="AX46" s="8"/>
      <c r="AY46" s="8">
        <f t="shared" si="89"/>
        <v>0</v>
      </c>
      <c r="AZ46"/>
      <c r="BA46" t="e">
        <f>IF(D46="M",IF(BD46&lt;78,LMS!$D$5*BD46^3+LMS!$E$5*BD46^2+LMS!$F$5*BD46+LMS!$G$5,IF(BD46&lt;150,LMS!$D$6*BD46^3+LMS!$E$6*BD46^2+LMS!$F$6*BD46+LMS!$G$6,LMS!$D$7*BD46^3+LMS!$E$7*BD46^2+LMS!$F$7*BD46+LMS!$G$7)),IF(BD46&lt;69,LMS!$D$9*BD46^3+LMS!$E$9*BD46^2+LMS!$F$9*BD46+LMS!$G$9,IF(BD46&lt;150,LMS!$D$10*BD46^3+LMS!$E$10*BD46^2+LMS!$F$10*BD46+LMS!$G$10,LMS!$D$11*BD46^3+LMS!$E$11*BD46^2+LMS!$F$11*BD46+LMS!$G$11)))</f>
        <v>#VALUE!</v>
      </c>
      <c r="BB46" t="e">
        <f>IF(D46="M",(IF(BD46&lt;2.5,LMS!$D$21*BD46^3+LMS!$E$21*BD46^2+LMS!$F$21*BD46+LMS!$G$21,IF(BD46&lt;9.5,LMS!$D$22*BD46^3+LMS!$E$22*BD46^2+LMS!$F$22*BD46+LMS!$G$22,IF(BD46&lt;26.75,LMS!$D$23*BD46^3+LMS!$E$23*BD46^2+LMS!$F$23*BD46+LMS!$G$23,IF(BD46&lt;90,LMS!$D$24*BD46^3+LMS!$E$24*BD46^2+LMS!$F$24*BD46+LMS!$G$24,LMS!$D$25*BD46^3+LMS!$E$25*BD46^2+LMS!$F$25*BD46+LMS!$G$25))))),(IF(BD46&lt;2.5,LMS!$D$27*BD46^3+LMS!$E$27*BD46^2+LMS!$F$27*BD46+LMS!$G$27,IF(BD46&lt;9.5,LMS!$D$28*BD46^3+LMS!$E$28*BD46^2+LMS!$F$28*BD46+LMS!$G$28,IF(BD46&lt;26.75,LMS!$D$29*BD46^3+LMS!$E$29*BD46^2+LMS!$F$29*BD46+LMS!$G$29,IF(BD46&lt;90,LMS!$D$30*BD46^3+LMS!$E$30*BD46^2+LMS!$F$30*BD46+LMS!$G$30,IF(BD46&lt;150,LMS!$D$31*BD46^3+LMS!$E$31*BD46^2+LMS!$F$31*BD46+LMS!$G$31,LMS!$D$32*BD46^3+LMS!$E$32*BD46^2+LMS!$F$32*BD46+LMS!$G$32)))))))</f>
        <v>#VALUE!</v>
      </c>
      <c r="BC46" t="e">
        <f>IF(D46="M",(IF(BD46&lt;90,LMS!$D$14*BD46^3+LMS!$E$14*BD46^2+LMS!$F$14*BD46+LMS!$G$14,LMS!$D$15*BD46^3+LMS!$E$15*BD46^2+LMS!$F$15*BD46+LMS!$G$15)),(IF(BD46&lt;90,LMS!$D$17*BD46^3+LMS!$E$17*BD46^2+LMS!$F$17*BD46+LMS!$G$17,LMS!$D$18*BD46^3+LMS!$E$18*BD46^2+LMS!$F$18*BD46+LMS!$G$18)))</f>
        <v>#VALUE!</v>
      </c>
      <c r="BD46" s="7" t="e">
        <f t="shared" si="67"/>
        <v>#VALUE!</v>
      </c>
      <c r="BF46" t="e">
        <f t="shared" si="90"/>
        <v>#VALUE!</v>
      </c>
      <c r="BG46" t="e">
        <f t="shared" si="91"/>
        <v>#VALUE!</v>
      </c>
      <c r="BH46" t="e">
        <f t="shared" si="92"/>
        <v>#VALUE!</v>
      </c>
      <c r="BI46" s="7" t="e">
        <f t="shared" si="93"/>
        <v>#VALUE!</v>
      </c>
      <c r="BJ46" s="7" t="e">
        <f t="shared" si="94"/>
        <v>#VALUE!</v>
      </c>
      <c r="BK46" s="7" t="e">
        <f t="shared" si="95"/>
        <v>#VALUE!</v>
      </c>
      <c r="BL46" s="7" t="e">
        <f t="shared" si="68"/>
        <v>#VALUE!</v>
      </c>
      <c r="BM46" s="7" t="e">
        <f t="shared" si="69"/>
        <v>#VALUE!</v>
      </c>
      <c r="BN46" s="7" t="e">
        <f t="shared" si="70"/>
        <v>#VALUE!</v>
      </c>
      <c r="BO46" s="7" t="e">
        <f t="shared" si="71"/>
        <v>#VALUE!</v>
      </c>
      <c r="BP46" s="7" t="e">
        <f t="shared" si="72"/>
        <v>#VALUE!</v>
      </c>
      <c r="BQ46" s="7" t="e">
        <f t="shared" si="73"/>
        <v>#VALUE!</v>
      </c>
      <c r="BS46" s="7" t="e">
        <f t="shared" si="96"/>
        <v>#VALUE!</v>
      </c>
      <c r="BT46" s="7" t="e">
        <f t="shared" si="97"/>
        <v>#VALUE!</v>
      </c>
      <c r="BU46" s="7" t="e">
        <f t="shared" si="98"/>
        <v>#VALUE!</v>
      </c>
      <c r="BV46" s="7" t="e">
        <f t="shared" si="99"/>
        <v>#VALUE!</v>
      </c>
      <c r="BW46" s="7" t="e">
        <f t="shared" si="100"/>
        <v>#VALUE!</v>
      </c>
      <c r="BX46" s="7" t="e">
        <f t="shared" si="101"/>
        <v>#VALUE!</v>
      </c>
      <c r="BY46" s="7" t="e">
        <f t="shared" si="102"/>
        <v>#VALUE!</v>
      </c>
      <c r="BZ46" s="7" t="e">
        <f t="shared" si="103"/>
        <v>#VALUE!</v>
      </c>
      <c r="CA46" s="7" t="e">
        <f t="shared" si="104"/>
        <v>#VALUE!</v>
      </c>
    </row>
    <row r="47" spans="2:79" s="7" customFormat="1">
      <c r="B47" s="119"/>
      <c r="C47" s="119"/>
      <c r="D47" s="119"/>
      <c r="E47" s="31"/>
      <c r="F47" s="79"/>
      <c r="G47" s="79"/>
      <c r="H47" s="79"/>
      <c r="I47" s="79"/>
      <c r="J47" s="79"/>
      <c r="K47" s="79"/>
      <c r="L47" s="31"/>
      <c r="M47" s="79"/>
      <c r="N47" s="79"/>
      <c r="O47" s="79"/>
      <c r="P47" s="79"/>
      <c r="Q47" s="2" t="str">
        <f t="shared" si="38"/>
        <v/>
      </c>
      <c r="R47" s="11" t="str">
        <f t="shared" si="39"/>
        <v/>
      </c>
      <c r="S47" s="2" t="str">
        <f t="shared" si="40"/>
        <v/>
      </c>
      <c r="T47" s="11" t="str">
        <f t="shared" si="41"/>
        <v/>
      </c>
      <c r="U47" s="2" t="str">
        <f t="shared" si="42"/>
        <v/>
      </c>
      <c r="V47" s="11" t="str">
        <f t="shared" si="43"/>
        <v/>
      </c>
      <c r="W47" s="80" t="str">
        <f t="shared" si="59"/>
        <v/>
      </c>
      <c r="X47" s="80" t="str">
        <f t="shared" si="60"/>
        <v/>
      </c>
      <c r="Y47" s="2" t="str">
        <f t="shared" si="74"/>
        <v/>
      </c>
      <c r="Z47" s="11" t="str">
        <f t="shared" si="75"/>
        <v/>
      </c>
      <c r="AA47" s="2" t="str">
        <f t="shared" si="76"/>
        <v/>
      </c>
      <c r="AB47" s="11" t="str">
        <f t="shared" si="77"/>
        <v/>
      </c>
      <c r="AC47" s="2" t="str">
        <f t="shared" si="78"/>
        <v/>
      </c>
      <c r="AD47" s="11" t="str">
        <f t="shared" si="79"/>
        <v/>
      </c>
      <c r="AE47" s="11" t="str">
        <f t="shared" si="80"/>
        <v/>
      </c>
      <c r="AF47" s="2" t="str">
        <f t="shared" si="81"/>
        <v/>
      </c>
      <c r="AG47" s="2" t="str">
        <f t="shared" si="82"/>
        <v/>
      </c>
      <c r="AH47" s="2" t="str">
        <f t="shared" si="83"/>
        <v/>
      </c>
      <c r="AI47" s="11" t="str">
        <f t="shared" si="84"/>
        <v/>
      </c>
      <c r="AJ47" s="2" t="str">
        <f t="shared" si="85"/>
        <v/>
      </c>
      <c r="AK47" s="11" t="str">
        <f t="shared" si="86"/>
        <v/>
      </c>
      <c r="AL47" s="2" t="str">
        <f t="shared" si="87"/>
        <v/>
      </c>
      <c r="AM47" s="11" t="str">
        <f t="shared" si="88"/>
        <v/>
      </c>
      <c r="AN47" s="11" t="str">
        <f t="shared" si="61"/>
        <v/>
      </c>
      <c r="AO47" s="11" t="str">
        <f t="shared" si="62"/>
        <v/>
      </c>
      <c r="AP47" s="32"/>
      <c r="AQ47" s="32"/>
      <c r="AR47" s="137"/>
      <c r="AS47" s="12" t="e">
        <f t="shared" si="63"/>
        <v>#VALUE!</v>
      </c>
      <c r="AT47" s="13" t="e">
        <f t="shared" si="64"/>
        <v>#VALUE!</v>
      </c>
      <c r="AU47" s="13"/>
      <c r="AV47" s="8">
        <f t="shared" si="65"/>
        <v>9.0359999999999996</v>
      </c>
      <c r="AW47" s="8">
        <f t="shared" si="66"/>
        <v>-184.49199999999999</v>
      </c>
      <c r="AX47" s="8"/>
      <c r="AY47" s="8">
        <f t="shared" si="89"/>
        <v>0</v>
      </c>
      <c r="AZ47"/>
      <c r="BA47" t="e">
        <f>IF(D47="M",IF(BD47&lt;78,LMS!$D$5*BD47^3+LMS!$E$5*BD47^2+LMS!$F$5*BD47+LMS!$G$5,IF(BD47&lt;150,LMS!$D$6*BD47^3+LMS!$E$6*BD47^2+LMS!$F$6*BD47+LMS!$G$6,LMS!$D$7*BD47^3+LMS!$E$7*BD47^2+LMS!$F$7*BD47+LMS!$G$7)),IF(BD47&lt;69,LMS!$D$9*BD47^3+LMS!$E$9*BD47^2+LMS!$F$9*BD47+LMS!$G$9,IF(BD47&lt;150,LMS!$D$10*BD47^3+LMS!$E$10*BD47^2+LMS!$F$10*BD47+LMS!$G$10,LMS!$D$11*BD47^3+LMS!$E$11*BD47^2+LMS!$F$11*BD47+LMS!$G$11)))</f>
        <v>#VALUE!</v>
      </c>
      <c r="BB47" t="e">
        <f>IF(D47="M",(IF(BD47&lt;2.5,LMS!$D$21*BD47^3+LMS!$E$21*BD47^2+LMS!$F$21*BD47+LMS!$G$21,IF(BD47&lt;9.5,LMS!$D$22*BD47^3+LMS!$E$22*BD47^2+LMS!$F$22*BD47+LMS!$G$22,IF(BD47&lt;26.75,LMS!$D$23*BD47^3+LMS!$E$23*BD47^2+LMS!$F$23*BD47+LMS!$G$23,IF(BD47&lt;90,LMS!$D$24*BD47^3+LMS!$E$24*BD47^2+LMS!$F$24*BD47+LMS!$G$24,LMS!$D$25*BD47^3+LMS!$E$25*BD47^2+LMS!$F$25*BD47+LMS!$G$25))))),(IF(BD47&lt;2.5,LMS!$D$27*BD47^3+LMS!$E$27*BD47^2+LMS!$F$27*BD47+LMS!$G$27,IF(BD47&lt;9.5,LMS!$D$28*BD47^3+LMS!$E$28*BD47^2+LMS!$F$28*BD47+LMS!$G$28,IF(BD47&lt;26.75,LMS!$D$29*BD47^3+LMS!$E$29*BD47^2+LMS!$F$29*BD47+LMS!$G$29,IF(BD47&lt;90,LMS!$D$30*BD47^3+LMS!$E$30*BD47^2+LMS!$F$30*BD47+LMS!$G$30,IF(BD47&lt;150,LMS!$D$31*BD47^3+LMS!$E$31*BD47^2+LMS!$F$31*BD47+LMS!$G$31,LMS!$D$32*BD47^3+LMS!$E$32*BD47^2+LMS!$F$32*BD47+LMS!$G$32)))))))</f>
        <v>#VALUE!</v>
      </c>
      <c r="BC47" t="e">
        <f>IF(D47="M",(IF(BD47&lt;90,LMS!$D$14*BD47^3+LMS!$E$14*BD47^2+LMS!$F$14*BD47+LMS!$G$14,LMS!$D$15*BD47^3+LMS!$E$15*BD47^2+LMS!$F$15*BD47+LMS!$G$15)),(IF(BD47&lt;90,LMS!$D$17*BD47^3+LMS!$E$17*BD47^2+LMS!$F$17*BD47+LMS!$G$17,LMS!$D$18*BD47^3+LMS!$E$18*BD47^2+LMS!$F$18*BD47+LMS!$G$18)))</f>
        <v>#VALUE!</v>
      </c>
      <c r="BD47" s="7" t="e">
        <f t="shared" si="67"/>
        <v>#VALUE!</v>
      </c>
      <c r="BF47" t="e">
        <f t="shared" si="90"/>
        <v>#VALUE!</v>
      </c>
      <c r="BG47" t="e">
        <f t="shared" si="91"/>
        <v>#VALUE!</v>
      </c>
      <c r="BH47" t="e">
        <f t="shared" si="92"/>
        <v>#VALUE!</v>
      </c>
      <c r="BI47" s="7" t="e">
        <f t="shared" si="93"/>
        <v>#VALUE!</v>
      </c>
      <c r="BJ47" s="7" t="e">
        <f t="shared" si="94"/>
        <v>#VALUE!</v>
      </c>
      <c r="BK47" s="7" t="e">
        <f t="shared" si="95"/>
        <v>#VALUE!</v>
      </c>
      <c r="BL47" s="7" t="e">
        <f t="shared" si="68"/>
        <v>#VALUE!</v>
      </c>
      <c r="BM47" s="7" t="e">
        <f t="shared" si="69"/>
        <v>#VALUE!</v>
      </c>
      <c r="BN47" s="7" t="e">
        <f t="shared" si="70"/>
        <v>#VALUE!</v>
      </c>
      <c r="BO47" s="7" t="e">
        <f t="shared" si="71"/>
        <v>#VALUE!</v>
      </c>
      <c r="BP47" s="7" t="e">
        <f t="shared" si="72"/>
        <v>#VALUE!</v>
      </c>
      <c r="BQ47" s="7" t="e">
        <f t="shared" si="73"/>
        <v>#VALUE!</v>
      </c>
      <c r="BS47" s="7" t="e">
        <f t="shared" si="96"/>
        <v>#VALUE!</v>
      </c>
      <c r="BT47" s="7" t="e">
        <f t="shared" si="97"/>
        <v>#VALUE!</v>
      </c>
      <c r="BU47" s="7" t="e">
        <f t="shared" si="98"/>
        <v>#VALUE!</v>
      </c>
      <c r="BV47" s="7" t="e">
        <f t="shared" si="99"/>
        <v>#VALUE!</v>
      </c>
      <c r="BW47" s="7" t="e">
        <f t="shared" si="100"/>
        <v>#VALUE!</v>
      </c>
      <c r="BX47" s="7" t="e">
        <f t="shared" si="101"/>
        <v>#VALUE!</v>
      </c>
      <c r="BY47" s="7" t="e">
        <f t="shared" si="102"/>
        <v>#VALUE!</v>
      </c>
      <c r="BZ47" s="7" t="e">
        <f t="shared" si="103"/>
        <v>#VALUE!</v>
      </c>
      <c r="CA47" s="7" t="e">
        <f t="shared" si="104"/>
        <v>#VALUE!</v>
      </c>
    </row>
    <row r="48" spans="2:79" s="7" customFormat="1">
      <c r="B48" s="119"/>
      <c r="C48" s="119"/>
      <c r="D48" s="119"/>
      <c r="E48" s="31"/>
      <c r="F48" s="79"/>
      <c r="G48" s="79"/>
      <c r="H48" s="79"/>
      <c r="I48" s="79"/>
      <c r="J48" s="79"/>
      <c r="K48" s="79"/>
      <c r="L48" s="31"/>
      <c r="M48" s="79"/>
      <c r="N48" s="79"/>
      <c r="O48" s="79"/>
      <c r="P48" s="79"/>
      <c r="Q48" s="2" t="str">
        <f t="shared" si="38"/>
        <v/>
      </c>
      <c r="R48" s="11" t="str">
        <f t="shared" si="39"/>
        <v/>
      </c>
      <c r="S48" s="2" t="str">
        <f t="shared" si="40"/>
        <v/>
      </c>
      <c r="T48" s="11" t="str">
        <f t="shared" si="41"/>
        <v/>
      </c>
      <c r="U48" s="2" t="str">
        <f t="shared" si="42"/>
        <v/>
      </c>
      <c r="V48" s="11" t="str">
        <f t="shared" si="43"/>
        <v/>
      </c>
      <c r="W48" s="80" t="str">
        <f t="shared" si="59"/>
        <v/>
      </c>
      <c r="X48" s="80" t="str">
        <f t="shared" si="60"/>
        <v/>
      </c>
      <c r="Y48" s="2" t="str">
        <f t="shared" si="74"/>
        <v/>
      </c>
      <c r="Z48" s="11" t="str">
        <f t="shared" si="75"/>
        <v/>
      </c>
      <c r="AA48" s="2" t="str">
        <f t="shared" si="76"/>
        <v/>
      </c>
      <c r="AB48" s="11" t="str">
        <f t="shared" si="77"/>
        <v/>
      </c>
      <c r="AC48" s="2" t="str">
        <f t="shared" si="78"/>
        <v/>
      </c>
      <c r="AD48" s="11" t="str">
        <f t="shared" si="79"/>
        <v/>
      </c>
      <c r="AE48" s="11" t="str">
        <f t="shared" si="80"/>
        <v/>
      </c>
      <c r="AF48" s="2" t="str">
        <f t="shared" si="81"/>
        <v/>
      </c>
      <c r="AG48" s="2" t="str">
        <f t="shared" si="82"/>
        <v/>
      </c>
      <c r="AH48" s="2" t="str">
        <f t="shared" si="83"/>
        <v/>
      </c>
      <c r="AI48" s="11" t="str">
        <f t="shared" si="84"/>
        <v/>
      </c>
      <c r="AJ48" s="2" t="str">
        <f t="shared" si="85"/>
        <v/>
      </c>
      <c r="AK48" s="11" t="str">
        <f t="shared" si="86"/>
        <v/>
      </c>
      <c r="AL48" s="2" t="str">
        <f t="shared" si="87"/>
        <v/>
      </c>
      <c r="AM48" s="11" t="str">
        <f t="shared" si="88"/>
        <v/>
      </c>
      <c r="AN48" s="11" t="str">
        <f t="shared" si="61"/>
        <v/>
      </c>
      <c r="AO48" s="11" t="str">
        <f t="shared" si="62"/>
        <v/>
      </c>
      <c r="AP48" s="32"/>
      <c r="AQ48" s="32"/>
      <c r="AR48" s="137"/>
      <c r="AS48" s="12" t="e">
        <f t="shared" si="63"/>
        <v>#VALUE!</v>
      </c>
      <c r="AT48" s="13" t="e">
        <f t="shared" si="64"/>
        <v>#VALUE!</v>
      </c>
      <c r="AU48" s="13"/>
      <c r="AV48" s="8">
        <f t="shared" si="65"/>
        <v>9.0359999999999996</v>
      </c>
      <c r="AW48" s="8">
        <f t="shared" si="66"/>
        <v>-184.49199999999999</v>
      </c>
      <c r="AX48" s="8"/>
      <c r="AY48" s="8">
        <f t="shared" si="89"/>
        <v>0</v>
      </c>
      <c r="AZ48"/>
      <c r="BA48" t="e">
        <f>IF(D48="M",IF(BD48&lt;78,LMS!$D$5*BD48^3+LMS!$E$5*BD48^2+LMS!$F$5*BD48+LMS!$G$5,IF(BD48&lt;150,LMS!$D$6*BD48^3+LMS!$E$6*BD48^2+LMS!$F$6*BD48+LMS!$G$6,LMS!$D$7*BD48^3+LMS!$E$7*BD48^2+LMS!$F$7*BD48+LMS!$G$7)),IF(BD48&lt;69,LMS!$D$9*BD48^3+LMS!$E$9*BD48^2+LMS!$F$9*BD48+LMS!$G$9,IF(BD48&lt;150,LMS!$D$10*BD48^3+LMS!$E$10*BD48^2+LMS!$F$10*BD48+LMS!$G$10,LMS!$D$11*BD48^3+LMS!$E$11*BD48^2+LMS!$F$11*BD48+LMS!$G$11)))</f>
        <v>#VALUE!</v>
      </c>
      <c r="BB48" t="e">
        <f>IF(D48="M",(IF(BD48&lt;2.5,LMS!$D$21*BD48^3+LMS!$E$21*BD48^2+LMS!$F$21*BD48+LMS!$G$21,IF(BD48&lt;9.5,LMS!$D$22*BD48^3+LMS!$E$22*BD48^2+LMS!$F$22*BD48+LMS!$G$22,IF(BD48&lt;26.75,LMS!$D$23*BD48^3+LMS!$E$23*BD48^2+LMS!$F$23*BD48+LMS!$G$23,IF(BD48&lt;90,LMS!$D$24*BD48^3+LMS!$E$24*BD48^2+LMS!$F$24*BD48+LMS!$G$24,LMS!$D$25*BD48^3+LMS!$E$25*BD48^2+LMS!$F$25*BD48+LMS!$G$25))))),(IF(BD48&lt;2.5,LMS!$D$27*BD48^3+LMS!$E$27*BD48^2+LMS!$F$27*BD48+LMS!$G$27,IF(BD48&lt;9.5,LMS!$D$28*BD48^3+LMS!$E$28*BD48^2+LMS!$F$28*BD48+LMS!$G$28,IF(BD48&lt;26.75,LMS!$D$29*BD48^3+LMS!$E$29*BD48^2+LMS!$F$29*BD48+LMS!$G$29,IF(BD48&lt;90,LMS!$D$30*BD48^3+LMS!$E$30*BD48^2+LMS!$F$30*BD48+LMS!$G$30,IF(BD48&lt;150,LMS!$D$31*BD48^3+LMS!$E$31*BD48^2+LMS!$F$31*BD48+LMS!$G$31,LMS!$D$32*BD48^3+LMS!$E$32*BD48^2+LMS!$F$32*BD48+LMS!$G$32)))))))</f>
        <v>#VALUE!</v>
      </c>
      <c r="BC48" t="e">
        <f>IF(D48="M",(IF(BD48&lt;90,LMS!$D$14*BD48^3+LMS!$E$14*BD48^2+LMS!$F$14*BD48+LMS!$G$14,LMS!$D$15*BD48^3+LMS!$E$15*BD48^2+LMS!$F$15*BD48+LMS!$G$15)),(IF(BD48&lt;90,LMS!$D$17*BD48^3+LMS!$E$17*BD48^2+LMS!$F$17*BD48+LMS!$G$17,LMS!$D$18*BD48^3+LMS!$E$18*BD48^2+LMS!$F$18*BD48+LMS!$G$18)))</f>
        <v>#VALUE!</v>
      </c>
      <c r="BD48" s="7" t="e">
        <f t="shared" si="67"/>
        <v>#VALUE!</v>
      </c>
      <c r="BF48" t="e">
        <f t="shared" si="90"/>
        <v>#VALUE!</v>
      </c>
      <c r="BG48" t="e">
        <f t="shared" si="91"/>
        <v>#VALUE!</v>
      </c>
      <c r="BH48" t="e">
        <f t="shared" si="92"/>
        <v>#VALUE!</v>
      </c>
      <c r="BI48" s="7" t="e">
        <f t="shared" si="93"/>
        <v>#VALUE!</v>
      </c>
      <c r="BJ48" s="7" t="e">
        <f t="shared" si="94"/>
        <v>#VALUE!</v>
      </c>
      <c r="BK48" s="7" t="e">
        <f t="shared" si="95"/>
        <v>#VALUE!</v>
      </c>
      <c r="BL48" s="7" t="e">
        <f t="shared" si="68"/>
        <v>#VALUE!</v>
      </c>
      <c r="BM48" s="7" t="e">
        <f t="shared" si="69"/>
        <v>#VALUE!</v>
      </c>
      <c r="BN48" s="7" t="e">
        <f t="shared" si="70"/>
        <v>#VALUE!</v>
      </c>
      <c r="BO48" s="7" t="e">
        <f t="shared" si="71"/>
        <v>#VALUE!</v>
      </c>
      <c r="BP48" s="7" t="e">
        <f t="shared" si="72"/>
        <v>#VALUE!</v>
      </c>
      <c r="BQ48" s="7" t="e">
        <f t="shared" si="73"/>
        <v>#VALUE!</v>
      </c>
      <c r="BS48" s="7" t="e">
        <f t="shared" si="96"/>
        <v>#VALUE!</v>
      </c>
      <c r="BT48" s="7" t="e">
        <f t="shared" si="97"/>
        <v>#VALUE!</v>
      </c>
      <c r="BU48" s="7" t="e">
        <f t="shared" si="98"/>
        <v>#VALUE!</v>
      </c>
      <c r="BV48" s="7" t="e">
        <f t="shared" si="99"/>
        <v>#VALUE!</v>
      </c>
      <c r="BW48" s="7" t="e">
        <f t="shared" si="100"/>
        <v>#VALUE!</v>
      </c>
      <c r="BX48" s="7" t="e">
        <f t="shared" si="101"/>
        <v>#VALUE!</v>
      </c>
      <c r="BY48" s="7" t="e">
        <f t="shared" si="102"/>
        <v>#VALUE!</v>
      </c>
      <c r="BZ48" s="7" t="e">
        <f t="shared" si="103"/>
        <v>#VALUE!</v>
      </c>
      <c r="CA48" s="7" t="e">
        <f t="shared" si="104"/>
        <v>#VALUE!</v>
      </c>
    </row>
    <row r="49" spans="2:79" s="7" customFormat="1">
      <c r="B49" s="119"/>
      <c r="C49" s="119"/>
      <c r="D49" s="119"/>
      <c r="E49" s="31"/>
      <c r="F49" s="79"/>
      <c r="G49" s="79"/>
      <c r="H49" s="79"/>
      <c r="I49" s="79"/>
      <c r="J49" s="79"/>
      <c r="K49" s="79"/>
      <c r="L49" s="31"/>
      <c r="M49" s="79"/>
      <c r="N49" s="79"/>
      <c r="O49" s="79"/>
      <c r="P49" s="79"/>
      <c r="Q49" s="2" t="str">
        <f t="shared" si="38"/>
        <v/>
      </c>
      <c r="R49" s="11" t="str">
        <f t="shared" si="39"/>
        <v/>
      </c>
      <c r="S49" s="2" t="str">
        <f t="shared" si="40"/>
        <v/>
      </c>
      <c r="T49" s="11" t="str">
        <f t="shared" si="41"/>
        <v/>
      </c>
      <c r="U49" s="2" t="str">
        <f t="shared" si="42"/>
        <v/>
      </c>
      <c r="V49" s="11" t="str">
        <f t="shared" si="43"/>
        <v/>
      </c>
      <c r="W49" s="80" t="str">
        <f t="shared" si="59"/>
        <v/>
      </c>
      <c r="X49" s="80" t="str">
        <f t="shared" si="60"/>
        <v/>
      </c>
      <c r="Y49" s="2" t="str">
        <f t="shared" si="74"/>
        <v/>
      </c>
      <c r="Z49" s="11" t="str">
        <f t="shared" si="75"/>
        <v/>
      </c>
      <c r="AA49" s="2" t="str">
        <f t="shared" si="76"/>
        <v/>
      </c>
      <c r="AB49" s="11" t="str">
        <f t="shared" si="77"/>
        <v/>
      </c>
      <c r="AC49" s="2" t="str">
        <f t="shared" si="78"/>
        <v/>
      </c>
      <c r="AD49" s="11" t="str">
        <f t="shared" si="79"/>
        <v/>
      </c>
      <c r="AE49" s="11" t="str">
        <f t="shared" si="80"/>
        <v/>
      </c>
      <c r="AF49" s="2" t="str">
        <f t="shared" si="81"/>
        <v/>
      </c>
      <c r="AG49" s="2" t="str">
        <f t="shared" si="82"/>
        <v/>
      </c>
      <c r="AH49" s="2" t="str">
        <f t="shared" si="83"/>
        <v/>
      </c>
      <c r="AI49" s="11" t="str">
        <f t="shared" si="84"/>
        <v/>
      </c>
      <c r="AJ49" s="2" t="str">
        <f t="shared" si="85"/>
        <v/>
      </c>
      <c r="AK49" s="11" t="str">
        <f t="shared" si="86"/>
        <v/>
      </c>
      <c r="AL49" s="2" t="str">
        <f t="shared" si="87"/>
        <v/>
      </c>
      <c r="AM49" s="11" t="str">
        <f t="shared" si="88"/>
        <v/>
      </c>
      <c r="AN49" s="11" t="str">
        <f t="shared" si="61"/>
        <v/>
      </c>
      <c r="AO49" s="11" t="str">
        <f t="shared" si="62"/>
        <v/>
      </c>
      <c r="AP49" s="32"/>
      <c r="AQ49" s="32"/>
      <c r="AR49" s="137"/>
      <c r="AS49" s="12" t="e">
        <f t="shared" si="63"/>
        <v>#VALUE!</v>
      </c>
      <c r="AT49" s="13" t="e">
        <f t="shared" si="64"/>
        <v>#VALUE!</v>
      </c>
      <c r="AU49" s="13"/>
      <c r="AV49" s="8">
        <f t="shared" si="65"/>
        <v>9.0359999999999996</v>
      </c>
      <c r="AW49" s="8">
        <f t="shared" si="66"/>
        <v>-184.49199999999999</v>
      </c>
      <c r="AX49" s="8"/>
      <c r="AY49" s="8">
        <f t="shared" si="89"/>
        <v>0</v>
      </c>
      <c r="AZ49"/>
      <c r="BA49" t="e">
        <f>IF(D49="M",IF(BD49&lt;78,LMS!$D$5*BD49^3+LMS!$E$5*BD49^2+LMS!$F$5*BD49+LMS!$G$5,IF(BD49&lt;150,LMS!$D$6*BD49^3+LMS!$E$6*BD49^2+LMS!$F$6*BD49+LMS!$G$6,LMS!$D$7*BD49^3+LMS!$E$7*BD49^2+LMS!$F$7*BD49+LMS!$G$7)),IF(BD49&lt;69,LMS!$D$9*BD49^3+LMS!$E$9*BD49^2+LMS!$F$9*BD49+LMS!$G$9,IF(BD49&lt;150,LMS!$D$10*BD49^3+LMS!$E$10*BD49^2+LMS!$F$10*BD49+LMS!$G$10,LMS!$D$11*BD49^3+LMS!$E$11*BD49^2+LMS!$F$11*BD49+LMS!$G$11)))</f>
        <v>#VALUE!</v>
      </c>
      <c r="BB49" t="e">
        <f>IF(D49="M",(IF(BD49&lt;2.5,LMS!$D$21*BD49^3+LMS!$E$21*BD49^2+LMS!$F$21*BD49+LMS!$G$21,IF(BD49&lt;9.5,LMS!$D$22*BD49^3+LMS!$E$22*BD49^2+LMS!$F$22*BD49+LMS!$G$22,IF(BD49&lt;26.75,LMS!$D$23*BD49^3+LMS!$E$23*BD49^2+LMS!$F$23*BD49+LMS!$G$23,IF(BD49&lt;90,LMS!$D$24*BD49^3+LMS!$E$24*BD49^2+LMS!$F$24*BD49+LMS!$G$24,LMS!$D$25*BD49^3+LMS!$E$25*BD49^2+LMS!$F$25*BD49+LMS!$G$25))))),(IF(BD49&lt;2.5,LMS!$D$27*BD49^3+LMS!$E$27*BD49^2+LMS!$F$27*BD49+LMS!$G$27,IF(BD49&lt;9.5,LMS!$D$28*BD49^3+LMS!$E$28*BD49^2+LMS!$F$28*BD49+LMS!$G$28,IF(BD49&lt;26.75,LMS!$D$29*BD49^3+LMS!$E$29*BD49^2+LMS!$F$29*BD49+LMS!$G$29,IF(BD49&lt;90,LMS!$D$30*BD49^3+LMS!$E$30*BD49^2+LMS!$F$30*BD49+LMS!$G$30,IF(BD49&lt;150,LMS!$D$31*BD49^3+LMS!$E$31*BD49^2+LMS!$F$31*BD49+LMS!$G$31,LMS!$D$32*BD49^3+LMS!$E$32*BD49^2+LMS!$F$32*BD49+LMS!$G$32)))))))</f>
        <v>#VALUE!</v>
      </c>
      <c r="BC49" t="e">
        <f>IF(D49="M",(IF(BD49&lt;90,LMS!$D$14*BD49^3+LMS!$E$14*BD49^2+LMS!$F$14*BD49+LMS!$G$14,LMS!$D$15*BD49^3+LMS!$E$15*BD49^2+LMS!$F$15*BD49+LMS!$G$15)),(IF(BD49&lt;90,LMS!$D$17*BD49^3+LMS!$E$17*BD49^2+LMS!$F$17*BD49+LMS!$G$17,LMS!$D$18*BD49^3+LMS!$E$18*BD49^2+LMS!$F$18*BD49+LMS!$G$18)))</f>
        <v>#VALUE!</v>
      </c>
      <c r="BD49" s="7" t="e">
        <f t="shared" si="67"/>
        <v>#VALUE!</v>
      </c>
      <c r="BF49" t="e">
        <f t="shared" si="90"/>
        <v>#VALUE!</v>
      </c>
      <c r="BG49" t="e">
        <f t="shared" si="91"/>
        <v>#VALUE!</v>
      </c>
      <c r="BH49" t="e">
        <f t="shared" si="92"/>
        <v>#VALUE!</v>
      </c>
      <c r="BI49" s="7" t="e">
        <f t="shared" si="93"/>
        <v>#VALUE!</v>
      </c>
      <c r="BJ49" s="7" t="e">
        <f t="shared" si="94"/>
        <v>#VALUE!</v>
      </c>
      <c r="BK49" s="7" t="e">
        <f t="shared" si="95"/>
        <v>#VALUE!</v>
      </c>
      <c r="BL49" s="7" t="e">
        <f t="shared" si="68"/>
        <v>#VALUE!</v>
      </c>
      <c r="BM49" s="7" t="e">
        <f t="shared" si="69"/>
        <v>#VALUE!</v>
      </c>
      <c r="BN49" s="7" t="e">
        <f t="shared" si="70"/>
        <v>#VALUE!</v>
      </c>
      <c r="BO49" s="7" t="e">
        <f t="shared" si="71"/>
        <v>#VALUE!</v>
      </c>
      <c r="BP49" s="7" t="e">
        <f t="shared" si="72"/>
        <v>#VALUE!</v>
      </c>
      <c r="BQ49" s="7" t="e">
        <f t="shared" si="73"/>
        <v>#VALUE!</v>
      </c>
      <c r="BS49" s="7" t="e">
        <f t="shared" si="96"/>
        <v>#VALUE!</v>
      </c>
      <c r="BT49" s="7" t="e">
        <f t="shared" si="97"/>
        <v>#VALUE!</v>
      </c>
      <c r="BU49" s="7" t="e">
        <f t="shared" si="98"/>
        <v>#VALUE!</v>
      </c>
      <c r="BV49" s="7" t="e">
        <f t="shared" si="99"/>
        <v>#VALUE!</v>
      </c>
      <c r="BW49" s="7" t="e">
        <f t="shared" si="100"/>
        <v>#VALUE!</v>
      </c>
      <c r="BX49" s="7" t="e">
        <f t="shared" si="101"/>
        <v>#VALUE!</v>
      </c>
      <c r="BY49" s="7" t="e">
        <f t="shared" si="102"/>
        <v>#VALUE!</v>
      </c>
      <c r="BZ49" s="7" t="e">
        <f t="shared" si="103"/>
        <v>#VALUE!</v>
      </c>
      <c r="CA49" s="7" t="e">
        <f t="shared" si="104"/>
        <v>#VALUE!</v>
      </c>
    </row>
    <row r="50" spans="2:79" s="7" customFormat="1">
      <c r="B50" s="119"/>
      <c r="C50" s="119"/>
      <c r="D50" s="119"/>
      <c r="E50" s="31"/>
      <c r="F50" s="79"/>
      <c r="G50" s="79"/>
      <c r="H50" s="79"/>
      <c r="I50" s="79"/>
      <c r="J50" s="79"/>
      <c r="K50" s="79"/>
      <c r="L50" s="31"/>
      <c r="M50" s="79"/>
      <c r="N50" s="79"/>
      <c r="O50" s="79"/>
      <c r="P50" s="79"/>
      <c r="Q50" s="2" t="str">
        <f t="shared" si="38"/>
        <v/>
      </c>
      <c r="R50" s="11" t="str">
        <f t="shared" si="39"/>
        <v/>
      </c>
      <c r="S50" s="2" t="str">
        <f t="shared" si="40"/>
        <v/>
      </c>
      <c r="T50" s="11" t="str">
        <f t="shared" si="41"/>
        <v/>
      </c>
      <c r="U50" s="2" t="str">
        <f t="shared" si="42"/>
        <v/>
      </c>
      <c r="V50" s="11" t="str">
        <f t="shared" si="43"/>
        <v/>
      </c>
      <c r="W50" s="80" t="str">
        <f t="shared" si="59"/>
        <v/>
      </c>
      <c r="X50" s="80" t="str">
        <f t="shared" si="60"/>
        <v/>
      </c>
      <c r="Y50" s="2" t="str">
        <f t="shared" si="74"/>
        <v/>
      </c>
      <c r="Z50" s="11" t="str">
        <f t="shared" si="75"/>
        <v/>
      </c>
      <c r="AA50" s="2" t="str">
        <f t="shared" si="76"/>
        <v/>
      </c>
      <c r="AB50" s="11" t="str">
        <f t="shared" si="77"/>
        <v/>
      </c>
      <c r="AC50" s="2" t="str">
        <f t="shared" si="78"/>
        <v/>
      </c>
      <c r="AD50" s="11" t="str">
        <f t="shared" si="79"/>
        <v/>
      </c>
      <c r="AE50" s="11" t="str">
        <f t="shared" si="80"/>
        <v/>
      </c>
      <c r="AF50" s="2" t="str">
        <f t="shared" si="81"/>
        <v/>
      </c>
      <c r="AG50" s="2" t="str">
        <f t="shared" si="82"/>
        <v/>
      </c>
      <c r="AH50" s="2" t="str">
        <f t="shared" si="83"/>
        <v/>
      </c>
      <c r="AI50" s="11" t="str">
        <f t="shared" si="84"/>
        <v/>
      </c>
      <c r="AJ50" s="2" t="str">
        <f t="shared" si="85"/>
        <v/>
      </c>
      <c r="AK50" s="11" t="str">
        <f t="shared" si="86"/>
        <v/>
      </c>
      <c r="AL50" s="2" t="str">
        <f t="shared" si="87"/>
        <v/>
      </c>
      <c r="AM50" s="11" t="str">
        <f t="shared" si="88"/>
        <v/>
      </c>
      <c r="AN50" s="11" t="str">
        <f t="shared" si="61"/>
        <v/>
      </c>
      <c r="AO50" s="11" t="str">
        <f t="shared" si="62"/>
        <v/>
      </c>
      <c r="AP50" s="32"/>
      <c r="AQ50" s="32"/>
      <c r="AR50" s="137"/>
      <c r="AS50" s="12" t="e">
        <f t="shared" si="63"/>
        <v>#VALUE!</v>
      </c>
      <c r="AT50" s="13" t="e">
        <f t="shared" si="64"/>
        <v>#VALUE!</v>
      </c>
      <c r="AU50" s="13"/>
      <c r="AV50" s="8">
        <f t="shared" si="65"/>
        <v>9.0359999999999996</v>
      </c>
      <c r="AW50" s="8">
        <f t="shared" si="66"/>
        <v>-184.49199999999999</v>
      </c>
      <c r="AX50" s="8"/>
      <c r="AY50" s="8">
        <f t="shared" si="89"/>
        <v>0</v>
      </c>
      <c r="AZ50"/>
      <c r="BA50" t="e">
        <f>IF(D50="M",IF(BD50&lt;78,LMS!$D$5*BD50^3+LMS!$E$5*BD50^2+LMS!$F$5*BD50+LMS!$G$5,IF(BD50&lt;150,LMS!$D$6*BD50^3+LMS!$E$6*BD50^2+LMS!$F$6*BD50+LMS!$G$6,LMS!$D$7*BD50^3+LMS!$E$7*BD50^2+LMS!$F$7*BD50+LMS!$G$7)),IF(BD50&lt;69,LMS!$D$9*BD50^3+LMS!$E$9*BD50^2+LMS!$F$9*BD50+LMS!$G$9,IF(BD50&lt;150,LMS!$D$10*BD50^3+LMS!$E$10*BD50^2+LMS!$F$10*BD50+LMS!$G$10,LMS!$D$11*BD50^3+LMS!$E$11*BD50^2+LMS!$F$11*BD50+LMS!$G$11)))</f>
        <v>#VALUE!</v>
      </c>
      <c r="BB50" t="e">
        <f>IF(D50="M",(IF(BD50&lt;2.5,LMS!$D$21*BD50^3+LMS!$E$21*BD50^2+LMS!$F$21*BD50+LMS!$G$21,IF(BD50&lt;9.5,LMS!$D$22*BD50^3+LMS!$E$22*BD50^2+LMS!$F$22*BD50+LMS!$G$22,IF(BD50&lt;26.75,LMS!$D$23*BD50^3+LMS!$E$23*BD50^2+LMS!$F$23*BD50+LMS!$G$23,IF(BD50&lt;90,LMS!$D$24*BD50^3+LMS!$E$24*BD50^2+LMS!$F$24*BD50+LMS!$G$24,LMS!$D$25*BD50^3+LMS!$E$25*BD50^2+LMS!$F$25*BD50+LMS!$G$25))))),(IF(BD50&lt;2.5,LMS!$D$27*BD50^3+LMS!$E$27*BD50^2+LMS!$F$27*BD50+LMS!$G$27,IF(BD50&lt;9.5,LMS!$D$28*BD50^3+LMS!$E$28*BD50^2+LMS!$F$28*BD50+LMS!$G$28,IF(BD50&lt;26.75,LMS!$D$29*BD50^3+LMS!$E$29*BD50^2+LMS!$F$29*BD50+LMS!$G$29,IF(BD50&lt;90,LMS!$D$30*BD50^3+LMS!$E$30*BD50^2+LMS!$F$30*BD50+LMS!$G$30,IF(BD50&lt;150,LMS!$D$31*BD50^3+LMS!$E$31*BD50^2+LMS!$F$31*BD50+LMS!$G$31,LMS!$D$32*BD50^3+LMS!$E$32*BD50^2+LMS!$F$32*BD50+LMS!$G$32)))))))</f>
        <v>#VALUE!</v>
      </c>
      <c r="BC50" t="e">
        <f>IF(D50="M",(IF(BD50&lt;90,LMS!$D$14*BD50^3+LMS!$E$14*BD50^2+LMS!$F$14*BD50+LMS!$G$14,LMS!$D$15*BD50^3+LMS!$E$15*BD50^2+LMS!$F$15*BD50+LMS!$G$15)),(IF(BD50&lt;90,LMS!$D$17*BD50^3+LMS!$E$17*BD50^2+LMS!$F$17*BD50+LMS!$G$17,LMS!$D$18*BD50^3+LMS!$E$18*BD50^2+LMS!$F$18*BD50+LMS!$G$18)))</f>
        <v>#VALUE!</v>
      </c>
      <c r="BD50" s="7" t="e">
        <f t="shared" si="67"/>
        <v>#VALUE!</v>
      </c>
      <c r="BF50" t="e">
        <f t="shared" si="90"/>
        <v>#VALUE!</v>
      </c>
      <c r="BG50" t="e">
        <f t="shared" si="91"/>
        <v>#VALUE!</v>
      </c>
      <c r="BH50" t="e">
        <f t="shared" si="92"/>
        <v>#VALUE!</v>
      </c>
      <c r="BI50" s="7" t="e">
        <f t="shared" si="93"/>
        <v>#VALUE!</v>
      </c>
      <c r="BJ50" s="7" t="e">
        <f t="shared" si="94"/>
        <v>#VALUE!</v>
      </c>
      <c r="BK50" s="7" t="e">
        <f t="shared" si="95"/>
        <v>#VALUE!</v>
      </c>
      <c r="BL50" s="7" t="e">
        <f t="shared" si="68"/>
        <v>#VALUE!</v>
      </c>
      <c r="BM50" s="7" t="e">
        <f t="shared" si="69"/>
        <v>#VALUE!</v>
      </c>
      <c r="BN50" s="7" t="e">
        <f t="shared" si="70"/>
        <v>#VALUE!</v>
      </c>
      <c r="BO50" s="7" t="e">
        <f t="shared" si="71"/>
        <v>#VALUE!</v>
      </c>
      <c r="BP50" s="7" t="e">
        <f t="shared" si="72"/>
        <v>#VALUE!</v>
      </c>
      <c r="BQ50" s="7" t="e">
        <f t="shared" si="73"/>
        <v>#VALUE!</v>
      </c>
      <c r="BS50" s="7" t="e">
        <f t="shared" si="96"/>
        <v>#VALUE!</v>
      </c>
      <c r="BT50" s="7" t="e">
        <f t="shared" si="97"/>
        <v>#VALUE!</v>
      </c>
      <c r="BU50" s="7" t="e">
        <f t="shared" si="98"/>
        <v>#VALUE!</v>
      </c>
      <c r="BV50" s="7" t="e">
        <f t="shared" si="99"/>
        <v>#VALUE!</v>
      </c>
      <c r="BW50" s="7" t="e">
        <f t="shared" si="100"/>
        <v>#VALUE!</v>
      </c>
      <c r="BX50" s="7" t="e">
        <f t="shared" si="101"/>
        <v>#VALUE!</v>
      </c>
      <c r="BY50" s="7" t="e">
        <f t="shared" si="102"/>
        <v>#VALUE!</v>
      </c>
      <c r="BZ50" s="7" t="e">
        <f t="shared" si="103"/>
        <v>#VALUE!</v>
      </c>
      <c r="CA50" s="7" t="e">
        <f t="shared" si="104"/>
        <v>#VALUE!</v>
      </c>
    </row>
    <row r="51" spans="2:79" s="7" customFormat="1">
      <c r="B51" s="119"/>
      <c r="C51" s="119"/>
      <c r="D51" s="119"/>
      <c r="E51" s="31"/>
      <c r="F51" s="79"/>
      <c r="G51" s="79"/>
      <c r="H51" s="79"/>
      <c r="I51" s="79"/>
      <c r="J51" s="79"/>
      <c r="K51" s="79"/>
      <c r="L51" s="31"/>
      <c r="M51" s="79"/>
      <c r="N51" s="79"/>
      <c r="O51" s="79"/>
      <c r="P51" s="79"/>
      <c r="Q51" s="2" t="str">
        <f t="shared" si="38"/>
        <v/>
      </c>
      <c r="R51" s="11" t="str">
        <f t="shared" si="39"/>
        <v/>
      </c>
      <c r="S51" s="2" t="str">
        <f t="shared" si="40"/>
        <v/>
      </c>
      <c r="T51" s="11" t="str">
        <f t="shared" si="41"/>
        <v/>
      </c>
      <c r="U51" s="2" t="str">
        <f t="shared" si="42"/>
        <v/>
      </c>
      <c r="V51" s="11" t="str">
        <f t="shared" si="43"/>
        <v/>
      </c>
      <c r="W51" s="80" t="str">
        <f t="shared" si="59"/>
        <v/>
      </c>
      <c r="X51" s="80" t="str">
        <f t="shared" si="60"/>
        <v/>
      </c>
      <c r="Y51" s="2" t="str">
        <f t="shared" si="74"/>
        <v/>
      </c>
      <c r="Z51" s="11" t="str">
        <f t="shared" si="75"/>
        <v/>
      </c>
      <c r="AA51" s="2" t="str">
        <f t="shared" si="76"/>
        <v/>
      </c>
      <c r="AB51" s="11" t="str">
        <f t="shared" si="77"/>
        <v/>
      </c>
      <c r="AC51" s="2" t="str">
        <f t="shared" si="78"/>
        <v/>
      </c>
      <c r="AD51" s="11" t="str">
        <f t="shared" si="79"/>
        <v/>
      </c>
      <c r="AE51" s="11" t="str">
        <f t="shared" si="80"/>
        <v/>
      </c>
      <c r="AF51" s="2" t="str">
        <f t="shared" si="81"/>
        <v/>
      </c>
      <c r="AG51" s="2" t="str">
        <f t="shared" si="82"/>
        <v/>
      </c>
      <c r="AH51" s="2" t="str">
        <f t="shared" si="83"/>
        <v/>
      </c>
      <c r="AI51" s="11" t="str">
        <f t="shared" si="84"/>
        <v/>
      </c>
      <c r="AJ51" s="2" t="str">
        <f t="shared" si="85"/>
        <v/>
      </c>
      <c r="AK51" s="11" t="str">
        <f t="shared" si="86"/>
        <v/>
      </c>
      <c r="AL51" s="2" t="str">
        <f t="shared" si="87"/>
        <v/>
      </c>
      <c r="AM51" s="11" t="str">
        <f t="shared" si="88"/>
        <v/>
      </c>
      <c r="AN51" s="11" t="str">
        <f t="shared" si="61"/>
        <v/>
      </c>
      <c r="AO51" s="11" t="str">
        <f t="shared" si="62"/>
        <v/>
      </c>
      <c r="AP51" s="32"/>
      <c r="AQ51" s="32"/>
      <c r="AR51" s="137"/>
      <c r="AS51" s="12" t="e">
        <f t="shared" si="63"/>
        <v>#VALUE!</v>
      </c>
      <c r="AT51" s="13" t="e">
        <f t="shared" si="64"/>
        <v>#VALUE!</v>
      </c>
      <c r="AU51" s="13"/>
      <c r="AV51" s="8">
        <f t="shared" si="65"/>
        <v>9.0359999999999996</v>
      </c>
      <c r="AW51" s="8">
        <f t="shared" si="66"/>
        <v>-184.49199999999999</v>
      </c>
      <c r="AX51" s="8"/>
      <c r="AY51" s="8">
        <f t="shared" si="89"/>
        <v>0</v>
      </c>
      <c r="AZ51"/>
      <c r="BA51" t="e">
        <f>IF(D51="M",IF(BD51&lt;78,LMS!$D$5*BD51^3+LMS!$E$5*BD51^2+LMS!$F$5*BD51+LMS!$G$5,IF(BD51&lt;150,LMS!$D$6*BD51^3+LMS!$E$6*BD51^2+LMS!$F$6*BD51+LMS!$G$6,LMS!$D$7*BD51^3+LMS!$E$7*BD51^2+LMS!$F$7*BD51+LMS!$G$7)),IF(BD51&lt;69,LMS!$D$9*BD51^3+LMS!$E$9*BD51^2+LMS!$F$9*BD51+LMS!$G$9,IF(BD51&lt;150,LMS!$D$10*BD51^3+LMS!$E$10*BD51^2+LMS!$F$10*BD51+LMS!$G$10,LMS!$D$11*BD51^3+LMS!$E$11*BD51^2+LMS!$F$11*BD51+LMS!$G$11)))</f>
        <v>#VALUE!</v>
      </c>
      <c r="BB51" t="e">
        <f>IF(D51="M",(IF(BD51&lt;2.5,LMS!$D$21*BD51^3+LMS!$E$21*BD51^2+LMS!$F$21*BD51+LMS!$G$21,IF(BD51&lt;9.5,LMS!$D$22*BD51^3+LMS!$E$22*BD51^2+LMS!$F$22*BD51+LMS!$G$22,IF(BD51&lt;26.75,LMS!$D$23*BD51^3+LMS!$E$23*BD51^2+LMS!$F$23*BD51+LMS!$G$23,IF(BD51&lt;90,LMS!$D$24*BD51^3+LMS!$E$24*BD51^2+LMS!$F$24*BD51+LMS!$G$24,LMS!$D$25*BD51^3+LMS!$E$25*BD51^2+LMS!$F$25*BD51+LMS!$G$25))))),(IF(BD51&lt;2.5,LMS!$D$27*BD51^3+LMS!$E$27*BD51^2+LMS!$F$27*BD51+LMS!$G$27,IF(BD51&lt;9.5,LMS!$D$28*BD51^3+LMS!$E$28*BD51^2+LMS!$F$28*BD51+LMS!$G$28,IF(BD51&lt;26.75,LMS!$D$29*BD51^3+LMS!$E$29*BD51^2+LMS!$F$29*BD51+LMS!$G$29,IF(BD51&lt;90,LMS!$D$30*BD51^3+LMS!$E$30*BD51^2+LMS!$F$30*BD51+LMS!$G$30,IF(BD51&lt;150,LMS!$D$31*BD51^3+LMS!$E$31*BD51^2+LMS!$F$31*BD51+LMS!$G$31,LMS!$D$32*BD51^3+LMS!$E$32*BD51^2+LMS!$F$32*BD51+LMS!$G$32)))))))</f>
        <v>#VALUE!</v>
      </c>
      <c r="BC51" t="e">
        <f>IF(D51="M",(IF(BD51&lt;90,LMS!$D$14*BD51^3+LMS!$E$14*BD51^2+LMS!$F$14*BD51+LMS!$G$14,LMS!$D$15*BD51^3+LMS!$E$15*BD51^2+LMS!$F$15*BD51+LMS!$G$15)),(IF(BD51&lt;90,LMS!$D$17*BD51^3+LMS!$E$17*BD51^2+LMS!$F$17*BD51+LMS!$G$17,LMS!$D$18*BD51^3+LMS!$E$18*BD51^2+LMS!$F$18*BD51+LMS!$G$18)))</f>
        <v>#VALUE!</v>
      </c>
      <c r="BD51" s="7" t="e">
        <f t="shared" si="67"/>
        <v>#VALUE!</v>
      </c>
      <c r="BF51" t="e">
        <f t="shared" si="90"/>
        <v>#VALUE!</v>
      </c>
      <c r="BG51" t="e">
        <f t="shared" si="91"/>
        <v>#VALUE!</v>
      </c>
      <c r="BH51" t="e">
        <f t="shared" si="92"/>
        <v>#VALUE!</v>
      </c>
      <c r="BI51" s="7" t="e">
        <f t="shared" si="93"/>
        <v>#VALUE!</v>
      </c>
      <c r="BJ51" s="7" t="e">
        <f t="shared" si="94"/>
        <v>#VALUE!</v>
      </c>
      <c r="BK51" s="7" t="e">
        <f t="shared" si="95"/>
        <v>#VALUE!</v>
      </c>
      <c r="BL51" s="7" t="e">
        <f t="shared" si="68"/>
        <v>#VALUE!</v>
      </c>
      <c r="BM51" s="7" t="e">
        <f t="shared" si="69"/>
        <v>#VALUE!</v>
      </c>
      <c r="BN51" s="7" t="e">
        <f t="shared" si="70"/>
        <v>#VALUE!</v>
      </c>
      <c r="BO51" s="7" t="e">
        <f t="shared" si="71"/>
        <v>#VALUE!</v>
      </c>
      <c r="BP51" s="7" t="e">
        <f t="shared" si="72"/>
        <v>#VALUE!</v>
      </c>
      <c r="BQ51" s="7" t="e">
        <f t="shared" si="73"/>
        <v>#VALUE!</v>
      </c>
      <c r="BS51" s="7" t="e">
        <f t="shared" si="96"/>
        <v>#VALUE!</v>
      </c>
      <c r="BT51" s="7" t="e">
        <f t="shared" si="97"/>
        <v>#VALUE!</v>
      </c>
      <c r="BU51" s="7" t="e">
        <f t="shared" si="98"/>
        <v>#VALUE!</v>
      </c>
      <c r="BV51" s="7" t="e">
        <f t="shared" si="99"/>
        <v>#VALUE!</v>
      </c>
      <c r="BW51" s="7" t="e">
        <f t="shared" si="100"/>
        <v>#VALUE!</v>
      </c>
      <c r="BX51" s="7" t="e">
        <f t="shared" si="101"/>
        <v>#VALUE!</v>
      </c>
      <c r="BY51" s="7" t="e">
        <f t="shared" si="102"/>
        <v>#VALUE!</v>
      </c>
      <c r="BZ51" s="7" t="e">
        <f t="shared" si="103"/>
        <v>#VALUE!</v>
      </c>
      <c r="CA51" s="7" t="e">
        <f t="shared" si="104"/>
        <v>#VALUE!</v>
      </c>
    </row>
    <row r="52" spans="2:79" s="7" customFormat="1">
      <c r="B52" s="119"/>
      <c r="C52" s="119"/>
      <c r="D52" s="119"/>
      <c r="E52" s="31"/>
      <c r="F52" s="79"/>
      <c r="G52" s="79"/>
      <c r="H52" s="79"/>
      <c r="I52" s="79"/>
      <c r="J52" s="79"/>
      <c r="K52" s="79"/>
      <c r="L52" s="31"/>
      <c r="M52" s="79"/>
      <c r="N52" s="79"/>
      <c r="O52" s="79"/>
      <c r="P52" s="79"/>
      <c r="Q52" s="2" t="str">
        <f t="shared" si="38"/>
        <v/>
      </c>
      <c r="R52" s="11" t="str">
        <f t="shared" si="39"/>
        <v/>
      </c>
      <c r="S52" s="2" t="str">
        <f t="shared" si="40"/>
        <v/>
      </c>
      <c r="T52" s="11" t="str">
        <f t="shared" si="41"/>
        <v/>
      </c>
      <c r="U52" s="2" t="str">
        <f t="shared" si="42"/>
        <v/>
      </c>
      <c r="V52" s="11" t="str">
        <f t="shared" si="43"/>
        <v/>
      </c>
      <c r="W52" s="80" t="str">
        <f t="shared" si="59"/>
        <v/>
      </c>
      <c r="X52" s="80" t="str">
        <f t="shared" si="60"/>
        <v/>
      </c>
      <c r="Y52" s="2" t="str">
        <f t="shared" si="74"/>
        <v/>
      </c>
      <c r="Z52" s="11" t="str">
        <f t="shared" si="75"/>
        <v/>
      </c>
      <c r="AA52" s="2" t="str">
        <f t="shared" si="76"/>
        <v/>
      </c>
      <c r="AB52" s="11" t="str">
        <f t="shared" si="77"/>
        <v/>
      </c>
      <c r="AC52" s="2" t="str">
        <f t="shared" si="78"/>
        <v/>
      </c>
      <c r="AD52" s="11" t="str">
        <f t="shared" si="79"/>
        <v/>
      </c>
      <c r="AE52" s="11" t="str">
        <f t="shared" si="80"/>
        <v/>
      </c>
      <c r="AF52" s="2" t="str">
        <f t="shared" si="81"/>
        <v/>
      </c>
      <c r="AG52" s="2" t="str">
        <f t="shared" si="82"/>
        <v/>
      </c>
      <c r="AH52" s="2" t="str">
        <f t="shared" si="83"/>
        <v/>
      </c>
      <c r="AI52" s="11" t="str">
        <f t="shared" si="84"/>
        <v/>
      </c>
      <c r="AJ52" s="2" t="str">
        <f t="shared" si="85"/>
        <v/>
      </c>
      <c r="AK52" s="11" t="str">
        <f t="shared" si="86"/>
        <v/>
      </c>
      <c r="AL52" s="2" t="str">
        <f t="shared" si="87"/>
        <v/>
      </c>
      <c r="AM52" s="11" t="str">
        <f t="shared" si="88"/>
        <v/>
      </c>
      <c r="AN52" s="11" t="str">
        <f t="shared" si="61"/>
        <v/>
      </c>
      <c r="AO52" s="11" t="str">
        <f t="shared" si="62"/>
        <v/>
      </c>
      <c r="AP52" s="32"/>
      <c r="AQ52" s="32"/>
      <c r="AR52" s="137"/>
      <c r="AS52" s="12" t="e">
        <f t="shared" si="63"/>
        <v>#VALUE!</v>
      </c>
      <c r="AT52" s="13" t="e">
        <f t="shared" si="64"/>
        <v>#VALUE!</v>
      </c>
      <c r="AU52" s="13"/>
      <c r="AV52" s="8">
        <f t="shared" si="65"/>
        <v>9.0359999999999996</v>
      </c>
      <c r="AW52" s="8">
        <f t="shared" si="66"/>
        <v>-184.49199999999999</v>
      </c>
      <c r="AX52" s="8"/>
      <c r="AY52" s="8">
        <f t="shared" si="89"/>
        <v>0</v>
      </c>
      <c r="AZ52"/>
      <c r="BA52" t="e">
        <f>IF(D52="M",IF(BD52&lt;78,LMS!$D$5*BD52^3+LMS!$E$5*BD52^2+LMS!$F$5*BD52+LMS!$G$5,IF(BD52&lt;150,LMS!$D$6*BD52^3+LMS!$E$6*BD52^2+LMS!$F$6*BD52+LMS!$G$6,LMS!$D$7*BD52^3+LMS!$E$7*BD52^2+LMS!$F$7*BD52+LMS!$G$7)),IF(BD52&lt;69,LMS!$D$9*BD52^3+LMS!$E$9*BD52^2+LMS!$F$9*BD52+LMS!$G$9,IF(BD52&lt;150,LMS!$D$10*BD52^3+LMS!$E$10*BD52^2+LMS!$F$10*BD52+LMS!$G$10,LMS!$D$11*BD52^3+LMS!$E$11*BD52^2+LMS!$F$11*BD52+LMS!$G$11)))</f>
        <v>#VALUE!</v>
      </c>
      <c r="BB52" t="e">
        <f>IF(D52="M",(IF(BD52&lt;2.5,LMS!$D$21*BD52^3+LMS!$E$21*BD52^2+LMS!$F$21*BD52+LMS!$G$21,IF(BD52&lt;9.5,LMS!$D$22*BD52^3+LMS!$E$22*BD52^2+LMS!$F$22*BD52+LMS!$G$22,IF(BD52&lt;26.75,LMS!$D$23*BD52^3+LMS!$E$23*BD52^2+LMS!$F$23*BD52+LMS!$G$23,IF(BD52&lt;90,LMS!$D$24*BD52^3+LMS!$E$24*BD52^2+LMS!$F$24*BD52+LMS!$G$24,LMS!$D$25*BD52^3+LMS!$E$25*BD52^2+LMS!$F$25*BD52+LMS!$G$25))))),(IF(BD52&lt;2.5,LMS!$D$27*BD52^3+LMS!$E$27*BD52^2+LMS!$F$27*BD52+LMS!$G$27,IF(BD52&lt;9.5,LMS!$D$28*BD52^3+LMS!$E$28*BD52^2+LMS!$F$28*BD52+LMS!$G$28,IF(BD52&lt;26.75,LMS!$D$29*BD52^3+LMS!$E$29*BD52^2+LMS!$F$29*BD52+LMS!$G$29,IF(BD52&lt;90,LMS!$D$30*BD52^3+LMS!$E$30*BD52^2+LMS!$F$30*BD52+LMS!$G$30,IF(BD52&lt;150,LMS!$D$31*BD52^3+LMS!$E$31*BD52^2+LMS!$F$31*BD52+LMS!$G$31,LMS!$D$32*BD52^3+LMS!$E$32*BD52^2+LMS!$F$32*BD52+LMS!$G$32)))))))</f>
        <v>#VALUE!</v>
      </c>
      <c r="BC52" t="e">
        <f>IF(D52="M",(IF(BD52&lt;90,LMS!$D$14*BD52^3+LMS!$E$14*BD52^2+LMS!$F$14*BD52+LMS!$G$14,LMS!$D$15*BD52^3+LMS!$E$15*BD52^2+LMS!$F$15*BD52+LMS!$G$15)),(IF(BD52&lt;90,LMS!$D$17*BD52^3+LMS!$E$17*BD52^2+LMS!$F$17*BD52+LMS!$G$17,LMS!$D$18*BD52^3+LMS!$E$18*BD52^2+LMS!$F$18*BD52+LMS!$G$18)))</f>
        <v>#VALUE!</v>
      </c>
      <c r="BD52" s="7" t="e">
        <f t="shared" si="67"/>
        <v>#VALUE!</v>
      </c>
      <c r="BF52" t="e">
        <f t="shared" si="90"/>
        <v>#VALUE!</v>
      </c>
      <c r="BG52" t="e">
        <f t="shared" si="91"/>
        <v>#VALUE!</v>
      </c>
      <c r="BH52" t="e">
        <f t="shared" si="92"/>
        <v>#VALUE!</v>
      </c>
      <c r="BI52" s="7" t="e">
        <f t="shared" si="93"/>
        <v>#VALUE!</v>
      </c>
      <c r="BJ52" s="7" t="e">
        <f t="shared" si="94"/>
        <v>#VALUE!</v>
      </c>
      <c r="BK52" s="7" t="e">
        <f t="shared" si="95"/>
        <v>#VALUE!</v>
      </c>
      <c r="BL52" s="7" t="e">
        <f t="shared" si="68"/>
        <v>#VALUE!</v>
      </c>
      <c r="BM52" s="7" t="e">
        <f t="shared" si="69"/>
        <v>#VALUE!</v>
      </c>
      <c r="BN52" s="7" t="e">
        <f t="shared" si="70"/>
        <v>#VALUE!</v>
      </c>
      <c r="BO52" s="7" t="e">
        <f t="shared" si="71"/>
        <v>#VALUE!</v>
      </c>
      <c r="BP52" s="7" t="e">
        <f t="shared" si="72"/>
        <v>#VALUE!</v>
      </c>
      <c r="BQ52" s="7" t="e">
        <f t="shared" si="73"/>
        <v>#VALUE!</v>
      </c>
      <c r="BS52" s="7" t="e">
        <f t="shared" si="96"/>
        <v>#VALUE!</v>
      </c>
      <c r="BT52" s="7" t="e">
        <f t="shared" si="97"/>
        <v>#VALUE!</v>
      </c>
      <c r="BU52" s="7" t="e">
        <f t="shared" si="98"/>
        <v>#VALUE!</v>
      </c>
      <c r="BV52" s="7" t="e">
        <f t="shared" si="99"/>
        <v>#VALUE!</v>
      </c>
      <c r="BW52" s="7" t="e">
        <f t="shared" si="100"/>
        <v>#VALUE!</v>
      </c>
      <c r="BX52" s="7" t="e">
        <f t="shared" si="101"/>
        <v>#VALUE!</v>
      </c>
      <c r="BY52" s="7" t="e">
        <f t="shared" si="102"/>
        <v>#VALUE!</v>
      </c>
      <c r="BZ52" s="7" t="e">
        <f t="shared" si="103"/>
        <v>#VALUE!</v>
      </c>
      <c r="CA52" s="7" t="e">
        <f t="shared" si="104"/>
        <v>#VALUE!</v>
      </c>
    </row>
    <row r="53" spans="2:79" s="7" customFormat="1">
      <c r="B53" s="119"/>
      <c r="C53" s="119"/>
      <c r="D53" s="119"/>
      <c r="E53" s="31"/>
      <c r="F53" s="79"/>
      <c r="G53" s="79"/>
      <c r="H53" s="79"/>
      <c r="I53" s="79"/>
      <c r="J53" s="79"/>
      <c r="K53" s="79"/>
      <c r="L53" s="31"/>
      <c r="M53" s="79"/>
      <c r="N53" s="79"/>
      <c r="O53" s="79"/>
      <c r="P53" s="79"/>
      <c r="Q53" s="2" t="str">
        <f t="shared" si="38"/>
        <v/>
      </c>
      <c r="R53" s="11" t="str">
        <f t="shared" si="39"/>
        <v/>
      </c>
      <c r="S53" s="2" t="str">
        <f t="shared" si="40"/>
        <v/>
      </c>
      <c r="T53" s="11" t="str">
        <f t="shared" si="41"/>
        <v/>
      </c>
      <c r="U53" s="2" t="str">
        <f t="shared" si="42"/>
        <v/>
      </c>
      <c r="V53" s="11" t="str">
        <f t="shared" si="43"/>
        <v/>
      </c>
      <c r="W53" s="80" t="str">
        <f t="shared" si="59"/>
        <v/>
      </c>
      <c r="X53" s="80" t="str">
        <f t="shared" si="60"/>
        <v/>
      </c>
      <c r="Y53" s="2" t="str">
        <f t="shared" si="74"/>
        <v/>
      </c>
      <c r="Z53" s="11" t="str">
        <f t="shared" si="75"/>
        <v/>
      </c>
      <c r="AA53" s="2" t="str">
        <f t="shared" si="76"/>
        <v/>
      </c>
      <c r="AB53" s="11" t="str">
        <f t="shared" si="77"/>
        <v/>
      </c>
      <c r="AC53" s="2" t="str">
        <f t="shared" si="78"/>
        <v/>
      </c>
      <c r="AD53" s="11" t="str">
        <f t="shared" si="79"/>
        <v/>
      </c>
      <c r="AE53" s="11" t="str">
        <f t="shared" si="80"/>
        <v/>
      </c>
      <c r="AF53" s="2" t="str">
        <f t="shared" si="81"/>
        <v/>
      </c>
      <c r="AG53" s="2" t="str">
        <f t="shared" si="82"/>
        <v/>
      </c>
      <c r="AH53" s="2" t="str">
        <f t="shared" si="83"/>
        <v/>
      </c>
      <c r="AI53" s="11" t="str">
        <f t="shared" si="84"/>
        <v/>
      </c>
      <c r="AJ53" s="2" t="str">
        <f t="shared" si="85"/>
        <v/>
      </c>
      <c r="AK53" s="11" t="str">
        <f t="shared" si="86"/>
        <v/>
      </c>
      <c r="AL53" s="2" t="str">
        <f t="shared" si="87"/>
        <v/>
      </c>
      <c r="AM53" s="11" t="str">
        <f t="shared" si="88"/>
        <v/>
      </c>
      <c r="AN53" s="11" t="str">
        <f t="shared" si="61"/>
        <v/>
      </c>
      <c r="AO53" s="11" t="str">
        <f t="shared" si="62"/>
        <v/>
      </c>
      <c r="AP53" s="32"/>
      <c r="AQ53" s="32"/>
      <c r="AR53" s="137"/>
      <c r="AS53" s="12" t="e">
        <f t="shared" si="63"/>
        <v>#VALUE!</v>
      </c>
      <c r="AT53" s="13" t="e">
        <f t="shared" si="64"/>
        <v>#VALUE!</v>
      </c>
      <c r="AU53" s="13"/>
      <c r="AV53" s="8">
        <f t="shared" si="65"/>
        <v>9.0359999999999996</v>
      </c>
      <c r="AW53" s="8">
        <f t="shared" si="66"/>
        <v>-184.49199999999999</v>
      </c>
      <c r="AX53" s="8"/>
      <c r="AY53" s="8">
        <f t="shared" si="89"/>
        <v>0</v>
      </c>
      <c r="AZ53"/>
      <c r="BA53" t="e">
        <f>IF(D53="M",IF(BD53&lt;78,LMS!$D$5*BD53^3+LMS!$E$5*BD53^2+LMS!$F$5*BD53+LMS!$G$5,IF(BD53&lt;150,LMS!$D$6*BD53^3+LMS!$E$6*BD53^2+LMS!$F$6*BD53+LMS!$G$6,LMS!$D$7*BD53^3+LMS!$E$7*BD53^2+LMS!$F$7*BD53+LMS!$G$7)),IF(BD53&lt;69,LMS!$D$9*BD53^3+LMS!$E$9*BD53^2+LMS!$F$9*BD53+LMS!$G$9,IF(BD53&lt;150,LMS!$D$10*BD53^3+LMS!$E$10*BD53^2+LMS!$F$10*BD53+LMS!$G$10,LMS!$D$11*BD53^3+LMS!$E$11*BD53^2+LMS!$F$11*BD53+LMS!$G$11)))</f>
        <v>#VALUE!</v>
      </c>
      <c r="BB53" t="e">
        <f>IF(D53="M",(IF(BD53&lt;2.5,LMS!$D$21*BD53^3+LMS!$E$21*BD53^2+LMS!$F$21*BD53+LMS!$G$21,IF(BD53&lt;9.5,LMS!$D$22*BD53^3+LMS!$E$22*BD53^2+LMS!$F$22*BD53+LMS!$G$22,IF(BD53&lt;26.75,LMS!$D$23*BD53^3+LMS!$E$23*BD53^2+LMS!$F$23*BD53+LMS!$G$23,IF(BD53&lt;90,LMS!$D$24*BD53^3+LMS!$E$24*BD53^2+LMS!$F$24*BD53+LMS!$G$24,LMS!$D$25*BD53^3+LMS!$E$25*BD53^2+LMS!$F$25*BD53+LMS!$G$25))))),(IF(BD53&lt;2.5,LMS!$D$27*BD53^3+LMS!$E$27*BD53^2+LMS!$F$27*BD53+LMS!$G$27,IF(BD53&lt;9.5,LMS!$D$28*BD53^3+LMS!$E$28*BD53^2+LMS!$F$28*BD53+LMS!$G$28,IF(BD53&lt;26.75,LMS!$D$29*BD53^3+LMS!$E$29*BD53^2+LMS!$F$29*BD53+LMS!$G$29,IF(BD53&lt;90,LMS!$D$30*BD53^3+LMS!$E$30*BD53^2+LMS!$F$30*BD53+LMS!$G$30,IF(BD53&lt;150,LMS!$D$31*BD53^3+LMS!$E$31*BD53^2+LMS!$F$31*BD53+LMS!$G$31,LMS!$D$32*BD53^3+LMS!$E$32*BD53^2+LMS!$F$32*BD53+LMS!$G$32)))))))</f>
        <v>#VALUE!</v>
      </c>
      <c r="BC53" t="e">
        <f>IF(D53="M",(IF(BD53&lt;90,LMS!$D$14*BD53^3+LMS!$E$14*BD53^2+LMS!$F$14*BD53+LMS!$G$14,LMS!$D$15*BD53^3+LMS!$E$15*BD53^2+LMS!$F$15*BD53+LMS!$G$15)),(IF(BD53&lt;90,LMS!$D$17*BD53^3+LMS!$E$17*BD53^2+LMS!$F$17*BD53+LMS!$G$17,LMS!$D$18*BD53^3+LMS!$E$18*BD53^2+LMS!$F$18*BD53+LMS!$G$18)))</f>
        <v>#VALUE!</v>
      </c>
      <c r="BD53" s="7" t="e">
        <f t="shared" si="67"/>
        <v>#VALUE!</v>
      </c>
      <c r="BF53" t="e">
        <f t="shared" si="90"/>
        <v>#VALUE!</v>
      </c>
      <c r="BG53" t="e">
        <f t="shared" si="91"/>
        <v>#VALUE!</v>
      </c>
      <c r="BH53" t="e">
        <f t="shared" si="92"/>
        <v>#VALUE!</v>
      </c>
      <c r="BI53" s="7" t="e">
        <f t="shared" si="93"/>
        <v>#VALUE!</v>
      </c>
      <c r="BJ53" s="7" t="e">
        <f t="shared" si="94"/>
        <v>#VALUE!</v>
      </c>
      <c r="BK53" s="7" t="e">
        <f t="shared" si="95"/>
        <v>#VALUE!</v>
      </c>
      <c r="BL53" s="7" t="e">
        <f t="shared" si="68"/>
        <v>#VALUE!</v>
      </c>
      <c r="BM53" s="7" t="e">
        <f t="shared" si="69"/>
        <v>#VALUE!</v>
      </c>
      <c r="BN53" s="7" t="e">
        <f t="shared" si="70"/>
        <v>#VALUE!</v>
      </c>
      <c r="BO53" s="7" t="e">
        <f t="shared" si="71"/>
        <v>#VALUE!</v>
      </c>
      <c r="BP53" s="7" t="e">
        <f t="shared" si="72"/>
        <v>#VALUE!</v>
      </c>
      <c r="BQ53" s="7" t="e">
        <f t="shared" si="73"/>
        <v>#VALUE!</v>
      </c>
      <c r="BS53" s="7" t="e">
        <f t="shared" si="96"/>
        <v>#VALUE!</v>
      </c>
      <c r="BT53" s="7" t="e">
        <f t="shared" si="97"/>
        <v>#VALUE!</v>
      </c>
      <c r="BU53" s="7" t="e">
        <f t="shared" si="98"/>
        <v>#VALUE!</v>
      </c>
      <c r="BV53" s="7" t="e">
        <f t="shared" si="99"/>
        <v>#VALUE!</v>
      </c>
      <c r="BW53" s="7" t="e">
        <f t="shared" si="100"/>
        <v>#VALUE!</v>
      </c>
      <c r="BX53" s="7" t="e">
        <f t="shared" si="101"/>
        <v>#VALUE!</v>
      </c>
      <c r="BY53" s="7" t="e">
        <f t="shared" si="102"/>
        <v>#VALUE!</v>
      </c>
      <c r="BZ53" s="7" t="e">
        <f t="shared" si="103"/>
        <v>#VALUE!</v>
      </c>
      <c r="CA53" s="7" t="e">
        <f t="shared" si="104"/>
        <v>#VALUE!</v>
      </c>
    </row>
    <row r="54" spans="2:79" s="7" customFormat="1">
      <c r="B54" s="119"/>
      <c r="C54" s="119"/>
      <c r="D54" s="119"/>
      <c r="E54" s="31"/>
      <c r="F54" s="79"/>
      <c r="G54" s="79"/>
      <c r="H54" s="79"/>
      <c r="I54" s="79"/>
      <c r="J54" s="79"/>
      <c r="K54" s="79"/>
      <c r="L54" s="31"/>
      <c r="M54" s="79"/>
      <c r="N54" s="79"/>
      <c r="O54" s="79"/>
      <c r="P54" s="79"/>
      <c r="Q54" s="2" t="str">
        <f t="shared" si="38"/>
        <v/>
      </c>
      <c r="R54" s="11" t="str">
        <f t="shared" si="39"/>
        <v/>
      </c>
      <c r="S54" s="2" t="str">
        <f t="shared" si="40"/>
        <v/>
      </c>
      <c r="T54" s="11" t="str">
        <f t="shared" si="41"/>
        <v/>
      </c>
      <c r="U54" s="2" t="str">
        <f t="shared" si="42"/>
        <v/>
      </c>
      <c r="V54" s="11" t="str">
        <f t="shared" si="43"/>
        <v/>
      </c>
      <c r="W54" s="80" t="str">
        <f t="shared" si="59"/>
        <v/>
      </c>
      <c r="X54" s="80" t="str">
        <f t="shared" si="60"/>
        <v/>
      </c>
      <c r="Y54" s="2" t="str">
        <f t="shared" si="74"/>
        <v/>
      </c>
      <c r="Z54" s="11" t="str">
        <f t="shared" si="75"/>
        <v/>
      </c>
      <c r="AA54" s="2" t="str">
        <f t="shared" si="76"/>
        <v/>
      </c>
      <c r="AB54" s="11" t="str">
        <f t="shared" si="77"/>
        <v/>
      </c>
      <c r="AC54" s="2" t="str">
        <f t="shared" si="78"/>
        <v/>
      </c>
      <c r="AD54" s="11" t="str">
        <f t="shared" si="79"/>
        <v/>
      </c>
      <c r="AE54" s="11" t="str">
        <f t="shared" si="80"/>
        <v/>
      </c>
      <c r="AF54" s="2" t="str">
        <f t="shared" si="81"/>
        <v/>
      </c>
      <c r="AG54" s="2" t="str">
        <f t="shared" si="82"/>
        <v/>
      </c>
      <c r="AH54" s="2" t="str">
        <f t="shared" si="83"/>
        <v/>
      </c>
      <c r="AI54" s="11" t="str">
        <f t="shared" si="84"/>
        <v/>
      </c>
      <c r="AJ54" s="2" t="str">
        <f t="shared" si="85"/>
        <v/>
      </c>
      <c r="AK54" s="11" t="str">
        <f t="shared" si="86"/>
        <v/>
      </c>
      <c r="AL54" s="2" t="str">
        <f t="shared" si="87"/>
        <v/>
      </c>
      <c r="AM54" s="11" t="str">
        <f t="shared" si="88"/>
        <v/>
      </c>
      <c r="AN54" s="11" t="str">
        <f t="shared" si="61"/>
        <v/>
      </c>
      <c r="AO54" s="11" t="str">
        <f t="shared" si="62"/>
        <v/>
      </c>
      <c r="AP54" s="32"/>
      <c r="AQ54" s="32"/>
      <c r="AR54" s="137"/>
      <c r="AS54" s="12" t="e">
        <f t="shared" si="63"/>
        <v>#VALUE!</v>
      </c>
      <c r="AT54" s="13" t="e">
        <f t="shared" si="64"/>
        <v>#VALUE!</v>
      </c>
      <c r="AU54" s="13"/>
      <c r="AV54" s="8">
        <f t="shared" si="65"/>
        <v>9.0359999999999996</v>
      </c>
      <c r="AW54" s="8">
        <f t="shared" si="66"/>
        <v>-184.49199999999999</v>
      </c>
      <c r="AX54" s="8"/>
      <c r="AY54" s="8">
        <f t="shared" si="89"/>
        <v>0</v>
      </c>
      <c r="AZ54"/>
      <c r="BA54" t="e">
        <f>IF(D54="M",IF(BD54&lt;78,LMS!$D$5*BD54^3+LMS!$E$5*BD54^2+LMS!$F$5*BD54+LMS!$G$5,IF(BD54&lt;150,LMS!$D$6*BD54^3+LMS!$E$6*BD54^2+LMS!$F$6*BD54+LMS!$G$6,LMS!$D$7*BD54^3+LMS!$E$7*BD54^2+LMS!$F$7*BD54+LMS!$G$7)),IF(BD54&lt;69,LMS!$D$9*BD54^3+LMS!$E$9*BD54^2+LMS!$F$9*BD54+LMS!$G$9,IF(BD54&lt;150,LMS!$D$10*BD54^3+LMS!$E$10*BD54^2+LMS!$F$10*BD54+LMS!$G$10,LMS!$D$11*BD54^3+LMS!$E$11*BD54^2+LMS!$F$11*BD54+LMS!$G$11)))</f>
        <v>#VALUE!</v>
      </c>
      <c r="BB54" t="e">
        <f>IF(D54="M",(IF(BD54&lt;2.5,LMS!$D$21*BD54^3+LMS!$E$21*BD54^2+LMS!$F$21*BD54+LMS!$G$21,IF(BD54&lt;9.5,LMS!$D$22*BD54^3+LMS!$E$22*BD54^2+LMS!$F$22*BD54+LMS!$G$22,IF(BD54&lt;26.75,LMS!$D$23*BD54^3+LMS!$E$23*BD54^2+LMS!$F$23*BD54+LMS!$G$23,IF(BD54&lt;90,LMS!$D$24*BD54^3+LMS!$E$24*BD54^2+LMS!$F$24*BD54+LMS!$G$24,LMS!$D$25*BD54^3+LMS!$E$25*BD54^2+LMS!$F$25*BD54+LMS!$G$25))))),(IF(BD54&lt;2.5,LMS!$D$27*BD54^3+LMS!$E$27*BD54^2+LMS!$F$27*BD54+LMS!$G$27,IF(BD54&lt;9.5,LMS!$D$28*BD54^3+LMS!$E$28*BD54^2+LMS!$F$28*BD54+LMS!$G$28,IF(BD54&lt;26.75,LMS!$D$29*BD54^3+LMS!$E$29*BD54^2+LMS!$F$29*BD54+LMS!$G$29,IF(BD54&lt;90,LMS!$D$30*BD54^3+LMS!$E$30*BD54^2+LMS!$F$30*BD54+LMS!$G$30,IF(BD54&lt;150,LMS!$D$31*BD54^3+LMS!$E$31*BD54^2+LMS!$F$31*BD54+LMS!$G$31,LMS!$D$32*BD54^3+LMS!$E$32*BD54^2+LMS!$F$32*BD54+LMS!$G$32)))))))</f>
        <v>#VALUE!</v>
      </c>
      <c r="BC54" t="e">
        <f>IF(D54="M",(IF(BD54&lt;90,LMS!$D$14*BD54^3+LMS!$E$14*BD54^2+LMS!$F$14*BD54+LMS!$G$14,LMS!$D$15*BD54^3+LMS!$E$15*BD54^2+LMS!$F$15*BD54+LMS!$G$15)),(IF(BD54&lt;90,LMS!$D$17*BD54^3+LMS!$E$17*BD54^2+LMS!$F$17*BD54+LMS!$G$17,LMS!$D$18*BD54^3+LMS!$E$18*BD54^2+LMS!$F$18*BD54+LMS!$G$18)))</f>
        <v>#VALUE!</v>
      </c>
      <c r="BD54" s="7" t="e">
        <f t="shared" si="67"/>
        <v>#VALUE!</v>
      </c>
      <c r="BF54" t="e">
        <f t="shared" si="90"/>
        <v>#VALUE!</v>
      </c>
      <c r="BG54" t="e">
        <f t="shared" si="91"/>
        <v>#VALUE!</v>
      </c>
      <c r="BH54" t="e">
        <f t="shared" si="92"/>
        <v>#VALUE!</v>
      </c>
      <c r="BI54" s="7" t="e">
        <f t="shared" si="93"/>
        <v>#VALUE!</v>
      </c>
      <c r="BJ54" s="7" t="e">
        <f t="shared" si="94"/>
        <v>#VALUE!</v>
      </c>
      <c r="BK54" s="7" t="e">
        <f t="shared" si="95"/>
        <v>#VALUE!</v>
      </c>
      <c r="BL54" s="7" t="e">
        <f t="shared" si="68"/>
        <v>#VALUE!</v>
      </c>
      <c r="BM54" s="7" t="e">
        <f t="shared" si="69"/>
        <v>#VALUE!</v>
      </c>
      <c r="BN54" s="7" t="e">
        <f t="shared" si="70"/>
        <v>#VALUE!</v>
      </c>
      <c r="BO54" s="7" t="e">
        <f t="shared" si="71"/>
        <v>#VALUE!</v>
      </c>
      <c r="BP54" s="7" t="e">
        <f t="shared" si="72"/>
        <v>#VALUE!</v>
      </c>
      <c r="BQ54" s="7" t="e">
        <f t="shared" si="73"/>
        <v>#VALUE!</v>
      </c>
      <c r="BS54" s="7" t="e">
        <f t="shared" si="96"/>
        <v>#VALUE!</v>
      </c>
      <c r="BT54" s="7" t="e">
        <f t="shared" si="97"/>
        <v>#VALUE!</v>
      </c>
      <c r="BU54" s="7" t="e">
        <f t="shared" si="98"/>
        <v>#VALUE!</v>
      </c>
      <c r="BV54" s="7" t="e">
        <f t="shared" si="99"/>
        <v>#VALUE!</v>
      </c>
      <c r="BW54" s="7" t="e">
        <f t="shared" si="100"/>
        <v>#VALUE!</v>
      </c>
      <c r="BX54" s="7" t="e">
        <f t="shared" si="101"/>
        <v>#VALUE!</v>
      </c>
      <c r="BY54" s="7" t="e">
        <f t="shared" si="102"/>
        <v>#VALUE!</v>
      </c>
      <c r="BZ54" s="7" t="e">
        <f t="shared" si="103"/>
        <v>#VALUE!</v>
      </c>
      <c r="CA54" s="7" t="e">
        <f t="shared" si="104"/>
        <v>#VALUE!</v>
      </c>
    </row>
    <row r="55" spans="2:79" s="7" customFormat="1">
      <c r="B55" s="119"/>
      <c r="C55" s="119"/>
      <c r="D55" s="119"/>
      <c r="E55" s="31"/>
      <c r="F55" s="79"/>
      <c r="G55" s="79"/>
      <c r="H55" s="79"/>
      <c r="I55" s="79"/>
      <c r="J55" s="79"/>
      <c r="K55" s="79"/>
      <c r="L55" s="31"/>
      <c r="M55" s="79"/>
      <c r="N55" s="79"/>
      <c r="O55" s="79"/>
      <c r="P55" s="79"/>
      <c r="Q55" s="2" t="str">
        <f t="shared" si="38"/>
        <v/>
      </c>
      <c r="R55" s="11" t="str">
        <f t="shared" si="39"/>
        <v/>
      </c>
      <c r="S55" s="2" t="str">
        <f t="shared" si="40"/>
        <v/>
      </c>
      <c r="T55" s="11" t="str">
        <f t="shared" si="41"/>
        <v/>
      </c>
      <c r="U55" s="2" t="str">
        <f t="shared" si="42"/>
        <v/>
      </c>
      <c r="V55" s="11" t="str">
        <f t="shared" si="43"/>
        <v/>
      </c>
      <c r="W55" s="80" t="str">
        <f t="shared" si="59"/>
        <v/>
      </c>
      <c r="X55" s="80" t="str">
        <f t="shared" si="60"/>
        <v/>
      </c>
      <c r="Y55" s="2" t="str">
        <f t="shared" si="74"/>
        <v/>
      </c>
      <c r="Z55" s="11" t="str">
        <f t="shared" si="75"/>
        <v/>
      </c>
      <c r="AA55" s="2" t="str">
        <f t="shared" si="76"/>
        <v/>
      </c>
      <c r="AB55" s="11" t="str">
        <f t="shared" si="77"/>
        <v/>
      </c>
      <c r="AC55" s="2" t="str">
        <f t="shared" si="78"/>
        <v/>
      </c>
      <c r="AD55" s="11" t="str">
        <f t="shared" si="79"/>
        <v/>
      </c>
      <c r="AE55" s="11" t="str">
        <f t="shared" si="80"/>
        <v/>
      </c>
      <c r="AF55" s="2" t="str">
        <f t="shared" si="81"/>
        <v/>
      </c>
      <c r="AG55" s="2" t="str">
        <f t="shared" si="82"/>
        <v/>
      </c>
      <c r="AH55" s="2" t="str">
        <f t="shared" si="83"/>
        <v/>
      </c>
      <c r="AI55" s="11" t="str">
        <f t="shared" si="84"/>
        <v/>
      </c>
      <c r="AJ55" s="2" t="str">
        <f t="shared" si="85"/>
        <v/>
      </c>
      <c r="AK55" s="11" t="str">
        <f t="shared" si="86"/>
        <v/>
      </c>
      <c r="AL55" s="2" t="str">
        <f t="shared" si="87"/>
        <v/>
      </c>
      <c r="AM55" s="11" t="str">
        <f t="shared" si="88"/>
        <v/>
      </c>
      <c r="AN55" s="11" t="str">
        <f t="shared" si="61"/>
        <v/>
      </c>
      <c r="AO55" s="11" t="str">
        <f t="shared" si="62"/>
        <v/>
      </c>
      <c r="AP55" s="32"/>
      <c r="AQ55" s="32"/>
      <c r="AR55" s="137"/>
      <c r="AS55" s="12" t="e">
        <f t="shared" si="63"/>
        <v>#VALUE!</v>
      </c>
      <c r="AT55" s="13" t="e">
        <f t="shared" si="64"/>
        <v>#VALUE!</v>
      </c>
      <c r="AU55" s="13"/>
      <c r="AV55" s="8">
        <f t="shared" si="65"/>
        <v>9.0359999999999996</v>
      </c>
      <c r="AW55" s="8">
        <f t="shared" si="66"/>
        <v>-184.49199999999999</v>
      </c>
      <c r="AX55" s="8"/>
      <c r="AY55" s="8">
        <f t="shared" si="89"/>
        <v>0</v>
      </c>
      <c r="AZ55"/>
      <c r="BA55" t="e">
        <f>IF(D55="M",IF(BD55&lt;78,LMS!$D$5*BD55^3+LMS!$E$5*BD55^2+LMS!$F$5*BD55+LMS!$G$5,IF(BD55&lt;150,LMS!$D$6*BD55^3+LMS!$E$6*BD55^2+LMS!$F$6*BD55+LMS!$G$6,LMS!$D$7*BD55^3+LMS!$E$7*BD55^2+LMS!$F$7*BD55+LMS!$G$7)),IF(BD55&lt;69,LMS!$D$9*BD55^3+LMS!$E$9*BD55^2+LMS!$F$9*BD55+LMS!$G$9,IF(BD55&lt;150,LMS!$D$10*BD55^3+LMS!$E$10*BD55^2+LMS!$F$10*BD55+LMS!$G$10,LMS!$D$11*BD55^3+LMS!$E$11*BD55^2+LMS!$F$11*BD55+LMS!$G$11)))</f>
        <v>#VALUE!</v>
      </c>
      <c r="BB55" t="e">
        <f>IF(D55="M",(IF(BD55&lt;2.5,LMS!$D$21*BD55^3+LMS!$E$21*BD55^2+LMS!$F$21*BD55+LMS!$G$21,IF(BD55&lt;9.5,LMS!$D$22*BD55^3+LMS!$E$22*BD55^2+LMS!$F$22*BD55+LMS!$G$22,IF(BD55&lt;26.75,LMS!$D$23*BD55^3+LMS!$E$23*BD55^2+LMS!$F$23*BD55+LMS!$G$23,IF(BD55&lt;90,LMS!$D$24*BD55^3+LMS!$E$24*BD55^2+LMS!$F$24*BD55+LMS!$G$24,LMS!$D$25*BD55^3+LMS!$E$25*BD55^2+LMS!$F$25*BD55+LMS!$G$25))))),(IF(BD55&lt;2.5,LMS!$D$27*BD55^3+LMS!$E$27*BD55^2+LMS!$F$27*BD55+LMS!$G$27,IF(BD55&lt;9.5,LMS!$D$28*BD55^3+LMS!$E$28*BD55^2+LMS!$F$28*BD55+LMS!$G$28,IF(BD55&lt;26.75,LMS!$D$29*BD55^3+LMS!$E$29*BD55^2+LMS!$F$29*BD55+LMS!$G$29,IF(BD55&lt;90,LMS!$D$30*BD55^3+LMS!$E$30*BD55^2+LMS!$F$30*BD55+LMS!$G$30,IF(BD55&lt;150,LMS!$D$31*BD55^3+LMS!$E$31*BD55^2+LMS!$F$31*BD55+LMS!$G$31,LMS!$D$32*BD55^3+LMS!$E$32*BD55^2+LMS!$F$32*BD55+LMS!$G$32)))))))</f>
        <v>#VALUE!</v>
      </c>
      <c r="BC55" t="e">
        <f>IF(D55="M",(IF(BD55&lt;90,LMS!$D$14*BD55^3+LMS!$E$14*BD55^2+LMS!$F$14*BD55+LMS!$G$14,LMS!$D$15*BD55^3+LMS!$E$15*BD55^2+LMS!$F$15*BD55+LMS!$G$15)),(IF(BD55&lt;90,LMS!$D$17*BD55^3+LMS!$E$17*BD55^2+LMS!$F$17*BD55+LMS!$G$17,LMS!$D$18*BD55^3+LMS!$E$18*BD55^2+LMS!$F$18*BD55+LMS!$G$18)))</f>
        <v>#VALUE!</v>
      </c>
      <c r="BD55" s="7" t="e">
        <f t="shared" si="67"/>
        <v>#VALUE!</v>
      </c>
      <c r="BF55" t="e">
        <f t="shared" si="90"/>
        <v>#VALUE!</v>
      </c>
      <c r="BG55" t="e">
        <f t="shared" si="91"/>
        <v>#VALUE!</v>
      </c>
      <c r="BH55" t="e">
        <f t="shared" si="92"/>
        <v>#VALUE!</v>
      </c>
      <c r="BI55" s="7" t="e">
        <f t="shared" si="93"/>
        <v>#VALUE!</v>
      </c>
      <c r="BJ55" s="7" t="e">
        <f t="shared" si="94"/>
        <v>#VALUE!</v>
      </c>
      <c r="BK55" s="7" t="e">
        <f t="shared" si="95"/>
        <v>#VALUE!</v>
      </c>
      <c r="BL55" s="7" t="e">
        <f t="shared" si="68"/>
        <v>#VALUE!</v>
      </c>
      <c r="BM55" s="7" t="e">
        <f t="shared" si="69"/>
        <v>#VALUE!</v>
      </c>
      <c r="BN55" s="7" t="e">
        <f t="shared" si="70"/>
        <v>#VALUE!</v>
      </c>
      <c r="BO55" s="7" t="e">
        <f t="shared" si="71"/>
        <v>#VALUE!</v>
      </c>
      <c r="BP55" s="7" t="e">
        <f t="shared" si="72"/>
        <v>#VALUE!</v>
      </c>
      <c r="BQ55" s="7" t="e">
        <f t="shared" si="73"/>
        <v>#VALUE!</v>
      </c>
      <c r="BS55" s="7" t="e">
        <f t="shared" si="96"/>
        <v>#VALUE!</v>
      </c>
      <c r="BT55" s="7" t="e">
        <f t="shared" si="97"/>
        <v>#VALUE!</v>
      </c>
      <c r="BU55" s="7" t="e">
        <f t="shared" si="98"/>
        <v>#VALUE!</v>
      </c>
      <c r="BV55" s="7" t="e">
        <f t="shared" si="99"/>
        <v>#VALUE!</v>
      </c>
      <c r="BW55" s="7" t="e">
        <f t="shared" si="100"/>
        <v>#VALUE!</v>
      </c>
      <c r="BX55" s="7" t="e">
        <f t="shared" si="101"/>
        <v>#VALUE!</v>
      </c>
      <c r="BY55" s="7" t="e">
        <f t="shared" si="102"/>
        <v>#VALUE!</v>
      </c>
      <c r="BZ55" s="7" t="e">
        <f t="shared" si="103"/>
        <v>#VALUE!</v>
      </c>
      <c r="CA55" s="7" t="e">
        <f t="shared" si="104"/>
        <v>#VALUE!</v>
      </c>
    </row>
    <row r="56" spans="2:79" s="7" customFormat="1">
      <c r="B56" s="119"/>
      <c r="C56" s="119"/>
      <c r="D56" s="119"/>
      <c r="E56" s="31"/>
      <c r="F56" s="79"/>
      <c r="G56" s="79"/>
      <c r="H56" s="79"/>
      <c r="I56" s="79"/>
      <c r="J56" s="79"/>
      <c r="K56" s="79"/>
      <c r="L56" s="31"/>
      <c r="M56" s="79"/>
      <c r="N56" s="79"/>
      <c r="O56" s="79"/>
      <c r="P56" s="79"/>
      <c r="Q56" s="2" t="str">
        <f t="shared" si="38"/>
        <v/>
      </c>
      <c r="R56" s="11" t="str">
        <f t="shared" si="39"/>
        <v/>
      </c>
      <c r="S56" s="2" t="str">
        <f t="shared" si="40"/>
        <v/>
      </c>
      <c r="T56" s="11" t="str">
        <f t="shared" si="41"/>
        <v/>
      </c>
      <c r="U56" s="2" t="str">
        <f t="shared" si="42"/>
        <v/>
      </c>
      <c r="V56" s="11" t="str">
        <f t="shared" si="43"/>
        <v/>
      </c>
      <c r="W56" s="80" t="str">
        <f t="shared" si="59"/>
        <v/>
      </c>
      <c r="X56" s="80" t="str">
        <f t="shared" si="60"/>
        <v/>
      </c>
      <c r="Y56" s="2" t="str">
        <f t="shared" si="74"/>
        <v/>
      </c>
      <c r="Z56" s="11" t="str">
        <f t="shared" si="75"/>
        <v/>
      </c>
      <c r="AA56" s="2" t="str">
        <f t="shared" si="76"/>
        <v/>
      </c>
      <c r="AB56" s="11" t="str">
        <f t="shared" si="77"/>
        <v/>
      </c>
      <c r="AC56" s="2" t="str">
        <f t="shared" si="78"/>
        <v/>
      </c>
      <c r="AD56" s="11" t="str">
        <f t="shared" si="79"/>
        <v/>
      </c>
      <c r="AE56" s="11" t="str">
        <f t="shared" si="80"/>
        <v/>
      </c>
      <c r="AF56" s="2" t="str">
        <f t="shared" si="81"/>
        <v/>
      </c>
      <c r="AG56" s="2" t="str">
        <f t="shared" si="82"/>
        <v/>
      </c>
      <c r="AH56" s="2" t="str">
        <f t="shared" si="83"/>
        <v/>
      </c>
      <c r="AI56" s="11" t="str">
        <f t="shared" si="84"/>
        <v/>
      </c>
      <c r="AJ56" s="2" t="str">
        <f t="shared" si="85"/>
        <v/>
      </c>
      <c r="AK56" s="11" t="str">
        <f t="shared" si="86"/>
        <v/>
      </c>
      <c r="AL56" s="2" t="str">
        <f t="shared" si="87"/>
        <v/>
      </c>
      <c r="AM56" s="11" t="str">
        <f t="shared" si="88"/>
        <v/>
      </c>
      <c r="AN56" s="11" t="str">
        <f t="shared" si="61"/>
        <v/>
      </c>
      <c r="AO56" s="11" t="str">
        <f t="shared" si="62"/>
        <v/>
      </c>
      <c r="AP56" s="32"/>
      <c r="AQ56" s="32"/>
      <c r="AR56" s="137"/>
      <c r="AS56" s="12" t="e">
        <f t="shared" si="63"/>
        <v>#VALUE!</v>
      </c>
      <c r="AT56" s="13" t="e">
        <f t="shared" si="64"/>
        <v>#VALUE!</v>
      </c>
      <c r="AU56" s="13"/>
      <c r="AV56" s="8">
        <f t="shared" si="65"/>
        <v>9.0359999999999996</v>
      </c>
      <c r="AW56" s="8">
        <f t="shared" si="66"/>
        <v>-184.49199999999999</v>
      </c>
      <c r="AX56" s="8"/>
      <c r="AY56" s="8">
        <f t="shared" si="89"/>
        <v>0</v>
      </c>
      <c r="AZ56"/>
      <c r="BA56" t="e">
        <f>IF(D56="M",IF(BD56&lt;78,LMS!$D$5*BD56^3+LMS!$E$5*BD56^2+LMS!$F$5*BD56+LMS!$G$5,IF(BD56&lt;150,LMS!$D$6*BD56^3+LMS!$E$6*BD56^2+LMS!$F$6*BD56+LMS!$G$6,LMS!$D$7*BD56^3+LMS!$E$7*BD56^2+LMS!$F$7*BD56+LMS!$G$7)),IF(BD56&lt;69,LMS!$D$9*BD56^3+LMS!$E$9*BD56^2+LMS!$F$9*BD56+LMS!$G$9,IF(BD56&lt;150,LMS!$D$10*BD56^3+LMS!$E$10*BD56^2+LMS!$F$10*BD56+LMS!$G$10,LMS!$D$11*BD56^3+LMS!$E$11*BD56^2+LMS!$F$11*BD56+LMS!$G$11)))</f>
        <v>#VALUE!</v>
      </c>
      <c r="BB56" t="e">
        <f>IF(D56="M",(IF(BD56&lt;2.5,LMS!$D$21*BD56^3+LMS!$E$21*BD56^2+LMS!$F$21*BD56+LMS!$G$21,IF(BD56&lt;9.5,LMS!$D$22*BD56^3+LMS!$E$22*BD56^2+LMS!$F$22*BD56+LMS!$G$22,IF(BD56&lt;26.75,LMS!$D$23*BD56^3+LMS!$E$23*BD56^2+LMS!$F$23*BD56+LMS!$G$23,IF(BD56&lt;90,LMS!$D$24*BD56^3+LMS!$E$24*BD56^2+LMS!$F$24*BD56+LMS!$G$24,LMS!$D$25*BD56^3+LMS!$E$25*BD56^2+LMS!$F$25*BD56+LMS!$G$25))))),(IF(BD56&lt;2.5,LMS!$D$27*BD56^3+LMS!$E$27*BD56^2+LMS!$F$27*BD56+LMS!$G$27,IF(BD56&lt;9.5,LMS!$D$28*BD56^3+LMS!$E$28*BD56^2+LMS!$F$28*BD56+LMS!$G$28,IF(BD56&lt;26.75,LMS!$D$29*BD56^3+LMS!$E$29*BD56^2+LMS!$F$29*BD56+LMS!$G$29,IF(BD56&lt;90,LMS!$D$30*BD56^3+LMS!$E$30*BD56^2+LMS!$F$30*BD56+LMS!$G$30,IF(BD56&lt;150,LMS!$D$31*BD56^3+LMS!$E$31*BD56^2+LMS!$F$31*BD56+LMS!$G$31,LMS!$D$32*BD56^3+LMS!$E$32*BD56^2+LMS!$F$32*BD56+LMS!$G$32)))))))</f>
        <v>#VALUE!</v>
      </c>
      <c r="BC56" t="e">
        <f>IF(D56="M",(IF(BD56&lt;90,LMS!$D$14*BD56^3+LMS!$E$14*BD56^2+LMS!$F$14*BD56+LMS!$G$14,LMS!$D$15*BD56^3+LMS!$E$15*BD56^2+LMS!$F$15*BD56+LMS!$G$15)),(IF(BD56&lt;90,LMS!$D$17*BD56^3+LMS!$E$17*BD56^2+LMS!$F$17*BD56+LMS!$G$17,LMS!$D$18*BD56^3+LMS!$E$18*BD56^2+LMS!$F$18*BD56+LMS!$G$18)))</f>
        <v>#VALUE!</v>
      </c>
      <c r="BD56" s="7" t="e">
        <f t="shared" si="67"/>
        <v>#VALUE!</v>
      </c>
      <c r="BF56" t="e">
        <f t="shared" si="90"/>
        <v>#VALUE!</v>
      </c>
      <c r="BG56" t="e">
        <f t="shared" si="91"/>
        <v>#VALUE!</v>
      </c>
      <c r="BH56" t="e">
        <f t="shared" si="92"/>
        <v>#VALUE!</v>
      </c>
      <c r="BI56" s="7" t="e">
        <f t="shared" si="93"/>
        <v>#VALUE!</v>
      </c>
      <c r="BJ56" s="7" t="e">
        <f t="shared" si="94"/>
        <v>#VALUE!</v>
      </c>
      <c r="BK56" s="7" t="e">
        <f t="shared" si="95"/>
        <v>#VALUE!</v>
      </c>
      <c r="BL56" s="7" t="e">
        <f t="shared" si="68"/>
        <v>#VALUE!</v>
      </c>
      <c r="BM56" s="7" t="e">
        <f t="shared" si="69"/>
        <v>#VALUE!</v>
      </c>
      <c r="BN56" s="7" t="e">
        <f t="shared" si="70"/>
        <v>#VALUE!</v>
      </c>
      <c r="BO56" s="7" t="e">
        <f t="shared" si="71"/>
        <v>#VALUE!</v>
      </c>
      <c r="BP56" s="7" t="e">
        <f t="shared" si="72"/>
        <v>#VALUE!</v>
      </c>
      <c r="BQ56" s="7" t="e">
        <f t="shared" si="73"/>
        <v>#VALUE!</v>
      </c>
      <c r="BS56" s="7" t="e">
        <f t="shared" si="96"/>
        <v>#VALUE!</v>
      </c>
      <c r="BT56" s="7" t="e">
        <f t="shared" si="97"/>
        <v>#VALUE!</v>
      </c>
      <c r="BU56" s="7" t="e">
        <f t="shared" si="98"/>
        <v>#VALUE!</v>
      </c>
      <c r="BV56" s="7" t="e">
        <f t="shared" si="99"/>
        <v>#VALUE!</v>
      </c>
      <c r="BW56" s="7" t="e">
        <f t="shared" si="100"/>
        <v>#VALUE!</v>
      </c>
      <c r="BX56" s="7" t="e">
        <f t="shared" si="101"/>
        <v>#VALUE!</v>
      </c>
      <c r="BY56" s="7" t="e">
        <f t="shared" si="102"/>
        <v>#VALUE!</v>
      </c>
      <c r="BZ56" s="7" t="e">
        <f t="shared" si="103"/>
        <v>#VALUE!</v>
      </c>
      <c r="CA56" s="7" t="e">
        <f t="shared" si="104"/>
        <v>#VALUE!</v>
      </c>
    </row>
    <row r="57" spans="2:79" s="7" customFormat="1">
      <c r="B57" s="119"/>
      <c r="C57" s="119"/>
      <c r="D57" s="119"/>
      <c r="E57" s="31"/>
      <c r="F57" s="79"/>
      <c r="G57" s="79"/>
      <c r="H57" s="79"/>
      <c r="I57" s="79"/>
      <c r="J57" s="79"/>
      <c r="K57" s="79"/>
      <c r="L57" s="31"/>
      <c r="M57" s="79"/>
      <c r="N57" s="79"/>
      <c r="O57" s="79"/>
      <c r="P57" s="79"/>
      <c r="Q57" s="2" t="str">
        <f t="shared" si="38"/>
        <v/>
      </c>
      <c r="R57" s="11" t="str">
        <f t="shared" si="39"/>
        <v/>
      </c>
      <c r="S57" s="2" t="str">
        <f t="shared" si="40"/>
        <v/>
      </c>
      <c r="T57" s="11" t="str">
        <f t="shared" si="41"/>
        <v/>
      </c>
      <c r="U57" s="2" t="str">
        <f t="shared" si="42"/>
        <v/>
      </c>
      <c r="V57" s="11" t="str">
        <f t="shared" si="43"/>
        <v/>
      </c>
      <c r="W57" s="80" t="str">
        <f t="shared" si="59"/>
        <v/>
      </c>
      <c r="X57" s="80" t="str">
        <f t="shared" si="60"/>
        <v/>
      </c>
      <c r="Y57" s="2" t="str">
        <f t="shared" si="74"/>
        <v/>
      </c>
      <c r="Z57" s="11" t="str">
        <f t="shared" si="75"/>
        <v/>
      </c>
      <c r="AA57" s="2" t="str">
        <f t="shared" si="76"/>
        <v/>
      </c>
      <c r="AB57" s="11" t="str">
        <f t="shared" si="77"/>
        <v/>
      </c>
      <c r="AC57" s="2" t="str">
        <f t="shared" si="78"/>
        <v/>
      </c>
      <c r="AD57" s="11" t="str">
        <f t="shared" si="79"/>
        <v/>
      </c>
      <c r="AE57" s="11" t="str">
        <f t="shared" si="80"/>
        <v/>
      </c>
      <c r="AF57" s="2" t="str">
        <f t="shared" si="81"/>
        <v/>
      </c>
      <c r="AG57" s="2" t="str">
        <f t="shared" si="82"/>
        <v/>
      </c>
      <c r="AH57" s="2" t="str">
        <f t="shared" si="83"/>
        <v/>
      </c>
      <c r="AI57" s="11" t="str">
        <f t="shared" si="84"/>
        <v/>
      </c>
      <c r="AJ57" s="2" t="str">
        <f t="shared" si="85"/>
        <v/>
      </c>
      <c r="AK57" s="11" t="str">
        <f t="shared" si="86"/>
        <v/>
      </c>
      <c r="AL57" s="2" t="str">
        <f t="shared" si="87"/>
        <v/>
      </c>
      <c r="AM57" s="11" t="str">
        <f t="shared" si="88"/>
        <v/>
      </c>
      <c r="AN57" s="11" t="str">
        <f t="shared" si="61"/>
        <v/>
      </c>
      <c r="AO57" s="11" t="str">
        <f t="shared" si="62"/>
        <v/>
      </c>
      <c r="AP57" s="32"/>
      <c r="AQ57" s="32"/>
      <c r="AR57" s="137"/>
      <c r="AS57" s="12" t="e">
        <f t="shared" si="63"/>
        <v>#VALUE!</v>
      </c>
      <c r="AT57" s="13" t="e">
        <f t="shared" si="64"/>
        <v>#VALUE!</v>
      </c>
      <c r="AU57" s="13"/>
      <c r="AV57" s="8">
        <f t="shared" si="65"/>
        <v>9.0359999999999996</v>
      </c>
      <c r="AW57" s="8">
        <f t="shared" si="66"/>
        <v>-184.49199999999999</v>
      </c>
      <c r="AX57" s="8"/>
      <c r="AY57" s="8">
        <f t="shared" si="89"/>
        <v>0</v>
      </c>
      <c r="AZ57"/>
      <c r="BA57" t="e">
        <f>IF(D57="M",IF(BD57&lt;78,LMS!$D$5*BD57^3+LMS!$E$5*BD57^2+LMS!$F$5*BD57+LMS!$G$5,IF(BD57&lt;150,LMS!$D$6*BD57^3+LMS!$E$6*BD57^2+LMS!$F$6*BD57+LMS!$G$6,LMS!$D$7*BD57^3+LMS!$E$7*BD57^2+LMS!$F$7*BD57+LMS!$G$7)),IF(BD57&lt;69,LMS!$D$9*BD57^3+LMS!$E$9*BD57^2+LMS!$F$9*BD57+LMS!$G$9,IF(BD57&lt;150,LMS!$D$10*BD57^3+LMS!$E$10*BD57^2+LMS!$F$10*BD57+LMS!$G$10,LMS!$D$11*BD57^3+LMS!$E$11*BD57^2+LMS!$F$11*BD57+LMS!$G$11)))</f>
        <v>#VALUE!</v>
      </c>
      <c r="BB57" t="e">
        <f>IF(D57="M",(IF(BD57&lt;2.5,LMS!$D$21*BD57^3+LMS!$E$21*BD57^2+LMS!$F$21*BD57+LMS!$G$21,IF(BD57&lt;9.5,LMS!$D$22*BD57^3+LMS!$E$22*BD57^2+LMS!$F$22*BD57+LMS!$G$22,IF(BD57&lt;26.75,LMS!$D$23*BD57^3+LMS!$E$23*BD57^2+LMS!$F$23*BD57+LMS!$G$23,IF(BD57&lt;90,LMS!$D$24*BD57^3+LMS!$E$24*BD57^2+LMS!$F$24*BD57+LMS!$G$24,LMS!$D$25*BD57^3+LMS!$E$25*BD57^2+LMS!$F$25*BD57+LMS!$G$25))))),(IF(BD57&lt;2.5,LMS!$D$27*BD57^3+LMS!$E$27*BD57^2+LMS!$F$27*BD57+LMS!$G$27,IF(BD57&lt;9.5,LMS!$D$28*BD57^3+LMS!$E$28*BD57^2+LMS!$F$28*BD57+LMS!$G$28,IF(BD57&lt;26.75,LMS!$D$29*BD57^3+LMS!$E$29*BD57^2+LMS!$F$29*BD57+LMS!$G$29,IF(BD57&lt;90,LMS!$D$30*BD57^3+LMS!$E$30*BD57^2+LMS!$F$30*BD57+LMS!$G$30,IF(BD57&lt;150,LMS!$D$31*BD57^3+LMS!$E$31*BD57^2+LMS!$F$31*BD57+LMS!$G$31,LMS!$D$32*BD57^3+LMS!$E$32*BD57^2+LMS!$F$32*BD57+LMS!$G$32)))))))</f>
        <v>#VALUE!</v>
      </c>
      <c r="BC57" t="e">
        <f>IF(D57="M",(IF(BD57&lt;90,LMS!$D$14*BD57^3+LMS!$E$14*BD57^2+LMS!$F$14*BD57+LMS!$G$14,LMS!$D$15*BD57^3+LMS!$E$15*BD57^2+LMS!$F$15*BD57+LMS!$G$15)),(IF(BD57&lt;90,LMS!$D$17*BD57^3+LMS!$E$17*BD57^2+LMS!$F$17*BD57+LMS!$G$17,LMS!$D$18*BD57^3+LMS!$E$18*BD57^2+LMS!$F$18*BD57+LMS!$G$18)))</f>
        <v>#VALUE!</v>
      </c>
      <c r="BD57" s="7" t="e">
        <f t="shared" si="67"/>
        <v>#VALUE!</v>
      </c>
      <c r="BF57" t="e">
        <f t="shared" si="90"/>
        <v>#VALUE!</v>
      </c>
      <c r="BG57" t="e">
        <f t="shared" si="91"/>
        <v>#VALUE!</v>
      </c>
      <c r="BH57" t="e">
        <f t="shared" si="92"/>
        <v>#VALUE!</v>
      </c>
      <c r="BI57" s="7" t="e">
        <f t="shared" si="93"/>
        <v>#VALUE!</v>
      </c>
      <c r="BJ57" s="7" t="e">
        <f t="shared" si="94"/>
        <v>#VALUE!</v>
      </c>
      <c r="BK57" s="7" t="e">
        <f t="shared" si="95"/>
        <v>#VALUE!</v>
      </c>
      <c r="BL57" s="7" t="e">
        <f t="shared" si="68"/>
        <v>#VALUE!</v>
      </c>
      <c r="BM57" s="7" t="e">
        <f t="shared" si="69"/>
        <v>#VALUE!</v>
      </c>
      <c r="BN57" s="7" t="e">
        <f t="shared" si="70"/>
        <v>#VALUE!</v>
      </c>
      <c r="BO57" s="7" t="e">
        <f t="shared" si="71"/>
        <v>#VALUE!</v>
      </c>
      <c r="BP57" s="7" t="e">
        <f t="shared" si="72"/>
        <v>#VALUE!</v>
      </c>
      <c r="BQ57" s="7" t="e">
        <f t="shared" si="73"/>
        <v>#VALUE!</v>
      </c>
      <c r="BS57" s="7" t="e">
        <f t="shared" si="96"/>
        <v>#VALUE!</v>
      </c>
      <c r="BT57" s="7" t="e">
        <f t="shared" si="97"/>
        <v>#VALUE!</v>
      </c>
      <c r="BU57" s="7" t="e">
        <f t="shared" si="98"/>
        <v>#VALUE!</v>
      </c>
      <c r="BV57" s="7" t="e">
        <f t="shared" si="99"/>
        <v>#VALUE!</v>
      </c>
      <c r="BW57" s="7" t="e">
        <f t="shared" si="100"/>
        <v>#VALUE!</v>
      </c>
      <c r="BX57" s="7" t="e">
        <f t="shared" si="101"/>
        <v>#VALUE!</v>
      </c>
      <c r="BY57" s="7" t="e">
        <f t="shared" si="102"/>
        <v>#VALUE!</v>
      </c>
      <c r="BZ57" s="7" t="e">
        <f t="shared" si="103"/>
        <v>#VALUE!</v>
      </c>
      <c r="CA57" s="7" t="e">
        <f t="shared" si="104"/>
        <v>#VALUE!</v>
      </c>
    </row>
    <row r="58" spans="2:79" s="7" customFormat="1">
      <c r="B58" s="119"/>
      <c r="C58" s="119"/>
      <c r="D58" s="119"/>
      <c r="E58" s="31"/>
      <c r="F58" s="79"/>
      <c r="G58" s="79"/>
      <c r="H58" s="79"/>
      <c r="I58" s="79"/>
      <c r="J58" s="79"/>
      <c r="K58" s="79"/>
      <c r="L58" s="31"/>
      <c r="M58" s="79"/>
      <c r="N58" s="79"/>
      <c r="O58" s="79"/>
      <c r="P58" s="79"/>
      <c r="Q58" s="2" t="str">
        <f t="shared" si="38"/>
        <v/>
      </c>
      <c r="R58" s="11" t="str">
        <f t="shared" si="39"/>
        <v/>
      </c>
      <c r="S58" s="2" t="str">
        <f t="shared" si="40"/>
        <v/>
      </c>
      <c r="T58" s="11" t="str">
        <f t="shared" si="41"/>
        <v/>
      </c>
      <c r="U58" s="2" t="str">
        <f t="shared" si="42"/>
        <v/>
      </c>
      <c r="V58" s="11" t="str">
        <f t="shared" si="43"/>
        <v/>
      </c>
      <c r="W58" s="80" t="str">
        <f t="shared" si="59"/>
        <v/>
      </c>
      <c r="X58" s="80" t="str">
        <f t="shared" si="60"/>
        <v/>
      </c>
      <c r="Y58" s="2" t="str">
        <f t="shared" si="74"/>
        <v/>
      </c>
      <c r="Z58" s="11" t="str">
        <f t="shared" si="75"/>
        <v/>
      </c>
      <c r="AA58" s="2" t="str">
        <f t="shared" si="76"/>
        <v/>
      </c>
      <c r="AB58" s="11" t="str">
        <f t="shared" si="77"/>
        <v/>
      </c>
      <c r="AC58" s="2" t="str">
        <f t="shared" si="78"/>
        <v/>
      </c>
      <c r="AD58" s="11" t="str">
        <f t="shared" si="79"/>
        <v/>
      </c>
      <c r="AE58" s="11" t="str">
        <f t="shared" si="80"/>
        <v/>
      </c>
      <c r="AF58" s="2" t="str">
        <f t="shared" si="81"/>
        <v/>
      </c>
      <c r="AG58" s="2" t="str">
        <f t="shared" si="82"/>
        <v/>
      </c>
      <c r="AH58" s="2" t="str">
        <f t="shared" si="83"/>
        <v/>
      </c>
      <c r="AI58" s="11" t="str">
        <f t="shared" si="84"/>
        <v/>
      </c>
      <c r="AJ58" s="2" t="str">
        <f t="shared" si="85"/>
        <v/>
      </c>
      <c r="AK58" s="11" t="str">
        <f t="shared" si="86"/>
        <v/>
      </c>
      <c r="AL58" s="2" t="str">
        <f t="shared" si="87"/>
        <v/>
      </c>
      <c r="AM58" s="11" t="str">
        <f t="shared" si="88"/>
        <v/>
      </c>
      <c r="AN58" s="11" t="str">
        <f t="shared" si="61"/>
        <v/>
      </c>
      <c r="AO58" s="11" t="str">
        <f t="shared" si="62"/>
        <v/>
      </c>
      <c r="AP58" s="32"/>
      <c r="AQ58" s="32"/>
      <c r="AR58" s="137"/>
      <c r="AS58" s="12" t="e">
        <f t="shared" si="63"/>
        <v>#VALUE!</v>
      </c>
      <c r="AT58" s="13" t="e">
        <f t="shared" si="64"/>
        <v>#VALUE!</v>
      </c>
      <c r="AU58" s="13"/>
      <c r="AV58" s="8">
        <f t="shared" si="65"/>
        <v>9.0359999999999996</v>
      </c>
      <c r="AW58" s="8">
        <f t="shared" si="66"/>
        <v>-184.49199999999999</v>
      </c>
      <c r="AX58" s="8"/>
      <c r="AY58" s="8">
        <f t="shared" si="89"/>
        <v>0</v>
      </c>
      <c r="AZ58"/>
      <c r="BA58" t="e">
        <f>IF(D58="M",IF(BD58&lt;78,LMS!$D$5*BD58^3+LMS!$E$5*BD58^2+LMS!$F$5*BD58+LMS!$G$5,IF(BD58&lt;150,LMS!$D$6*BD58^3+LMS!$E$6*BD58^2+LMS!$F$6*BD58+LMS!$G$6,LMS!$D$7*BD58^3+LMS!$E$7*BD58^2+LMS!$F$7*BD58+LMS!$G$7)),IF(BD58&lt;69,LMS!$D$9*BD58^3+LMS!$E$9*BD58^2+LMS!$F$9*BD58+LMS!$G$9,IF(BD58&lt;150,LMS!$D$10*BD58^3+LMS!$E$10*BD58^2+LMS!$F$10*BD58+LMS!$G$10,LMS!$D$11*BD58^3+LMS!$E$11*BD58^2+LMS!$F$11*BD58+LMS!$G$11)))</f>
        <v>#VALUE!</v>
      </c>
      <c r="BB58" t="e">
        <f>IF(D58="M",(IF(BD58&lt;2.5,LMS!$D$21*BD58^3+LMS!$E$21*BD58^2+LMS!$F$21*BD58+LMS!$G$21,IF(BD58&lt;9.5,LMS!$D$22*BD58^3+LMS!$E$22*BD58^2+LMS!$F$22*BD58+LMS!$G$22,IF(BD58&lt;26.75,LMS!$D$23*BD58^3+LMS!$E$23*BD58^2+LMS!$F$23*BD58+LMS!$G$23,IF(BD58&lt;90,LMS!$D$24*BD58^3+LMS!$E$24*BD58^2+LMS!$F$24*BD58+LMS!$G$24,LMS!$D$25*BD58^3+LMS!$E$25*BD58^2+LMS!$F$25*BD58+LMS!$G$25))))),(IF(BD58&lt;2.5,LMS!$D$27*BD58^3+LMS!$E$27*BD58^2+LMS!$F$27*BD58+LMS!$G$27,IF(BD58&lt;9.5,LMS!$D$28*BD58^3+LMS!$E$28*BD58^2+LMS!$F$28*BD58+LMS!$G$28,IF(BD58&lt;26.75,LMS!$D$29*BD58^3+LMS!$E$29*BD58^2+LMS!$F$29*BD58+LMS!$G$29,IF(BD58&lt;90,LMS!$D$30*BD58^3+LMS!$E$30*BD58^2+LMS!$F$30*BD58+LMS!$G$30,IF(BD58&lt;150,LMS!$D$31*BD58^3+LMS!$E$31*BD58^2+LMS!$F$31*BD58+LMS!$G$31,LMS!$D$32*BD58^3+LMS!$E$32*BD58^2+LMS!$F$32*BD58+LMS!$G$32)))))))</f>
        <v>#VALUE!</v>
      </c>
      <c r="BC58" t="e">
        <f>IF(D58="M",(IF(BD58&lt;90,LMS!$D$14*BD58^3+LMS!$E$14*BD58^2+LMS!$F$14*BD58+LMS!$G$14,LMS!$D$15*BD58^3+LMS!$E$15*BD58^2+LMS!$F$15*BD58+LMS!$G$15)),(IF(BD58&lt;90,LMS!$D$17*BD58^3+LMS!$E$17*BD58^2+LMS!$F$17*BD58+LMS!$G$17,LMS!$D$18*BD58^3+LMS!$E$18*BD58^2+LMS!$F$18*BD58+LMS!$G$18)))</f>
        <v>#VALUE!</v>
      </c>
      <c r="BD58" s="7" t="e">
        <f t="shared" si="67"/>
        <v>#VALUE!</v>
      </c>
      <c r="BF58" t="e">
        <f t="shared" si="90"/>
        <v>#VALUE!</v>
      </c>
      <c r="BG58" t="e">
        <f t="shared" si="91"/>
        <v>#VALUE!</v>
      </c>
      <c r="BH58" t="e">
        <f t="shared" si="92"/>
        <v>#VALUE!</v>
      </c>
      <c r="BI58" s="7" t="e">
        <f t="shared" si="93"/>
        <v>#VALUE!</v>
      </c>
      <c r="BJ58" s="7" t="e">
        <f t="shared" si="94"/>
        <v>#VALUE!</v>
      </c>
      <c r="BK58" s="7" t="e">
        <f t="shared" si="95"/>
        <v>#VALUE!</v>
      </c>
      <c r="BL58" s="7" t="e">
        <f t="shared" si="68"/>
        <v>#VALUE!</v>
      </c>
      <c r="BM58" s="7" t="e">
        <f t="shared" si="69"/>
        <v>#VALUE!</v>
      </c>
      <c r="BN58" s="7" t="e">
        <f t="shared" si="70"/>
        <v>#VALUE!</v>
      </c>
      <c r="BO58" s="7" t="e">
        <f t="shared" si="71"/>
        <v>#VALUE!</v>
      </c>
      <c r="BP58" s="7" t="e">
        <f t="shared" si="72"/>
        <v>#VALUE!</v>
      </c>
      <c r="BQ58" s="7" t="e">
        <f t="shared" si="73"/>
        <v>#VALUE!</v>
      </c>
      <c r="BS58" s="7" t="e">
        <f t="shared" si="96"/>
        <v>#VALUE!</v>
      </c>
      <c r="BT58" s="7" t="e">
        <f t="shared" si="97"/>
        <v>#VALUE!</v>
      </c>
      <c r="BU58" s="7" t="e">
        <f t="shared" si="98"/>
        <v>#VALUE!</v>
      </c>
      <c r="BV58" s="7" t="e">
        <f t="shared" si="99"/>
        <v>#VALUE!</v>
      </c>
      <c r="BW58" s="7" t="e">
        <f t="shared" si="100"/>
        <v>#VALUE!</v>
      </c>
      <c r="BX58" s="7" t="e">
        <f t="shared" si="101"/>
        <v>#VALUE!</v>
      </c>
      <c r="BY58" s="7" t="e">
        <f t="shared" si="102"/>
        <v>#VALUE!</v>
      </c>
      <c r="BZ58" s="7" t="e">
        <f t="shared" si="103"/>
        <v>#VALUE!</v>
      </c>
      <c r="CA58" s="7" t="e">
        <f t="shared" si="104"/>
        <v>#VALUE!</v>
      </c>
    </row>
    <row r="59" spans="2:79" s="7" customFormat="1">
      <c r="B59" s="119"/>
      <c r="C59" s="119"/>
      <c r="D59" s="119"/>
      <c r="E59" s="31"/>
      <c r="F59" s="79"/>
      <c r="G59" s="79"/>
      <c r="H59" s="79"/>
      <c r="I59" s="79"/>
      <c r="J59" s="79"/>
      <c r="K59" s="79"/>
      <c r="L59" s="31"/>
      <c r="M59" s="79"/>
      <c r="N59" s="79"/>
      <c r="O59" s="79"/>
      <c r="P59" s="79"/>
      <c r="Q59" s="2" t="str">
        <f t="shared" si="38"/>
        <v/>
      </c>
      <c r="R59" s="11" t="str">
        <f t="shared" si="39"/>
        <v/>
      </c>
      <c r="S59" s="2" t="str">
        <f t="shared" si="40"/>
        <v/>
      </c>
      <c r="T59" s="11" t="str">
        <f t="shared" si="41"/>
        <v/>
      </c>
      <c r="U59" s="2" t="str">
        <f t="shared" si="42"/>
        <v/>
      </c>
      <c r="V59" s="11" t="str">
        <f t="shared" si="43"/>
        <v/>
      </c>
      <c r="W59" s="80" t="str">
        <f t="shared" si="59"/>
        <v/>
      </c>
      <c r="X59" s="80" t="str">
        <f t="shared" si="60"/>
        <v/>
      </c>
      <c r="Y59" s="2" t="str">
        <f t="shared" si="74"/>
        <v/>
      </c>
      <c r="Z59" s="11" t="str">
        <f t="shared" si="75"/>
        <v/>
      </c>
      <c r="AA59" s="2" t="str">
        <f t="shared" si="76"/>
        <v/>
      </c>
      <c r="AB59" s="11" t="str">
        <f t="shared" si="77"/>
        <v/>
      </c>
      <c r="AC59" s="2" t="str">
        <f t="shared" si="78"/>
        <v/>
      </c>
      <c r="AD59" s="11" t="str">
        <f t="shared" si="79"/>
        <v/>
      </c>
      <c r="AE59" s="11" t="str">
        <f t="shared" si="80"/>
        <v/>
      </c>
      <c r="AF59" s="2" t="str">
        <f t="shared" si="81"/>
        <v/>
      </c>
      <c r="AG59" s="2" t="str">
        <f t="shared" si="82"/>
        <v/>
      </c>
      <c r="AH59" s="2" t="str">
        <f t="shared" si="83"/>
        <v/>
      </c>
      <c r="AI59" s="11" t="str">
        <f t="shared" si="84"/>
        <v/>
      </c>
      <c r="AJ59" s="2" t="str">
        <f t="shared" si="85"/>
        <v/>
      </c>
      <c r="AK59" s="11" t="str">
        <f t="shared" si="86"/>
        <v/>
      </c>
      <c r="AL59" s="2" t="str">
        <f t="shared" si="87"/>
        <v/>
      </c>
      <c r="AM59" s="11" t="str">
        <f t="shared" si="88"/>
        <v/>
      </c>
      <c r="AN59" s="11" t="str">
        <f t="shared" si="61"/>
        <v/>
      </c>
      <c r="AO59" s="11" t="str">
        <f t="shared" si="62"/>
        <v/>
      </c>
      <c r="AP59" s="32"/>
      <c r="AQ59" s="32"/>
      <c r="AR59" s="137"/>
      <c r="AS59" s="12" t="e">
        <f t="shared" si="63"/>
        <v>#VALUE!</v>
      </c>
      <c r="AT59" s="13" t="e">
        <f t="shared" si="64"/>
        <v>#VALUE!</v>
      </c>
      <c r="AU59" s="13"/>
      <c r="AV59" s="8">
        <f t="shared" si="65"/>
        <v>9.0359999999999996</v>
      </c>
      <c r="AW59" s="8">
        <f t="shared" si="66"/>
        <v>-184.49199999999999</v>
      </c>
      <c r="AX59" s="8"/>
      <c r="AY59" s="8">
        <f t="shared" si="89"/>
        <v>0</v>
      </c>
      <c r="AZ59"/>
      <c r="BA59" t="e">
        <f>IF(D59="M",IF(BD59&lt;78,LMS!$D$5*BD59^3+LMS!$E$5*BD59^2+LMS!$F$5*BD59+LMS!$G$5,IF(BD59&lt;150,LMS!$D$6*BD59^3+LMS!$E$6*BD59^2+LMS!$F$6*BD59+LMS!$G$6,LMS!$D$7*BD59^3+LMS!$E$7*BD59^2+LMS!$F$7*BD59+LMS!$G$7)),IF(BD59&lt;69,LMS!$D$9*BD59^3+LMS!$E$9*BD59^2+LMS!$F$9*BD59+LMS!$G$9,IF(BD59&lt;150,LMS!$D$10*BD59^3+LMS!$E$10*BD59^2+LMS!$F$10*BD59+LMS!$G$10,LMS!$D$11*BD59^3+LMS!$E$11*BD59^2+LMS!$F$11*BD59+LMS!$G$11)))</f>
        <v>#VALUE!</v>
      </c>
      <c r="BB59" t="e">
        <f>IF(D59="M",(IF(BD59&lt;2.5,LMS!$D$21*BD59^3+LMS!$E$21*BD59^2+LMS!$F$21*BD59+LMS!$G$21,IF(BD59&lt;9.5,LMS!$D$22*BD59^3+LMS!$E$22*BD59^2+LMS!$F$22*BD59+LMS!$G$22,IF(BD59&lt;26.75,LMS!$D$23*BD59^3+LMS!$E$23*BD59^2+LMS!$F$23*BD59+LMS!$G$23,IF(BD59&lt;90,LMS!$D$24*BD59^3+LMS!$E$24*BD59^2+LMS!$F$24*BD59+LMS!$G$24,LMS!$D$25*BD59^3+LMS!$E$25*BD59^2+LMS!$F$25*BD59+LMS!$G$25))))),(IF(BD59&lt;2.5,LMS!$D$27*BD59^3+LMS!$E$27*BD59^2+LMS!$F$27*BD59+LMS!$G$27,IF(BD59&lt;9.5,LMS!$D$28*BD59^3+LMS!$E$28*BD59^2+LMS!$F$28*BD59+LMS!$G$28,IF(BD59&lt;26.75,LMS!$D$29*BD59^3+LMS!$E$29*BD59^2+LMS!$F$29*BD59+LMS!$G$29,IF(BD59&lt;90,LMS!$D$30*BD59^3+LMS!$E$30*BD59^2+LMS!$F$30*BD59+LMS!$G$30,IF(BD59&lt;150,LMS!$D$31*BD59^3+LMS!$E$31*BD59^2+LMS!$F$31*BD59+LMS!$G$31,LMS!$D$32*BD59^3+LMS!$E$32*BD59^2+LMS!$F$32*BD59+LMS!$G$32)))))))</f>
        <v>#VALUE!</v>
      </c>
      <c r="BC59" t="e">
        <f>IF(D59="M",(IF(BD59&lt;90,LMS!$D$14*BD59^3+LMS!$E$14*BD59^2+LMS!$F$14*BD59+LMS!$G$14,LMS!$D$15*BD59^3+LMS!$E$15*BD59^2+LMS!$F$15*BD59+LMS!$G$15)),(IF(BD59&lt;90,LMS!$D$17*BD59^3+LMS!$E$17*BD59^2+LMS!$F$17*BD59+LMS!$G$17,LMS!$D$18*BD59^3+LMS!$E$18*BD59^2+LMS!$F$18*BD59+LMS!$G$18)))</f>
        <v>#VALUE!</v>
      </c>
      <c r="BD59" s="7" t="e">
        <f t="shared" si="67"/>
        <v>#VALUE!</v>
      </c>
      <c r="BF59" t="e">
        <f t="shared" si="90"/>
        <v>#VALUE!</v>
      </c>
      <c r="BG59" t="e">
        <f t="shared" si="91"/>
        <v>#VALUE!</v>
      </c>
      <c r="BH59" t="e">
        <f t="shared" si="92"/>
        <v>#VALUE!</v>
      </c>
      <c r="BI59" s="7" t="e">
        <f t="shared" si="93"/>
        <v>#VALUE!</v>
      </c>
      <c r="BJ59" s="7" t="e">
        <f t="shared" si="94"/>
        <v>#VALUE!</v>
      </c>
      <c r="BK59" s="7" t="e">
        <f t="shared" si="95"/>
        <v>#VALUE!</v>
      </c>
      <c r="BL59" s="7" t="e">
        <f t="shared" si="68"/>
        <v>#VALUE!</v>
      </c>
      <c r="BM59" s="7" t="e">
        <f t="shared" si="69"/>
        <v>#VALUE!</v>
      </c>
      <c r="BN59" s="7" t="e">
        <f t="shared" si="70"/>
        <v>#VALUE!</v>
      </c>
      <c r="BO59" s="7" t="e">
        <f t="shared" si="71"/>
        <v>#VALUE!</v>
      </c>
      <c r="BP59" s="7" t="e">
        <f t="shared" si="72"/>
        <v>#VALUE!</v>
      </c>
      <c r="BQ59" s="7" t="e">
        <f t="shared" si="73"/>
        <v>#VALUE!</v>
      </c>
      <c r="BS59" s="7" t="e">
        <f t="shared" si="96"/>
        <v>#VALUE!</v>
      </c>
      <c r="BT59" s="7" t="e">
        <f t="shared" si="97"/>
        <v>#VALUE!</v>
      </c>
      <c r="BU59" s="7" t="e">
        <f t="shared" si="98"/>
        <v>#VALUE!</v>
      </c>
      <c r="BV59" s="7" t="e">
        <f t="shared" si="99"/>
        <v>#VALUE!</v>
      </c>
      <c r="BW59" s="7" t="e">
        <f t="shared" si="100"/>
        <v>#VALUE!</v>
      </c>
      <c r="BX59" s="7" t="e">
        <f t="shared" si="101"/>
        <v>#VALUE!</v>
      </c>
      <c r="BY59" s="7" t="e">
        <f t="shared" si="102"/>
        <v>#VALUE!</v>
      </c>
      <c r="BZ59" s="7" t="e">
        <f t="shared" si="103"/>
        <v>#VALUE!</v>
      </c>
      <c r="CA59" s="7" t="e">
        <f t="shared" si="104"/>
        <v>#VALUE!</v>
      </c>
    </row>
    <row r="60" spans="2:79" s="7" customFormat="1">
      <c r="B60" s="119"/>
      <c r="C60" s="119"/>
      <c r="D60" s="119"/>
      <c r="E60" s="31"/>
      <c r="F60" s="79"/>
      <c r="G60" s="79"/>
      <c r="H60" s="79"/>
      <c r="I60" s="79"/>
      <c r="J60" s="79"/>
      <c r="K60" s="79"/>
      <c r="L60" s="31"/>
      <c r="M60" s="79"/>
      <c r="N60" s="79"/>
      <c r="O60" s="79"/>
      <c r="P60" s="79"/>
      <c r="Q60" s="2" t="str">
        <f t="shared" si="38"/>
        <v/>
      </c>
      <c r="R60" s="11" t="str">
        <f t="shared" si="39"/>
        <v/>
      </c>
      <c r="S60" s="2" t="str">
        <f t="shared" si="40"/>
        <v/>
      </c>
      <c r="T60" s="11" t="str">
        <f t="shared" si="41"/>
        <v/>
      </c>
      <c r="U60" s="2" t="str">
        <f t="shared" si="42"/>
        <v/>
      </c>
      <c r="V60" s="11" t="str">
        <f t="shared" si="43"/>
        <v/>
      </c>
      <c r="W60" s="80" t="str">
        <f t="shared" si="59"/>
        <v/>
      </c>
      <c r="X60" s="80" t="str">
        <f t="shared" si="60"/>
        <v/>
      </c>
      <c r="Y60" s="2" t="str">
        <f t="shared" si="74"/>
        <v/>
      </c>
      <c r="Z60" s="11" t="str">
        <f t="shared" si="75"/>
        <v/>
      </c>
      <c r="AA60" s="2" t="str">
        <f t="shared" si="76"/>
        <v/>
      </c>
      <c r="AB60" s="11" t="str">
        <f t="shared" si="77"/>
        <v/>
      </c>
      <c r="AC60" s="2" t="str">
        <f t="shared" si="78"/>
        <v/>
      </c>
      <c r="AD60" s="11" t="str">
        <f t="shared" si="79"/>
        <v/>
      </c>
      <c r="AE60" s="11" t="str">
        <f t="shared" si="80"/>
        <v/>
      </c>
      <c r="AF60" s="2" t="str">
        <f t="shared" si="81"/>
        <v/>
      </c>
      <c r="AG60" s="2" t="str">
        <f t="shared" si="82"/>
        <v/>
      </c>
      <c r="AH60" s="2" t="str">
        <f t="shared" si="83"/>
        <v/>
      </c>
      <c r="AI60" s="11" t="str">
        <f t="shared" si="84"/>
        <v/>
      </c>
      <c r="AJ60" s="2" t="str">
        <f t="shared" si="85"/>
        <v/>
      </c>
      <c r="AK60" s="11" t="str">
        <f t="shared" si="86"/>
        <v/>
      </c>
      <c r="AL60" s="2" t="str">
        <f t="shared" si="87"/>
        <v/>
      </c>
      <c r="AM60" s="11" t="str">
        <f t="shared" si="88"/>
        <v/>
      </c>
      <c r="AN60" s="11" t="str">
        <f t="shared" si="61"/>
        <v/>
      </c>
      <c r="AO60" s="11" t="str">
        <f t="shared" si="62"/>
        <v/>
      </c>
      <c r="AP60" s="32"/>
      <c r="AQ60" s="32"/>
      <c r="AR60" s="137"/>
      <c r="AS60" s="12" t="e">
        <f t="shared" si="63"/>
        <v>#VALUE!</v>
      </c>
      <c r="AT60" s="13" t="e">
        <f t="shared" si="64"/>
        <v>#VALUE!</v>
      </c>
      <c r="AU60" s="13"/>
      <c r="AV60" s="8">
        <f t="shared" si="65"/>
        <v>9.0359999999999996</v>
      </c>
      <c r="AW60" s="8">
        <f t="shared" si="66"/>
        <v>-184.49199999999999</v>
      </c>
      <c r="AX60" s="8"/>
      <c r="AY60" s="8">
        <f t="shared" si="89"/>
        <v>0</v>
      </c>
      <c r="AZ60"/>
      <c r="BA60" t="e">
        <f>IF(D60="M",IF(BD60&lt;78,LMS!$D$5*BD60^3+LMS!$E$5*BD60^2+LMS!$F$5*BD60+LMS!$G$5,IF(BD60&lt;150,LMS!$D$6*BD60^3+LMS!$E$6*BD60^2+LMS!$F$6*BD60+LMS!$G$6,LMS!$D$7*BD60^3+LMS!$E$7*BD60^2+LMS!$F$7*BD60+LMS!$G$7)),IF(BD60&lt;69,LMS!$D$9*BD60^3+LMS!$E$9*BD60^2+LMS!$F$9*BD60+LMS!$G$9,IF(BD60&lt;150,LMS!$D$10*BD60^3+LMS!$E$10*BD60^2+LMS!$F$10*BD60+LMS!$G$10,LMS!$D$11*BD60^3+LMS!$E$11*BD60^2+LMS!$F$11*BD60+LMS!$G$11)))</f>
        <v>#VALUE!</v>
      </c>
      <c r="BB60" t="e">
        <f>IF(D60="M",(IF(BD60&lt;2.5,LMS!$D$21*BD60^3+LMS!$E$21*BD60^2+LMS!$F$21*BD60+LMS!$G$21,IF(BD60&lt;9.5,LMS!$D$22*BD60^3+LMS!$E$22*BD60^2+LMS!$F$22*BD60+LMS!$G$22,IF(BD60&lt;26.75,LMS!$D$23*BD60^3+LMS!$E$23*BD60^2+LMS!$F$23*BD60+LMS!$G$23,IF(BD60&lt;90,LMS!$D$24*BD60^3+LMS!$E$24*BD60^2+LMS!$F$24*BD60+LMS!$G$24,LMS!$D$25*BD60^3+LMS!$E$25*BD60^2+LMS!$F$25*BD60+LMS!$G$25))))),(IF(BD60&lt;2.5,LMS!$D$27*BD60^3+LMS!$E$27*BD60^2+LMS!$F$27*BD60+LMS!$G$27,IF(BD60&lt;9.5,LMS!$D$28*BD60^3+LMS!$E$28*BD60^2+LMS!$F$28*BD60+LMS!$G$28,IF(BD60&lt;26.75,LMS!$D$29*BD60^3+LMS!$E$29*BD60^2+LMS!$F$29*BD60+LMS!$G$29,IF(BD60&lt;90,LMS!$D$30*BD60^3+LMS!$E$30*BD60^2+LMS!$F$30*BD60+LMS!$G$30,IF(BD60&lt;150,LMS!$D$31*BD60^3+LMS!$E$31*BD60^2+LMS!$F$31*BD60+LMS!$G$31,LMS!$D$32*BD60^3+LMS!$E$32*BD60^2+LMS!$F$32*BD60+LMS!$G$32)))))))</f>
        <v>#VALUE!</v>
      </c>
      <c r="BC60" t="e">
        <f>IF(D60="M",(IF(BD60&lt;90,LMS!$D$14*BD60^3+LMS!$E$14*BD60^2+LMS!$F$14*BD60+LMS!$G$14,LMS!$D$15*BD60^3+LMS!$E$15*BD60^2+LMS!$F$15*BD60+LMS!$G$15)),(IF(BD60&lt;90,LMS!$D$17*BD60^3+LMS!$E$17*BD60^2+LMS!$F$17*BD60+LMS!$G$17,LMS!$D$18*BD60^3+LMS!$E$18*BD60^2+LMS!$F$18*BD60+LMS!$G$18)))</f>
        <v>#VALUE!</v>
      </c>
      <c r="BD60" s="7" t="e">
        <f t="shared" si="67"/>
        <v>#VALUE!</v>
      </c>
      <c r="BF60" t="e">
        <f t="shared" si="90"/>
        <v>#VALUE!</v>
      </c>
      <c r="BG60" t="e">
        <f t="shared" si="91"/>
        <v>#VALUE!</v>
      </c>
      <c r="BH60" t="e">
        <f t="shared" si="92"/>
        <v>#VALUE!</v>
      </c>
      <c r="BI60" s="7" t="e">
        <f t="shared" si="93"/>
        <v>#VALUE!</v>
      </c>
      <c r="BJ60" s="7" t="e">
        <f t="shared" si="94"/>
        <v>#VALUE!</v>
      </c>
      <c r="BK60" s="7" t="e">
        <f t="shared" si="95"/>
        <v>#VALUE!</v>
      </c>
      <c r="BL60" s="7" t="e">
        <f t="shared" si="68"/>
        <v>#VALUE!</v>
      </c>
      <c r="BM60" s="7" t="e">
        <f t="shared" si="69"/>
        <v>#VALUE!</v>
      </c>
      <c r="BN60" s="7" t="e">
        <f t="shared" si="70"/>
        <v>#VALUE!</v>
      </c>
      <c r="BO60" s="7" t="e">
        <f t="shared" si="71"/>
        <v>#VALUE!</v>
      </c>
      <c r="BP60" s="7" t="e">
        <f t="shared" si="72"/>
        <v>#VALUE!</v>
      </c>
      <c r="BQ60" s="7" t="e">
        <f t="shared" si="73"/>
        <v>#VALUE!</v>
      </c>
      <c r="BS60" s="7" t="e">
        <f t="shared" si="96"/>
        <v>#VALUE!</v>
      </c>
      <c r="BT60" s="7" t="e">
        <f t="shared" si="97"/>
        <v>#VALUE!</v>
      </c>
      <c r="BU60" s="7" t="e">
        <f t="shared" si="98"/>
        <v>#VALUE!</v>
      </c>
      <c r="BV60" s="7" t="e">
        <f t="shared" si="99"/>
        <v>#VALUE!</v>
      </c>
      <c r="BW60" s="7" t="e">
        <f t="shared" si="100"/>
        <v>#VALUE!</v>
      </c>
      <c r="BX60" s="7" t="e">
        <f t="shared" si="101"/>
        <v>#VALUE!</v>
      </c>
      <c r="BY60" s="7" t="e">
        <f t="shared" si="102"/>
        <v>#VALUE!</v>
      </c>
      <c r="BZ60" s="7" t="e">
        <f t="shared" si="103"/>
        <v>#VALUE!</v>
      </c>
      <c r="CA60" s="7" t="e">
        <f t="shared" si="104"/>
        <v>#VALUE!</v>
      </c>
    </row>
    <row r="61" spans="2:79" s="7" customFormat="1">
      <c r="B61" s="119"/>
      <c r="C61" s="119"/>
      <c r="D61" s="119"/>
      <c r="E61" s="31"/>
      <c r="F61" s="79"/>
      <c r="G61" s="79"/>
      <c r="H61" s="79"/>
      <c r="I61" s="79"/>
      <c r="J61" s="79"/>
      <c r="K61" s="79"/>
      <c r="L61" s="31"/>
      <c r="M61" s="79"/>
      <c r="N61" s="79"/>
      <c r="O61" s="79"/>
      <c r="P61" s="79"/>
      <c r="Q61" s="2" t="str">
        <f t="shared" si="38"/>
        <v/>
      </c>
      <c r="R61" s="11" t="str">
        <f t="shared" si="39"/>
        <v/>
      </c>
      <c r="S61" s="2" t="str">
        <f t="shared" si="40"/>
        <v/>
      </c>
      <c r="T61" s="11" t="str">
        <f t="shared" si="41"/>
        <v/>
      </c>
      <c r="U61" s="2" t="str">
        <f t="shared" si="42"/>
        <v/>
      </c>
      <c r="V61" s="11" t="str">
        <f t="shared" si="43"/>
        <v/>
      </c>
      <c r="W61" s="80" t="str">
        <f t="shared" si="59"/>
        <v/>
      </c>
      <c r="X61" s="80" t="str">
        <f t="shared" si="60"/>
        <v/>
      </c>
      <c r="Y61" s="2" t="str">
        <f t="shared" si="74"/>
        <v/>
      </c>
      <c r="Z61" s="11" t="str">
        <f t="shared" si="75"/>
        <v/>
      </c>
      <c r="AA61" s="2" t="str">
        <f t="shared" si="76"/>
        <v/>
      </c>
      <c r="AB61" s="11" t="str">
        <f t="shared" si="77"/>
        <v/>
      </c>
      <c r="AC61" s="2" t="str">
        <f t="shared" si="78"/>
        <v/>
      </c>
      <c r="AD61" s="11" t="str">
        <f t="shared" si="79"/>
        <v/>
      </c>
      <c r="AE61" s="11" t="str">
        <f t="shared" si="80"/>
        <v/>
      </c>
      <c r="AF61" s="2" t="str">
        <f t="shared" si="81"/>
        <v/>
      </c>
      <c r="AG61" s="2" t="str">
        <f t="shared" si="82"/>
        <v/>
      </c>
      <c r="AH61" s="2" t="str">
        <f t="shared" si="83"/>
        <v/>
      </c>
      <c r="AI61" s="11" t="str">
        <f t="shared" si="84"/>
        <v/>
      </c>
      <c r="AJ61" s="2" t="str">
        <f t="shared" si="85"/>
        <v/>
      </c>
      <c r="AK61" s="11" t="str">
        <f t="shared" si="86"/>
        <v/>
      </c>
      <c r="AL61" s="2" t="str">
        <f t="shared" si="87"/>
        <v/>
      </c>
      <c r="AM61" s="11" t="str">
        <f t="shared" si="88"/>
        <v/>
      </c>
      <c r="AN61" s="11" t="str">
        <f t="shared" si="61"/>
        <v/>
      </c>
      <c r="AO61" s="11" t="str">
        <f t="shared" si="62"/>
        <v/>
      </c>
      <c r="AP61" s="32"/>
      <c r="AQ61" s="32"/>
      <c r="AR61" s="137"/>
      <c r="AS61" s="12" t="e">
        <f t="shared" si="63"/>
        <v>#VALUE!</v>
      </c>
      <c r="AT61" s="13" t="e">
        <f t="shared" si="64"/>
        <v>#VALUE!</v>
      </c>
      <c r="AU61" s="13"/>
      <c r="AV61" s="8">
        <f t="shared" si="65"/>
        <v>9.0359999999999996</v>
      </c>
      <c r="AW61" s="8">
        <f t="shared" si="66"/>
        <v>-184.49199999999999</v>
      </c>
      <c r="AX61" s="8"/>
      <c r="AY61" s="8">
        <f t="shared" si="89"/>
        <v>0</v>
      </c>
      <c r="AZ61"/>
      <c r="BA61" t="e">
        <f>IF(D61="M",IF(BD61&lt;78,LMS!$D$5*BD61^3+LMS!$E$5*BD61^2+LMS!$F$5*BD61+LMS!$G$5,IF(BD61&lt;150,LMS!$D$6*BD61^3+LMS!$E$6*BD61^2+LMS!$F$6*BD61+LMS!$G$6,LMS!$D$7*BD61^3+LMS!$E$7*BD61^2+LMS!$F$7*BD61+LMS!$G$7)),IF(BD61&lt;69,LMS!$D$9*BD61^3+LMS!$E$9*BD61^2+LMS!$F$9*BD61+LMS!$G$9,IF(BD61&lt;150,LMS!$D$10*BD61^3+LMS!$E$10*BD61^2+LMS!$F$10*BD61+LMS!$G$10,LMS!$D$11*BD61^3+LMS!$E$11*BD61^2+LMS!$F$11*BD61+LMS!$G$11)))</f>
        <v>#VALUE!</v>
      </c>
      <c r="BB61" t="e">
        <f>IF(D61="M",(IF(BD61&lt;2.5,LMS!$D$21*BD61^3+LMS!$E$21*BD61^2+LMS!$F$21*BD61+LMS!$G$21,IF(BD61&lt;9.5,LMS!$D$22*BD61^3+LMS!$E$22*BD61^2+LMS!$F$22*BD61+LMS!$G$22,IF(BD61&lt;26.75,LMS!$D$23*BD61^3+LMS!$E$23*BD61^2+LMS!$F$23*BD61+LMS!$G$23,IF(BD61&lt;90,LMS!$D$24*BD61^3+LMS!$E$24*BD61^2+LMS!$F$24*BD61+LMS!$G$24,LMS!$D$25*BD61^3+LMS!$E$25*BD61^2+LMS!$F$25*BD61+LMS!$G$25))))),(IF(BD61&lt;2.5,LMS!$D$27*BD61^3+LMS!$E$27*BD61^2+LMS!$F$27*BD61+LMS!$G$27,IF(BD61&lt;9.5,LMS!$D$28*BD61^3+LMS!$E$28*BD61^2+LMS!$F$28*BD61+LMS!$G$28,IF(BD61&lt;26.75,LMS!$D$29*BD61^3+LMS!$E$29*BD61^2+LMS!$F$29*BD61+LMS!$G$29,IF(BD61&lt;90,LMS!$D$30*BD61^3+LMS!$E$30*BD61^2+LMS!$F$30*BD61+LMS!$G$30,IF(BD61&lt;150,LMS!$D$31*BD61^3+LMS!$E$31*BD61^2+LMS!$F$31*BD61+LMS!$G$31,LMS!$D$32*BD61^3+LMS!$E$32*BD61^2+LMS!$F$32*BD61+LMS!$G$32)))))))</f>
        <v>#VALUE!</v>
      </c>
      <c r="BC61" t="e">
        <f>IF(D61="M",(IF(BD61&lt;90,LMS!$D$14*BD61^3+LMS!$E$14*BD61^2+LMS!$F$14*BD61+LMS!$G$14,LMS!$D$15*BD61^3+LMS!$E$15*BD61^2+LMS!$F$15*BD61+LMS!$G$15)),(IF(BD61&lt;90,LMS!$D$17*BD61^3+LMS!$E$17*BD61^2+LMS!$F$17*BD61+LMS!$G$17,LMS!$D$18*BD61^3+LMS!$E$18*BD61^2+LMS!$F$18*BD61+LMS!$G$18)))</f>
        <v>#VALUE!</v>
      </c>
      <c r="BD61" s="7" t="e">
        <f t="shared" si="67"/>
        <v>#VALUE!</v>
      </c>
      <c r="BF61" t="e">
        <f t="shared" si="90"/>
        <v>#VALUE!</v>
      </c>
      <c r="BG61" t="e">
        <f t="shared" si="91"/>
        <v>#VALUE!</v>
      </c>
      <c r="BH61" t="e">
        <f t="shared" si="92"/>
        <v>#VALUE!</v>
      </c>
      <c r="BI61" s="7" t="e">
        <f t="shared" si="93"/>
        <v>#VALUE!</v>
      </c>
      <c r="BJ61" s="7" t="e">
        <f t="shared" si="94"/>
        <v>#VALUE!</v>
      </c>
      <c r="BK61" s="7" t="e">
        <f t="shared" si="95"/>
        <v>#VALUE!</v>
      </c>
      <c r="BL61" s="7" t="e">
        <f t="shared" si="68"/>
        <v>#VALUE!</v>
      </c>
      <c r="BM61" s="7" t="e">
        <f t="shared" si="69"/>
        <v>#VALUE!</v>
      </c>
      <c r="BN61" s="7" t="e">
        <f t="shared" si="70"/>
        <v>#VALUE!</v>
      </c>
      <c r="BO61" s="7" t="e">
        <f t="shared" si="71"/>
        <v>#VALUE!</v>
      </c>
      <c r="BP61" s="7" t="e">
        <f t="shared" si="72"/>
        <v>#VALUE!</v>
      </c>
      <c r="BQ61" s="7" t="e">
        <f t="shared" si="73"/>
        <v>#VALUE!</v>
      </c>
      <c r="BS61" s="7" t="e">
        <f t="shared" si="96"/>
        <v>#VALUE!</v>
      </c>
      <c r="BT61" s="7" t="e">
        <f t="shared" si="97"/>
        <v>#VALUE!</v>
      </c>
      <c r="BU61" s="7" t="e">
        <f t="shared" si="98"/>
        <v>#VALUE!</v>
      </c>
      <c r="BV61" s="7" t="e">
        <f t="shared" si="99"/>
        <v>#VALUE!</v>
      </c>
      <c r="BW61" s="7" t="e">
        <f t="shared" si="100"/>
        <v>#VALUE!</v>
      </c>
      <c r="BX61" s="7" t="e">
        <f t="shared" si="101"/>
        <v>#VALUE!</v>
      </c>
      <c r="BY61" s="7" t="e">
        <f t="shared" si="102"/>
        <v>#VALUE!</v>
      </c>
      <c r="BZ61" s="7" t="e">
        <f t="shared" si="103"/>
        <v>#VALUE!</v>
      </c>
      <c r="CA61" s="7" t="e">
        <f t="shared" si="104"/>
        <v>#VALUE!</v>
      </c>
    </row>
    <row r="62" spans="2:79" s="7" customFormat="1">
      <c r="B62" s="119"/>
      <c r="C62" s="119"/>
      <c r="D62" s="119"/>
      <c r="E62" s="31"/>
      <c r="F62" s="79"/>
      <c r="G62" s="79"/>
      <c r="H62" s="79"/>
      <c r="I62" s="79"/>
      <c r="J62" s="79"/>
      <c r="K62" s="79"/>
      <c r="L62" s="31"/>
      <c r="M62" s="79"/>
      <c r="N62" s="79"/>
      <c r="O62" s="79"/>
      <c r="P62" s="79"/>
      <c r="Q62" s="2" t="str">
        <f t="shared" si="38"/>
        <v/>
      </c>
      <c r="R62" s="11" t="str">
        <f t="shared" si="39"/>
        <v/>
      </c>
      <c r="S62" s="2" t="str">
        <f t="shared" si="40"/>
        <v/>
      </c>
      <c r="T62" s="11" t="str">
        <f t="shared" si="41"/>
        <v/>
      </c>
      <c r="U62" s="2" t="str">
        <f t="shared" si="42"/>
        <v/>
      </c>
      <c r="V62" s="11" t="str">
        <f t="shared" si="43"/>
        <v/>
      </c>
      <c r="W62" s="80" t="str">
        <f t="shared" si="59"/>
        <v/>
      </c>
      <c r="X62" s="80" t="str">
        <f t="shared" si="60"/>
        <v/>
      </c>
      <c r="Y62" s="2" t="str">
        <f t="shared" si="74"/>
        <v/>
      </c>
      <c r="Z62" s="11" t="str">
        <f t="shared" si="75"/>
        <v/>
      </c>
      <c r="AA62" s="2" t="str">
        <f t="shared" si="76"/>
        <v/>
      </c>
      <c r="AB62" s="11" t="str">
        <f t="shared" si="77"/>
        <v/>
      </c>
      <c r="AC62" s="2" t="str">
        <f t="shared" si="78"/>
        <v/>
      </c>
      <c r="AD62" s="11" t="str">
        <f t="shared" si="79"/>
        <v/>
      </c>
      <c r="AE62" s="11" t="str">
        <f t="shared" si="80"/>
        <v/>
      </c>
      <c r="AF62" s="2" t="str">
        <f t="shared" si="81"/>
        <v/>
      </c>
      <c r="AG62" s="2" t="str">
        <f t="shared" si="82"/>
        <v/>
      </c>
      <c r="AH62" s="2" t="str">
        <f t="shared" si="83"/>
        <v/>
      </c>
      <c r="AI62" s="11" t="str">
        <f t="shared" si="84"/>
        <v/>
      </c>
      <c r="AJ62" s="2" t="str">
        <f t="shared" si="85"/>
        <v/>
      </c>
      <c r="AK62" s="11" t="str">
        <f t="shared" si="86"/>
        <v/>
      </c>
      <c r="AL62" s="2" t="str">
        <f t="shared" si="87"/>
        <v/>
      </c>
      <c r="AM62" s="11" t="str">
        <f t="shared" si="88"/>
        <v/>
      </c>
      <c r="AN62" s="11" t="str">
        <f t="shared" si="61"/>
        <v/>
      </c>
      <c r="AO62" s="11" t="str">
        <f t="shared" si="62"/>
        <v/>
      </c>
      <c r="AP62" s="32"/>
      <c r="AQ62" s="32"/>
      <c r="AR62" s="137"/>
      <c r="AS62" s="12" t="e">
        <f t="shared" si="63"/>
        <v>#VALUE!</v>
      </c>
      <c r="AT62" s="13" t="e">
        <f t="shared" si="64"/>
        <v>#VALUE!</v>
      </c>
      <c r="AU62" s="13"/>
      <c r="AV62" s="8">
        <f t="shared" si="65"/>
        <v>9.0359999999999996</v>
      </c>
      <c r="AW62" s="8">
        <f t="shared" si="66"/>
        <v>-184.49199999999999</v>
      </c>
      <c r="AX62" s="8"/>
      <c r="AY62" s="8">
        <f t="shared" si="89"/>
        <v>0</v>
      </c>
      <c r="AZ62"/>
      <c r="BA62" t="e">
        <f>IF(D62="M",IF(BD62&lt;78,LMS!$D$5*BD62^3+LMS!$E$5*BD62^2+LMS!$F$5*BD62+LMS!$G$5,IF(BD62&lt;150,LMS!$D$6*BD62^3+LMS!$E$6*BD62^2+LMS!$F$6*BD62+LMS!$G$6,LMS!$D$7*BD62^3+LMS!$E$7*BD62^2+LMS!$F$7*BD62+LMS!$G$7)),IF(BD62&lt;69,LMS!$D$9*BD62^3+LMS!$E$9*BD62^2+LMS!$F$9*BD62+LMS!$G$9,IF(BD62&lt;150,LMS!$D$10*BD62^3+LMS!$E$10*BD62^2+LMS!$F$10*BD62+LMS!$G$10,LMS!$D$11*BD62^3+LMS!$E$11*BD62^2+LMS!$F$11*BD62+LMS!$G$11)))</f>
        <v>#VALUE!</v>
      </c>
      <c r="BB62" t="e">
        <f>IF(D62="M",(IF(BD62&lt;2.5,LMS!$D$21*BD62^3+LMS!$E$21*BD62^2+LMS!$F$21*BD62+LMS!$G$21,IF(BD62&lt;9.5,LMS!$D$22*BD62^3+LMS!$E$22*BD62^2+LMS!$F$22*BD62+LMS!$G$22,IF(BD62&lt;26.75,LMS!$D$23*BD62^3+LMS!$E$23*BD62^2+LMS!$F$23*BD62+LMS!$G$23,IF(BD62&lt;90,LMS!$D$24*BD62^3+LMS!$E$24*BD62^2+LMS!$F$24*BD62+LMS!$G$24,LMS!$D$25*BD62^3+LMS!$E$25*BD62^2+LMS!$F$25*BD62+LMS!$G$25))))),(IF(BD62&lt;2.5,LMS!$D$27*BD62^3+LMS!$E$27*BD62^2+LMS!$F$27*BD62+LMS!$G$27,IF(BD62&lt;9.5,LMS!$D$28*BD62^3+LMS!$E$28*BD62^2+LMS!$F$28*BD62+LMS!$G$28,IF(BD62&lt;26.75,LMS!$D$29*BD62^3+LMS!$E$29*BD62^2+LMS!$F$29*BD62+LMS!$G$29,IF(BD62&lt;90,LMS!$D$30*BD62^3+LMS!$E$30*BD62^2+LMS!$F$30*BD62+LMS!$G$30,IF(BD62&lt;150,LMS!$D$31*BD62^3+LMS!$E$31*BD62^2+LMS!$F$31*BD62+LMS!$G$31,LMS!$D$32*BD62^3+LMS!$E$32*BD62^2+LMS!$F$32*BD62+LMS!$G$32)))))))</f>
        <v>#VALUE!</v>
      </c>
      <c r="BC62" t="e">
        <f>IF(D62="M",(IF(BD62&lt;90,LMS!$D$14*BD62^3+LMS!$E$14*BD62^2+LMS!$F$14*BD62+LMS!$G$14,LMS!$D$15*BD62^3+LMS!$E$15*BD62^2+LMS!$F$15*BD62+LMS!$G$15)),(IF(BD62&lt;90,LMS!$D$17*BD62^3+LMS!$E$17*BD62^2+LMS!$F$17*BD62+LMS!$G$17,LMS!$D$18*BD62^3+LMS!$E$18*BD62^2+LMS!$F$18*BD62+LMS!$G$18)))</f>
        <v>#VALUE!</v>
      </c>
      <c r="BD62" s="7" t="e">
        <f t="shared" si="67"/>
        <v>#VALUE!</v>
      </c>
      <c r="BF62" t="e">
        <f t="shared" si="90"/>
        <v>#VALUE!</v>
      </c>
      <c r="BG62" t="e">
        <f t="shared" si="91"/>
        <v>#VALUE!</v>
      </c>
      <c r="BH62" t="e">
        <f t="shared" si="92"/>
        <v>#VALUE!</v>
      </c>
      <c r="BI62" s="7" t="e">
        <f t="shared" si="93"/>
        <v>#VALUE!</v>
      </c>
      <c r="BJ62" s="7" t="e">
        <f t="shared" si="94"/>
        <v>#VALUE!</v>
      </c>
      <c r="BK62" s="7" t="e">
        <f t="shared" si="95"/>
        <v>#VALUE!</v>
      </c>
      <c r="BL62" s="7" t="e">
        <f t="shared" si="68"/>
        <v>#VALUE!</v>
      </c>
      <c r="BM62" s="7" t="e">
        <f t="shared" si="69"/>
        <v>#VALUE!</v>
      </c>
      <c r="BN62" s="7" t="e">
        <f t="shared" si="70"/>
        <v>#VALUE!</v>
      </c>
      <c r="BO62" s="7" t="e">
        <f t="shared" si="71"/>
        <v>#VALUE!</v>
      </c>
      <c r="BP62" s="7" t="e">
        <f t="shared" si="72"/>
        <v>#VALUE!</v>
      </c>
      <c r="BQ62" s="7" t="e">
        <f t="shared" si="73"/>
        <v>#VALUE!</v>
      </c>
      <c r="BS62" s="7" t="e">
        <f t="shared" si="96"/>
        <v>#VALUE!</v>
      </c>
      <c r="BT62" s="7" t="e">
        <f t="shared" si="97"/>
        <v>#VALUE!</v>
      </c>
      <c r="BU62" s="7" t="e">
        <f t="shared" si="98"/>
        <v>#VALUE!</v>
      </c>
      <c r="BV62" s="7" t="e">
        <f t="shared" si="99"/>
        <v>#VALUE!</v>
      </c>
      <c r="BW62" s="7" t="e">
        <f t="shared" si="100"/>
        <v>#VALUE!</v>
      </c>
      <c r="BX62" s="7" t="e">
        <f t="shared" si="101"/>
        <v>#VALUE!</v>
      </c>
      <c r="BY62" s="7" t="e">
        <f t="shared" si="102"/>
        <v>#VALUE!</v>
      </c>
      <c r="BZ62" s="7" t="e">
        <f t="shared" si="103"/>
        <v>#VALUE!</v>
      </c>
      <c r="CA62" s="7" t="e">
        <f t="shared" si="104"/>
        <v>#VALUE!</v>
      </c>
    </row>
    <row r="63" spans="2:79" s="7" customFormat="1">
      <c r="B63" s="119"/>
      <c r="C63" s="119"/>
      <c r="D63" s="119"/>
      <c r="E63" s="31"/>
      <c r="F63" s="79"/>
      <c r="G63" s="79"/>
      <c r="H63" s="79"/>
      <c r="I63" s="79"/>
      <c r="J63" s="79"/>
      <c r="K63" s="79"/>
      <c r="L63" s="31"/>
      <c r="M63" s="79"/>
      <c r="N63" s="79"/>
      <c r="O63" s="79"/>
      <c r="P63" s="79"/>
      <c r="Q63" s="2" t="str">
        <f t="shared" si="38"/>
        <v/>
      </c>
      <c r="R63" s="11" t="str">
        <f t="shared" si="39"/>
        <v/>
      </c>
      <c r="S63" s="2" t="str">
        <f t="shared" si="40"/>
        <v/>
      </c>
      <c r="T63" s="11" t="str">
        <f t="shared" si="41"/>
        <v/>
      </c>
      <c r="U63" s="2" t="str">
        <f t="shared" si="42"/>
        <v/>
      </c>
      <c r="V63" s="11" t="str">
        <f t="shared" si="43"/>
        <v/>
      </c>
      <c r="W63" s="80" t="str">
        <f t="shared" si="59"/>
        <v/>
      </c>
      <c r="X63" s="80" t="str">
        <f t="shared" si="60"/>
        <v/>
      </c>
      <c r="Y63" s="2" t="str">
        <f t="shared" si="74"/>
        <v/>
      </c>
      <c r="Z63" s="11" t="str">
        <f t="shared" si="75"/>
        <v/>
      </c>
      <c r="AA63" s="2" t="str">
        <f t="shared" si="76"/>
        <v/>
      </c>
      <c r="AB63" s="11" t="str">
        <f t="shared" si="77"/>
        <v/>
      </c>
      <c r="AC63" s="2" t="str">
        <f t="shared" si="78"/>
        <v/>
      </c>
      <c r="AD63" s="11" t="str">
        <f t="shared" si="79"/>
        <v/>
      </c>
      <c r="AE63" s="11" t="str">
        <f t="shared" si="80"/>
        <v/>
      </c>
      <c r="AF63" s="2" t="str">
        <f t="shared" si="81"/>
        <v/>
      </c>
      <c r="AG63" s="2" t="str">
        <f t="shared" si="82"/>
        <v/>
      </c>
      <c r="AH63" s="2" t="str">
        <f t="shared" si="83"/>
        <v/>
      </c>
      <c r="AI63" s="11" t="str">
        <f t="shared" si="84"/>
        <v/>
      </c>
      <c r="AJ63" s="2" t="str">
        <f t="shared" si="85"/>
        <v/>
      </c>
      <c r="AK63" s="11" t="str">
        <f t="shared" si="86"/>
        <v/>
      </c>
      <c r="AL63" s="2" t="str">
        <f t="shared" si="87"/>
        <v/>
      </c>
      <c r="AM63" s="11" t="str">
        <f t="shared" si="88"/>
        <v/>
      </c>
      <c r="AN63" s="11" t="str">
        <f t="shared" si="61"/>
        <v/>
      </c>
      <c r="AO63" s="11" t="str">
        <f t="shared" si="62"/>
        <v/>
      </c>
      <c r="AP63" s="32"/>
      <c r="AQ63" s="32"/>
      <c r="AR63" s="137"/>
      <c r="AS63" s="12" t="e">
        <f t="shared" si="63"/>
        <v>#VALUE!</v>
      </c>
      <c r="AT63" s="13" t="e">
        <f t="shared" si="64"/>
        <v>#VALUE!</v>
      </c>
      <c r="AU63" s="13"/>
      <c r="AV63" s="8">
        <f t="shared" si="65"/>
        <v>9.0359999999999996</v>
      </c>
      <c r="AW63" s="8">
        <f t="shared" si="66"/>
        <v>-184.49199999999999</v>
      </c>
      <c r="AX63" s="8"/>
      <c r="AY63" s="8">
        <f t="shared" si="89"/>
        <v>0</v>
      </c>
      <c r="AZ63"/>
      <c r="BA63" t="e">
        <f>IF(D63="M",IF(BD63&lt;78,LMS!$D$5*BD63^3+LMS!$E$5*BD63^2+LMS!$F$5*BD63+LMS!$G$5,IF(BD63&lt;150,LMS!$D$6*BD63^3+LMS!$E$6*BD63^2+LMS!$F$6*BD63+LMS!$G$6,LMS!$D$7*BD63^3+LMS!$E$7*BD63^2+LMS!$F$7*BD63+LMS!$G$7)),IF(BD63&lt;69,LMS!$D$9*BD63^3+LMS!$E$9*BD63^2+LMS!$F$9*BD63+LMS!$G$9,IF(BD63&lt;150,LMS!$D$10*BD63^3+LMS!$E$10*BD63^2+LMS!$F$10*BD63+LMS!$G$10,LMS!$D$11*BD63^3+LMS!$E$11*BD63^2+LMS!$F$11*BD63+LMS!$G$11)))</f>
        <v>#VALUE!</v>
      </c>
      <c r="BB63" t="e">
        <f>IF(D63="M",(IF(BD63&lt;2.5,LMS!$D$21*BD63^3+LMS!$E$21*BD63^2+LMS!$F$21*BD63+LMS!$G$21,IF(BD63&lt;9.5,LMS!$D$22*BD63^3+LMS!$E$22*BD63^2+LMS!$F$22*BD63+LMS!$G$22,IF(BD63&lt;26.75,LMS!$D$23*BD63^3+LMS!$E$23*BD63^2+LMS!$F$23*BD63+LMS!$G$23,IF(BD63&lt;90,LMS!$D$24*BD63^3+LMS!$E$24*BD63^2+LMS!$F$24*BD63+LMS!$G$24,LMS!$D$25*BD63^3+LMS!$E$25*BD63^2+LMS!$F$25*BD63+LMS!$G$25))))),(IF(BD63&lt;2.5,LMS!$D$27*BD63^3+LMS!$E$27*BD63^2+LMS!$F$27*BD63+LMS!$G$27,IF(BD63&lt;9.5,LMS!$D$28*BD63^3+LMS!$E$28*BD63^2+LMS!$F$28*BD63+LMS!$G$28,IF(BD63&lt;26.75,LMS!$D$29*BD63^3+LMS!$E$29*BD63^2+LMS!$F$29*BD63+LMS!$G$29,IF(BD63&lt;90,LMS!$D$30*BD63^3+LMS!$E$30*BD63^2+LMS!$F$30*BD63+LMS!$G$30,IF(BD63&lt;150,LMS!$D$31*BD63^3+LMS!$E$31*BD63^2+LMS!$F$31*BD63+LMS!$G$31,LMS!$D$32*BD63^3+LMS!$E$32*BD63^2+LMS!$F$32*BD63+LMS!$G$32)))))))</f>
        <v>#VALUE!</v>
      </c>
      <c r="BC63" t="e">
        <f>IF(D63="M",(IF(BD63&lt;90,LMS!$D$14*BD63^3+LMS!$E$14*BD63^2+LMS!$F$14*BD63+LMS!$G$14,LMS!$D$15*BD63^3+LMS!$E$15*BD63^2+LMS!$F$15*BD63+LMS!$G$15)),(IF(BD63&lt;90,LMS!$D$17*BD63^3+LMS!$E$17*BD63^2+LMS!$F$17*BD63+LMS!$G$17,LMS!$D$18*BD63^3+LMS!$E$18*BD63^2+LMS!$F$18*BD63+LMS!$G$18)))</f>
        <v>#VALUE!</v>
      </c>
      <c r="BD63" s="7" t="e">
        <f t="shared" si="67"/>
        <v>#VALUE!</v>
      </c>
      <c r="BF63" t="e">
        <f t="shared" si="90"/>
        <v>#VALUE!</v>
      </c>
      <c r="BG63" t="e">
        <f t="shared" si="91"/>
        <v>#VALUE!</v>
      </c>
      <c r="BH63" t="e">
        <f t="shared" si="92"/>
        <v>#VALUE!</v>
      </c>
      <c r="BI63" s="7" t="e">
        <f t="shared" si="93"/>
        <v>#VALUE!</v>
      </c>
      <c r="BJ63" s="7" t="e">
        <f t="shared" si="94"/>
        <v>#VALUE!</v>
      </c>
      <c r="BK63" s="7" t="e">
        <f t="shared" si="95"/>
        <v>#VALUE!</v>
      </c>
      <c r="BL63" s="7" t="e">
        <f t="shared" si="68"/>
        <v>#VALUE!</v>
      </c>
      <c r="BM63" s="7" t="e">
        <f t="shared" si="69"/>
        <v>#VALUE!</v>
      </c>
      <c r="BN63" s="7" t="e">
        <f t="shared" si="70"/>
        <v>#VALUE!</v>
      </c>
      <c r="BO63" s="7" t="e">
        <f t="shared" si="71"/>
        <v>#VALUE!</v>
      </c>
      <c r="BP63" s="7" t="e">
        <f t="shared" si="72"/>
        <v>#VALUE!</v>
      </c>
      <c r="BQ63" s="7" t="e">
        <f t="shared" si="73"/>
        <v>#VALUE!</v>
      </c>
      <c r="BS63" s="7" t="e">
        <f t="shared" si="96"/>
        <v>#VALUE!</v>
      </c>
      <c r="BT63" s="7" t="e">
        <f t="shared" si="97"/>
        <v>#VALUE!</v>
      </c>
      <c r="BU63" s="7" t="e">
        <f t="shared" si="98"/>
        <v>#VALUE!</v>
      </c>
      <c r="BV63" s="7" t="e">
        <f t="shared" si="99"/>
        <v>#VALUE!</v>
      </c>
      <c r="BW63" s="7" t="e">
        <f t="shared" si="100"/>
        <v>#VALUE!</v>
      </c>
      <c r="BX63" s="7" t="e">
        <f t="shared" si="101"/>
        <v>#VALUE!</v>
      </c>
      <c r="BY63" s="7" t="e">
        <f t="shared" si="102"/>
        <v>#VALUE!</v>
      </c>
      <c r="BZ63" s="7" t="e">
        <f t="shared" si="103"/>
        <v>#VALUE!</v>
      </c>
      <c r="CA63" s="7" t="e">
        <f t="shared" si="104"/>
        <v>#VALUE!</v>
      </c>
    </row>
    <row r="64" spans="2:79" s="7" customFormat="1">
      <c r="B64" s="119"/>
      <c r="C64" s="119"/>
      <c r="D64" s="119"/>
      <c r="E64" s="31"/>
      <c r="F64" s="79"/>
      <c r="G64" s="79"/>
      <c r="H64" s="79"/>
      <c r="I64" s="79"/>
      <c r="J64" s="79"/>
      <c r="K64" s="79"/>
      <c r="L64" s="31"/>
      <c r="M64" s="79"/>
      <c r="N64" s="79"/>
      <c r="O64" s="79"/>
      <c r="P64" s="79"/>
      <c r="Q64" s="2" t="str">
        <f t="shared" si="38"/>
        <v/>
      </c>
      <c r="R64" s="11" t="str">
        <f t="shared" si="39"/>
        <v/>
      </c>
      <c r="S64" s="2" t="str">
        <f t="shared" si="40"/>
        <v/>
      </c>
      <c r="T64" s="11" t="str">
        <f t="shared" si="41"/>
        <v/>
      </c>
      <c r="U64" s="2" t="str">
        <f t="shared" si="42"/>
        <v/>
      </c>
      <c r="V64" s="11" t="str">
        <f t="shared" si="43"/>
        <v/>
      </c>
      <c r="W64" s="80" t="str">
        <f t="shared" si="59"/>
        <v/>
      </c>
      <c r="X64" s="80" t="str">
        <f t="shared" si="60"/>
        <v/>
      </c>
      <c r="Y64" s="2" t="str">
        <f t="shared" si="74"/>
        <v/>
      </c>
      <c r="Z64" s="11" t="str">
        <f t="shared" si="75"/>
        <v/>
      </c>
      <c r="AA64" s="2" t="str">
        <f t="shared" si="76"/>
        <v/>
      </c>
      <c r="AB64" s="11" t="str">
        <f t="shared" si="77"/>
        <v/>
      </c>
      <c r="AC64" s="2" t="str">
        <f t="shared" si="78"/>
        <v/>
      </c>
      <c r="AD64" s="11" t="str">
        <f t="shared" si="79"/>
        <v/>
      </c>
      <c r="AE64" s="11" t="str">
        <f t="shared" si="80"/>
        <v/>
      </c>
      <c r="AF64" s="2" t="str">
        <f t="shared" si="81"/>
        <v/>
      </c>
      <c r="AG64" s="2" t="str">
        <f t="shared" si="82"/>
        <v/>
      </c>
      <c r="AH64" s="2" t="str">
        <f t="shared" si="83"/>
        <v/>
      </c>
      <c r="AI64" s="11" t="str">
        <f t="shared" si="84"/>
        <v/>
      </c>
      <c r="AJ64" s="2" t="str">
        <f t="shared" si="85"/>
        <v/>
      </c>
      <c r="AK64" s="11" t="str">
        <f t="shared" si="86"/>
        <v/>
      </c>
      <c r="AL64" s="2" t="str">
        <f t="shared" si="87"/>
        <v/>
      </c>
      <c r="AM64" s="11" t="str">
        <f t="shared" si="88"/>
        <v/>
      </c>
      <c r="AN64" s="11" t="str">
        <f t="shared" si="61"/>
        <v/>
      </c>
      <c r="AO64" s="11" t="str">
        <f t="shared" si="62"/>
        <v/>
      </c>
      <c r="AP64" s="32"/>
      <c r="AQ64" s="32"/>
      <c r="AR64" s="137"/>
      <c r="AS64" s="12" t="e">
        <f t="shared" si="63"/>
        <v>#VALUE!</v>
      </c>
      <c r="AT64" s="13" t="e">
        <f t="shared" si="64"/>
        <v>#VALUE!</v>
      </c>
      <c r="AU64" s="13"/>
      <c r="AV64" s="8">
        <f t="shared" si="65"/>
        <v>9.0359999999999996</v>
      </c>
      <c r="AW64" s="8">
        <f t="shared" si="66"/>
        <v>-184.49199999999999</v>
      </c>
      <c r="AX64" s="8"/>
      <c r="AY64" s="8">
        <f t="shared" si="89"/>
        <v>0</v>
      </c>
      <c r="AZ64"/>
      <c r="BA64" t="e">
        <f>IF(D64="M",IF(BD64&lt;78,LMS!$D$5*BD64^3+LMS!$E$5*BD64^2+LMS!$F$5*BD64+LMS!$G$5,IF(BD64&lt;150,LMS!$D$6*BD64^3+LMS!$E$6*BD64^2+LMS!$F$6*BD64+LMS!$G$6,LMS!$D$7*BD64^3+LMS!$E$7*BD64^2+LMS!$F$7*BD64+LMS!$G$7)),IF(BD64&lt;69,LMS!$D$9*BD64^3+LMS!$E$9*BD64^2+LMS!$F$9*BD64+LMS!$G$9,IF(BD64&lt;150,LMS!$D$10*BD64^3+LMS!$E$10*BD64^2+LMS!$F$10*BD64+LMS!$G$10,LMS!$D$11*BD64^3+LMS!$E$11*BD64^2+LMS!$F$11*BD64+LMS!$G$11)))</f>
        <v>#VALUE!</v>
      </c>
      <c r="BB64" t="e">
        <f>IF(D64="M",(IF(BD64&lt;2.5,LMS!$D$21*BD64^3+LMS!$E$21*BD64^2+LMS!$F$21*BD64+LMS!$G$21,IF(BD64&lt;9.5,LMS!$D$22*BD64^3+LMS!$E$22*BD64^2+LMS!$F$22*BD64+LMS!$G$22,IF(BD64&lt;26.75,LMS!$D$23*BD64^3+LMS!$E$23*BD64^2+LMS!$F$23*BD64+LMS!$G$23,IF(BD64&lt;90,LMS!$D$24*BD64^3+LMS!$E$24*BD64^2+LMS!$F$24*BD64+LMS!$G$24,LMS!$D$25*BD64^3+LMS!$E$25*BD64^2+LMS!$F$25*BD64+LMS!$G$25))))),(IF(BD64&lt;2.5,LMS!$D$27*BD64^3+LMS!$E$27*BD64^2+LMS!$F$27*BD64+LMS!$G$27,IF(BD64&lt;9.5,LMS!$D$28*BD64^3+LMS!$E$28*BD64^2+LMS!$F$28*BD64+LMS!$G$28,IF(BD64&lt;26.75,LMS!$D$29*BD64^3+LMS!$E$29*BD64^2+LMS!$F$29*BD64+LMS!$G$29,IF(BD64&lt;90,LMS!$D$30*BD64^3+LMS!$E$30*BD64^2+LMS!$F$30*BD64+LMS!$G$30,IF(BD64&lt;150,LMS!$D$31*BD64^3+LMS!$E$31*BD64^2+LMS!$F$31*BD64+LMS!$G$31,LMS!$D$32*BD64^3+LMS!$E$32*BD64^2+LMS!$F$32*BD64+LMS!$G$32)))))))</f>
        <v>#VALUE!</v>
      </c>
      <c r="BC64" t="e">
        <f>IF(D64="M",(IF(BD64&lt;90,LMS!$D$14*BD64^3+LMS!$E$14*BD64^2+LMS!$F$14*BD64+LMS!$G$14,LMS!$D$15*BD64^3+LMS!$E$15*BD64^2+LMS!$F$15*BD64+LMS!$G$15)),(IF(BD64&lt;90,LMS!$D$17*BD64^3+LMS!$E$17*BD64^2+LMS!$F$17*BD64+LMS!$G$17,LMS!$D$18*BD64^3+LMS!$E$18*BD64^2+LMS!$F$18*BD64+LMS!$G$18)))</f>
        <v>#VALUE!</v>
      </c>
      <c r="BD64" s="7" t="e">
        <f t="shared" si="67"/>
        <v>#VALUE!</v>
      </c>
      <c r="BF64" t="e">
        <f t="shared" si="90"/>
        <v>#VALUE!</v>
      </c>
      <c r="BG64" t="e">
        <f t="shared" si="91"/>
        <v>#VALUE!</v>
      </c>
      <c r="BH64" t="e">
        <f t="shared" si="92"/>
        <v>#VALUE!</v>
      </c>
      <c r="BI64" s="7" t="e">
        <f t="shared" si="93"/>
        <v>#VALUE!</v>
      </c>
      <c r="BJ64" s="7" t="e">
        <f t="shared" si="94"/>
        <v>#VALUE!</v>
      </c>
      <c r="BK64" s="7" t="e">
        <f t="shared" si="95"/>
        <v>#VALUE!</v>
      </c>
      <c r="BL64" s="7" t="e">
        <f t="shared" si="68"/>
        <v>#VALUE!</v>
      </c>
      <c r="BM64" s="7" t="e">
        <f t="shared" si="69"/>
        <v>#VALUE!</v>
      </c>
      <c r="BN64" s="7" t="e">
        <f t="shared" si="70"/>
        <v>#VALUE!</v>
      </c>
      <c r="BO64" s="7" t="e">
        <f t="shared" si="71"/>
        <v>#VALUE!</v>
      </c>
      <c r="BP64" s="7" t="e">
        <f t="shared" si="72"/>
        <v>#VALUE!</v>
      </c>
      <c r="BQ64" s="7" t="e">
        <f t="shared" si="73"/>
        <v>#VALUE!</v>
      </c>
      <c r="BS64" s="7" t="e">
        <f t="shared" si="96"/>
        <v>#VALUE!</v>
      </c>
      <c r="BT64" s="7" t="e">
        <f t="shared" si="97"/>
        <v>#VALUE!</v>
      </c>
      <c r="BU64" s="7" t="e">
        <f t="shared" si="98"/>
        <v>#VALUE!</v>
      </c>
      <c r="BV64" s="7" t="e">
        <f t="shared" si="99"/>
        <v>#VALUE!</v>
      </c>
      <c r="BW64" s="7" t="e">
        <f t="shared" si="100"/>
        <v>#VALUE!</v>
      </c>
      <c r="BX64" s="7" t="e">
        <f t="shared" si="101"/>
        <v>#VALUE!</v>
      </c>
      <c r="BY64" s="7" t="e">
        <f t="shared" si="102"/>
        <v>#VALUE!</v>
      </c>
      <c r="BZ64" s="7" t="e">
        <f t="shared" si="103"/>
        <v>#VALUE!</v>
      </c>
      <c r="CA64" s="7" t="e">
        <f t="shared" si="104"/>
        <v>#VALUE!</v>
      </c>
    </row>
    <row r="65" spans="2:79" s="7" customFormat="1">
      <c r="B65" s="119"/>
      <c r="C65" s="119"/>
      <c r="D65" s="119"/>
      <c r="E65" s="31"/>
      <c r="F65" s="79"/>
      <c r="G65" s="79"/>
      <c r="H65" s="79"/>
      <c r="I65" s="79"/>
      <c r="J65" s="79"/>
      <c r="K65" s="79"/>
      <c r="L65" s="31"/>
      <c r="M65" s="79"/>
      <c r="N65" s="79"/>
      <c r="O65" s="79"/>
      <c r="P65" s="79"/>
      <c r="Q65" s="2" t="str">
        <f t="shared" si="38"/>
        <v/>
      </c>
      <c r="R65" s="11" t="str">
        <f t="shared" si="39"/>
        <v/>
      </c>
      <c r="S65" s="2" t="str">
        <f t="shared" si="40"/>
        <v/>
      </c>
      <c r="T65" s="11" t="str">
        <f t="shared" si="41"/>
        <v/>
      </c>
      <c r="U65" s="2" t="str">
        <f t="shared" si="42"/>
        <v/>
      </c>
      <c r="V65" s="11" t="str">
        <f t="shared" si="43"/>
        <v/>
      </c>
      <c r="W65" s="80" t="str">
        <f t="shared" si="59"/>
        <v/>
      </c>
      <c r="X65" s="80" t="str">
        <f t="shared" si="60"/>
        <v/>
      </c>
      <c r="Y65" s="2" t="str">
        <f t="shared" si="74"/>
        <v/>
      </c>
      <c r="Z65" s="11" t="str">
        <f t="shared" si="75"/>
        <v/>
      </c>
      <c r="AA65" s="2" t="str">
        <f t="shared" si="76"/>
        <v/>
      </c>
      <c r="AB65" s="11" t="str">
        <f t="shared" si="77"/>
        <v/>
      </c>
      <c r="AC65" s="2" t="str">
        <f t="shared" si="78"/>
        <v/>
      </c>
      <c r="AD65" s="11" t="str">
        <f t="shared" si="79"/>
        <v/>
      </c>
      <c r="AE65" s="11" t="str">
        <f t="shared" si="80"/>
        <v/>
      </c>
      <c r="AF65" s="2" t="str">
        <f t="shared" si="81"/>
        <v/>
      </c>
      <c r="AG65" s="2" t="str">
        <f t="shared" si="82"/>
        <v/>
      </c>
      <c r="AH65" s="2" t="str">
        <f t="shared" si="83"/>
        <v/>
      </c>
      <c r="AI65" s="11" t="str">
        <f t="shared" si="84"/>
        <v/>
      </c>
      <c r="AJ65" s="2" t="str">
        <f t="shared" si="85"/>
        <v/>
      </c>
      <c r="AK65" s="11" t="str">
        <f t="shared" si="86"/>
        <v/>
      </c>
      <c r="AL65" s="2" t="str">
        <f t="shared" si="87"/>
        <v/>
      </c>
      <c r="AM65" s="11" t="str">
        <f t="shared" si="88"/>
        <v/>
      </c>
      <c r="AN65" s="11" t="str">
        <f t="shared" si="61"/>
        <v/>
      </c>
      <c r="AO65" s="11" t="str">
        <f t="shared" si="62"/>
        <v/>
      </c>
      <c r="AP65" s="32"/>
      <c r="AQ65" s="32"/>
      <c r="AR65" s="137"/>
      <c r="AS65" s="12" t="e">
        <f t="shared" si="63"/>
        <v>#VALUE!</v>
      </c>
      <c r="AT65" s="13" t="e">
        <f t="shared" si="64"/>
        <v>#VALUE!</v>
      </c>
      <c r="AU65" s="13"/>
      <c r="AV65" s="8">
        <f t="shared" si="65"/>
        <v>9.0359999999999996</v>
      </c>
      <c r="AW65" s="8">
        <f t="shared" si="66"/>
        <v>-184.49199999999999</v>
      </c>
      <c r="AX65" s="8"/>
      <c r="AY65" s="8">
        <f t="shared" si="89"/>
        <v>0</v>
      </c>
      <c r="AZ65"/>
      <c r="BA65" t="e">
        <f>IF(D65="M",IF(BD65&lt;78,LMS!$D$5*BD65^3+LMS!$E$5*BD65^2+LMS!$F$5*BD65+LMS!$G$5,IF(BD65&lt;150,LMS!$D$6*BD65^3+LMS!$E$6*BD65^2+LMS!$F$6*BD65+LMS!$G$6,LMS!$D$7*BD65^3+LMS!$E$7*BD65^2+LMS!$F$7*BD65+LMS!$G$7)),IF(BD65&lt;69,LMS!$D$9*BD65^3+LMS!$E$9*BD65^2+LMS!$F$9*BD65+LMS!$G$9,IF(BD65&lt;150,LMS!$D$10*BD65^3+LMS!$E$10*BD65^2+LMS!$F$10*BD65+LMS!$G$10,LMS!$D$11*BD65^3+LMS!$E$11*BD65^2+LMS!$F$11*BD65+LMS!$G$11)))</f>
        <v>#VALUE!</v>
      </c>
      <c r="BB65" t="e">
        <f>IF(D65="M",(IF(BD65&lt;2.5,LMS!$D$21*BD65^3+LMS!$E$21*BD65^2+LMS!$F$21*BD65+LMS!$G$21,IF(BD65&lt;9.5,LMS!$D$22*BD65^3+LMS!$E$22*BD65^2+LMS!$F$22*BD65+LMS!$G$22,IF(BD65&lt;26.75,LMS!$D$23*BD65^3+LMS!$E$23*BD65^2+LMS!$F$23*BD65+LMS!$G$23,IF(BD65&lt;90,LMS!$D$24*BD65^3+LMS!$E$24*BD65^2+LMS!$F$24*BD65+LMS!$G$24,LMS!$D$25*BD65^3+LMS!$E$25*BD65^2+LMS!$F$25*BD65+LMS!$G$25))))),(IF(BD65&lt;2.5,LMS!$D$27*BD65^3+LMS!$E$27*BD65^2+LMS!$F$27*BD65+LMS!$G$27,IF(BD65&lt;9.5,LMS!$D$28*BD65^3+LMS!$E$28*BD65^2+LMS!$F$28*BD65+LMS!$G$28,IF(BD65&lt;26.75,LMS!$D$29*BD65^3+LMS!$E$29*BD65^2+LMS!$F$29*BD65+LMS!$G$29,IF(BD65&lt;90,LMS!$D$30*BD65^3+LMS!$E$30*BD65^2+LMS!$F$30*BD65+LMS!$G$30,IF(BD65&lt;150,LMS!$D$31*BD65^3+LMS!$E$31*BD65^2+LMS!$F$31*BD65+LMS!$G$31,LMS!$D$32*BD65^3+LMS!$E$32*BD65^2+LMS!$F$32*BD65+LMS!$G$32)))))))</f>
        <v>#VALUE!</v>
      </c>
      <c r="BC65" t="e">
        <f>IF(D65="M",(IF(BD65&lt;90,LMS!$D$14*BD65^3+LMS!$E$14*BD65^2+LMS!$F$14*BD65+LMS!$G$14,LMS!$D$15*BD65^3+LMS!$E$15*BD65^2+LMS!$F$15*BD65+LMS!$G$15)),(IF(BD65&lt;90,LMS!$D$17*BD65^3+LMS!$E$17*BD65^2+LMS!$F$17*BD65+LMS!$G$17,LMS!$D$18*BD65^3+LMS!$E$18*BD65^2+LMS!$F$18*BD65+LMS!$G$18)))</f>
        <v>#VALUE!</v>
      </c>
      <c r="BD65" s="7" t="e">
        <f t="shared" si="67"/>
        <v>#VALUE!</v>
      </c>
      <c r="BF65" t="e">
        <f t="shared" si="90"/>
        <v>#VALUE!</v>
      </c>
      <c r="BG65" t="e">
        <f t="shared" si="91"/>
        <v>#VALUE!</v>
      </c>
      <c r="BH65" t="e">
        <f t="shared" si="92"/>
        <v>#VALUE!</v>
      </c>
      <c r="BI65" s="7" t="e">
        <f t="shared" si="93"/>
        <v>#VALUE!</v>
      </c>
      <c r="BJ65" s="7" t="e">
        <f t="shared" si="94"/>
        <v>#VALUE!</v>
      </c>
      <c r="BK65" s="7" t="e">
        <f t="shared" si="95"/>
        <v>#VALUE!</v>
      </c>
      <c r="BL65" s="7" t="e">
        <f t="shared" si="68"/>
        <v>#VALUE!</v>
      </c>
      <c r="BM65" s="7" t="e">
        <f t="shared" si="69"/>
        <v>#VALUE!</v>
      </c>
      <c r="BN65" s="7" t="e">
        <f t="shared" si="70"/>
        <v>#VALUE!</v>
      </c>
      <c r="BO65" s="7" t="e">
        <f t="shared" si="71"/>
        <v>#VALUE!</v>
      </c>
      <c r="BP65" s="7" t="e">
        <f t="shared" si="72"/>
        <v>#VALUE!</v>
      </c>
      <c r="BQ65" s="7" t="e">
        <f t="shared" si="73"/>
        <v>#VALUE!</v>
      </c>
      <c r="BS65" s="7" t="e">
        <f t="shared" si="96"/>
        <v>#VALUE!</v>
      </c>
      <c r="BT65" s="7" t="e">
        <f t="shared" si="97"/>
        <v>#VALUE!</v>
      </c>
      <c r="BU65" s="7" t="e">
        <f t="shared" si="98"/>
        <v>#VALUE!</v>
      </c>
      <c r="BV65" s="7" t="e">
        <f t="shared" si="99"/>
        <v>#VALUE!</v>
      </c>
      <c r="BW65" s="7" t="e">
        <f t="shared" si="100"/>
        <v>#VALUE!</v>
      </c>
      <c r="BX65" s="7" t="e">
        <f t="shared" si="101"/>
        <v>#VALUE!</v>
      </c>
      <c r="BY65" s="7" t="e">
        <f t="shared" si="102"/>
        <v>#VALUE!</v>
      </c>
      <c r="BZ65" s="7" t="e">
        <f t="shared" si="103"/>
        <v>#VALUE!</v>
      </c>
      <c r="CA65" s="7" t="e">
        <f t="shared" si="104"/>
        <v>#VALUE!</v>
      </c>
    </row>
    <row r="66" spans="2:79" s="7" customFormat="1">
      <c r="B66" s="119"/>
      <c r="C66" s="119"/>
      <c r="D66" s="119"/>
      <c r="E66" s="31"/>
      <c r="F66" s="79"/>
      <c r="G66" s="79"/>
      <c r="H66" s="79"/>
      <c r="I66" s="79"/>
      <c r="J66" s="79"/>
      <c r="K66" s="79"/>
      <c r="L66" s="31"/>
      <c r="M66" s="79"/>
      <c r="N66" s="79"/>
      <c r="O66" s="79"/>
      <c r="P66" s="79"/>
      <c r="Q66" s="2" t="str">
        <f t="shared" si="38"/>
        <v/>
      </c>
      <c r="R66" s="11" t="str">
        <f t="shared" si="39"/>
        <v/>
      </c>
      <c r="S66" s="2" t="str">
        <f t="shared" si="40"/>
        <v/>
      </c>
      <c r="T66" s="11" t="str">
        <f t="shared" si="41"/>
        <v/>
      </c>
      <c r="U66" s="2" t="str">
        <f t="shared" si="42"/>
        <v/>
      </c>
      <c r="V66" s="11" t="str">
        <f t="shared" si="43"/>
        <v/>
      </c>
      <c r="W66" s="80" t="str">
        <f t="shared" si="59"/>
        <v/>
      </c>
      <c r="X66" s="80" t="str">
        <f t="shared" si="60"/>
        <v/>
      </c>
      <c r="Y66" s="2" t="str">
        <f t="shared" si="74"/>
        <v/>
      </c>
      <c r="Z66" s="11" t="str">
        <f t="shared" si="75"/>
        <v/>
      </c>
      <c r="AA66" s="2" t="str">
        <f t="shared" si="76"/>
        <v/>
      </c>
      <c r="AB66" s="11" t="str">
        <f t="shared" si="77"/>
        <v/>
      </c>
      <c r="AC66" s="2" t="str">
        <f t="shared" si="78"/>
        <v/>
      </c>
      <c r="AD66" s="11" t="str">
        <f t="shared" si="79"/>
        <v/>
      </c>
      <c r="AE66" s="11" t="str">
        <f t="shared" si="80"/>
        <v/>
      </c>
      <c r="AF66" s="2" t="str">
        <f t="shared" si="81"/>
        <v/>
      </c>
      <c r="AG66" s="2" t="str">
        <f t="shared" si="82"/>
        <v/>
      </c>
      <c r="AH66" s="2" t="str">
        <f t="shared" si="83"/>
        <v/>
      </c>
      <c r="AI66" s="11" t="str">
        <f t="shared" si="84"/>
        <v/>
      </c>
      <c r="AJ66" s="2" t="str">
        <f t="shared" si="85"/>
        <v/>
      </c>
      <c r="AK66" s="11" t="str">
        <f t="shared" si="86"/>
        <v/>
      </c>
      <c r="AL66" s="2" t="str">
        <f t="shared" si="87"/>
        <v/>
      </c>
      <c r="AM66" s="11" t="str">
        <f t="shared" si="88"/>
        <v/>
      </c>
      <c r="AN66" s="11" t="str">
        <f t="shared" si="61"/>
        <v/>
      </c>
      <c r="AO66" s="11" t="str">
        <f t="shared" si="62"/>
        <v/>
      </c>
      <c r="AP66" s="32"/>
      <c r="AQ66" s="32"/>
      <c r="AR66" s="137"/>
      <c r="AS66" s="12" t="e">
        <f t="shared" si="63"/>
        <v>#VALUE!</v>
      </c>
      <c r="AT66" s="13" t="e">
        <f t="shared" si="64"/>
        <v>#VALUE!</v>
      </c>
      <c r="AU66" s="13"/>
      <c r="AV66" s="8">
        <f t="shared" si="65"/>
        <v>9.0359999999999996</v>
      </c>
      <c r="AW66" s="8">
        <f t="shared" si="66"/>
        <v>-184.49199999999999</v>
      </c>
      <c r="AX66" s="8"/>
      <c r="AY66" s="8">
        <f t="shared" si="89"/>
        <v>0</v>
      </c>
      <c r="AZ66"/>
      <c r="BA66" t="e">
        <f>IF(D66="M",IF(BD66&lt;78,LMS!$D$5*BD66^3+LMS!$E$5*BD66^2+LMS!$F$5*BD66+LMS!$G$5,IF(BD66&lt;150,LMS!$D$6*BD66^3+LMS!$E$6*BD66^2+LMS!$F$6*BD66+LMS!$G$6,LMS!$D$7*BD66^3+LMS!$E$7*BD66^2+LMS!$F$7*BD66+LMS!$G$7)),IF(BD66&lt;69,LMS!$D$9*BD66^3+LMS!$E$9*BD66^2+LMS!$F$9*BD66+LMS!$G$9,IF(BD66&lt;150,LMS!$D$10*BD66^3+LMS!$E$10*BD66^2+LMS!$F$10*BD66+LMS!$G$10,LMS!$D$11*BD66^3+LMS!$E$11*BD66^2+LMS!$F$11*BD66+LMS!$G$11)))</f>
        <v>#VALUE!</v>
      </c>
      <c r="BB66" t="e">
        <f>IF(D66="M",(IF(BD66&lt;2.5,LMS!$D$21*BD66^3+LMS!$E$21*BD66^2+LMS!$F$21*BD66+LMS!$G$21,IF(BD66&lt;9.5,LMS!$D$22*BD66^3+LMS!$E$22*BD66^2+LMS!$F$22*BD66+LMS!$G$22,IF(BD66&lt;26.75,LMS!$D$23*BD66^3+LMS!$E$23*BD66^2+LMS!$F$23*BD66+LMS!$G$23,IF(BD66&lt;90,LMS!$D$24*BD66^3+LMS!$E$24*BD66^2+LMS!$F$24*BD66+LMS!$G$24,LMS!$D$25*BD66^3+LMS!$E$25*BD66^2+LMS!$F$25*BD66+LMS!$G$25))))),(IF(BD66&lt;2.5,LMS!$D$27*BD66^3+LMS!$E$27*BD66^2+LMS!$F$27*BD66+LMS!$G$27,IF(BD66&lt;9.5,LMS!$D$28*BD66^3+LMS!$E$28*BD66^2+LMS!$F$28*BD66+LMS!$G$28,IF(BD66&lt;26.75,LMS!$D$29*BD66^3+LMS!$E$29*BD66^2+LMS!$F$29*BD66+LMS!$G$29,IF(BD66&lt;90,LMS!$D$30*BD66^3+LMS!$E$30*BD66^2+LMS!$F$30*BD66+LMS!$G$30,IF(BD66&lt;150,LMS!$D$31*BD66^3+LMS!$E$31*BD66^2+LMS!$F$31*BD66+LMS!$G$31,LMS!$D$32*BD66^3+LMS!$E$32*BD66^2+LMS!$F$32*BD66+LMS!$G$32)))))))</f>
        <v>#VALUE!</v>
      </c>
      <c r="BC66" t="e">
        <f>IF(D66="M",(IF(BD66&lt;90,LMS!$D$14*BD66^3+LMS!$E$14*BD66^2+LMS!$F$14*BD66+LMS!$G$14,LMS!$D$15*BD66^3+LMS!$E$15*BD66^2+LMS!$F$15*BD66+LMS!$G$15)),(IF(BD66&lt;90,LMS!$D$17*BD66^3+LMS!$E$17*BD66^2+LMS!$F$17*BD66+LMS!$G$17,LMS!$D$18*BD66^3+LMS!$E$18*BD66^2+LMS!$F$18*BD66+LMS!$G$18)))</f>
        <v>#VALUE!</v>
      </c>
      <c r="BD66" s="7" t="e">
        <f t="shared" si="67"/>
        <v>#VALUE!</v>
      </c>
      <c r="BF66" t="e">
        <f t="shared" si="90"/>
        <v>#VALUE!</v>
      </c>
      <c r="BG66" t="e">
        <f t="shared" si="91"/>
        <v>#VALUE!</v>
      </c>
      <c r="BH66" t="e">
        <f t="shared" si="92"/>
        <v>#VALUE!</v>
      </c>
      <c r="BI66" s="7" t="e">
        <f t="shared" si="93"/>
        <v>#VALUE!</v>
      </c>
      <c r="BJ66" s="7" t="e">
        <f t="shared" si="94"/>
        <v>#VALUE!</v>
      </c>
      <c r="BK66" s="7" t="e">
        <f t="shared" si="95"/>
        <v>#VALUE!</v>
      </c>
      <c r="BL66" s="7" t="e">
        <f t="shared" si="68"/>
        <v>#VALUE!</v>
      </c>
      <c r="BM66" s="7" t="e">
        <f t="shared" si="69"/>
        <v>#VALUE!</v>
      </c>
      <c r="BN66" s="7" t="e">
        <f t="shared" si="70"/>
        <v>#VALUE!</v>
      </c>
      <c r="BO66" s="7" t="e">
        <f t="shared" si="71"/>
        <v>#VALUE!</v>
      </c>
      <c r="BP66" s="7" t="e">
        <f t="shared" si="72"/>
        <v>#VALUE!</v>
      </c>
      <c r="BQ66" s="7" t="e">
        <f t="shared" si="73"/>
        <v>#VALUE!</v>
      </c>
      <c r="BS66" s="7" t="e">
        <f t="shared" si="96"/>
        <v>#VALUE!</v>
      </c>
      <c r="BT66" s="7" t="e">
        <f t="shared" si="97"/>
        <v>#VALUE!</v>
      </c>
      <c r="BU66" s="7" t="e">
        <f t="shared" si="98"/>
        <v>#VALUE!</v>
      </c>
      <c r="BV66" s="7" t="e">
        <f t="shared" si="99"/>
        <v>#VALUE!</v>
      </c>
      <c r="BW66" s="7" t="e">
        <f t="shared" si="100"/>
        <v>#VALUE!</v>
      </c>
      <c r="BX66" s="7" t="e">
        <f t="shared" si="101"/>
        <v>#VALUE!</v>
      </c>
      <c r="BY66" s="7" t="e">
        <f t="shared" si="102"/>
        <v>#VALUE!</v>
      </c>
      <c r="BZ66" s="7" t="e">
        <f t="shared" si="103"/>
        <v>#VALUE!</v>
      </c>
      <c r="CA66" s="7" t="e">
        <f t="shared" si="104"/>
        <v>#VALUE!</v>
      </c>
    </row>
    <row r="67" spans="2:79" s="7" customFormat="1">
      <c r="B67" s="119"/>
      <c r="C67" s="119"/>
      <c r="D67" s="119"/>
      <c r="E67" s="31"/>
      <c r="F67" s="79"/>
      <c r="G67" s="79"/>
      <c r="H67" s="79"/>
      <c r="I67" s="79"/>
      <c r="J67" s="79"/>
      <c r="K67" s="79"/>
      <c r="L67" s="31"/>
      <c r="M67" s="79"/>
      <c r="N67" s="79"/>
      <c r="O67" s="79"/>
      <c r="P67" s="79"/>
      <c r="Q67" s="2" t="str">
        <f t="shared" si="38"/>
        <v/>
      </c>
      <c r="R67" s="11" t="str">
        <f t="shared" si="39"/>
        <v/>
      </c>
      <c r="S67" s="2" t="str">
        <f t="shared" si="40"/>
        <v/>
      </c>
      <c r="T67" s="11" t="str">
        <f t="shared" si="41"/>
        <v/>
      </c>
      <c r="U67" s="2" t="str">
        <f t="shared" si="42"/>
        <v/>
      </c>
      <c r="V67" s="11" t="str">
        <f t="shared" si="43"/>
        <v/>
      </c>
      <c r="W67" s="80" t="str">
        <f t="shared" si="59"/>
        <v/>
      </c>
      <c r="X67" s="80" t="str">
        <f t="shared" si="60"/>
        <v/>
      </c>
      <c r="Y67" s="2" t="str">
        <f t="shared" ref="Y67:Y102" si="105">IF(COUNTA(D67:H67,M67)=6,IF(W67&gt;41,"*",IF(W67&lt;22,"*",NORMSDIST(((M67/BJ67)^(BI67)-1)/BI67/BK67)*100)),"")</f>
        <v/>
      </c>
      <c r="Z67" s="11" t="str">
        <f t="shared" ref="Z67:Z102" si="106">IF(COUNTA(D67:H67,M67)=6,IF(W67&gt;41,"*",IF(W67&lt;22,"*",((M67/BJ67)^(BI67)-1)/BI67/BK67)),"")</f>
        <v/>
      </c>
      <c r="AA67" s="2" t="str">
        <f t="shared" ref="AA67:AA102" si="107">IF(COUNTA(G67,H67,N67)=3,IF(W67&gt;41,"*",IF(W67&lt;22,"*",NORMSDIST(((N67/BM67)^(BL67)-1)/BL67/BN67)*100)),"")</f>
        <v/>
      </c>
      <c r="AB67" s="11" t="str">
        <f t="shared" ref="AB67:AB102" si="108">IF(COUNTA(G67,H67,N67)=3,IF(W67&gt;41,"*",IF(W67&lt;22,"*",((N67/BM67)^(BL67)-1)/BL67/BN67)),"")</f>
        <v/>
      </c>
      <c r="AC67" s="2" t="str">
        <f t="shared" ref="AC67:AC102" si="109">IF(COUNTA(G67,H67,O67)=3,IF(W67&gt;41,"*",IF(W67&lt;22,"*",NORMSDIST(((O67/BP67)^(BO67)-1)/BO67/BQ67)*100)),"")</f>
        <v/>
      </c>
      <c r="AD67" s="11" t="str">
        <f t="shared" ref="AD67:AD102" si="110">IF(COUNTA(G67,H67,O67)=3,IF(W67&gt;41,"*",IF(W67&lt;22,"*",((O67/BP67)^(BO67)-1)/BO67/BQ67)),"")</f>
        <v/>
      </c>
      <c r="AE67" s="11" t="str">
        <f t="shared" ref="AE67:AE102" si="111">IF(COUNTA(D67,E67,L67,N67)=4,IF(AN67&gt;17.583,"*",(N67-(INDEX(IF(D67="F",Hfemalemean,Hmalemean),AT67+1,INT(AN67)+1))))/(INDEX(IF(D67="F",Hfemalesd,Hmalesd),AT67+1,INT(AN67)+1)),"")</f>
        <v/>
      </c>
      <c r="AF67" s="2" t="str">
        <f t="shared" ref="AF67:AF102" si="112">IF(COUNTA(D67,E67,L67,N67,M67)=5,IF(AN67&lt;1,"*",IF(AN67&gt;=6,"*",IF(N67&gt;=120,"*",IF(N67&lt;70,"*",(AY67-AV67)/AV67*100)))),"")</f>
        <v/>
      </c>
      <c r="AG67" s="2" t="str">
        <f t="shared" ref="AG67:AG102" si="113">IF(COUNTA(D67,E67,L67,N67,M67)&lt;5,"",IF(AN67&lt;6,"*",IF(AN67&gt;=17.583,"*",(AY67-N67*INDEX(IF(D67="F",muratafemale,muratamale),INT(AN67)-4,1)-INDEX(IF(D67="F",muratafemale,muratamale),INT(AN67)-4,2))/(N67*INDEX(IF(D67="F",muratafemale,muratamale),INT(AN67)-4,1)+INDEX(IF(D67="F",muratafemale,muratamale),INT(AN67)-4,2))*100)))</f>
        <v/>
      </c>
      <c r="AH67" s="2" t="str">
        <f t="shared" ref="AH67:AH102" si="114">IF(COUNTA(D67,E67,L67,N67,M67)=5,IF(N67&gt;=IF(D67="M",181,174),"*",IF(N67&lt;101,"*",IF(AN67&lt;6,"*",IF(AN67&gt;=17.583,"*",(AY67-AW67)/AW67*100)))),"")</f>
        <v/>
      </c>
      <c r="AI67" s="11" t="str">
        <f t="shared" ref="AI67:AI102" si="115">IF(COUNTA(D67,E67,L67,N67,M67)=5,AY67/N67^2*10000,"")</f>
        <v/>
      </c>
      <c r="AJ67" s="2" t="str">
        <f t="shared" ref="AJ67:AJ98" si="116">IF(COUNTA(D67,E67,L67,N67,M67)=5,IF(AN67&gt;17.583,"*",NORMSDIST(((AI67/BB67)^(BA67)-1)/BA67/BC67)*100),"")</f>
        <v/>
      </c>
      <c r="AK67" s="11" t="str">
        <f t="shared" ref="AK67:AK102" si="117">IF(COUNTA(D67,E67,L67,N67,M67)=5,IF(AN67&gt;17.583,"*",((AI67/BB67)^(BA67)-1)/BA67/BC67),"")</f>
        <v/>
      </c>
      <c r="AL67" s="2" t="str">
        <f t="shared" ref="AL67:AL102" si="118">IF(COUNTA(D67,E67,L67,P67)=4,IF(AN67&gt;77,"*",NORMSDIST(((P67/BG67)^(BF67)-1)/BF67/BH67)*100),"")</f>
        <v/>
      </c>
      <c r="AM67" s="11" t="str">
        <f t="shared" ref="AM67:AM98" si="119">IF(COUNTA(D67,E67,L67,P67)=4,IF(AN67&gt;77,"*",((P67/BG67)^(BF67)-1)/BF67/BH67),"")</f>
        <v/>
      </c>
      <c r="AN67" s="11" t="str">
        <f t="shared" si="61"/>
        <v/>
      </c>
      <c r="AO67" s="11" t="str">
        <f t="shared" si="62"/>
        <v/>
      </c>
      <c r="AP67" s="32"/>
      <c r="AQ67" s="32"/>
      <c r="AR67" s="137"/>
      <c r="AS67" s="12" t="e">
        <f t="shared" si="63"/>
        <v>#VALUE!</v>
      </c>
      <c r="AT67" s="13" t="e">
        <f t="shared" si="64"/>
        <v>#VALUE!</v>
      </c>
      <c r="AU67" s="13"/>
      <c r="AV67" s="8">
        <f t="shared" si="65"/>
        <v>9.0359999999999996</v>
      </c>
      <c r="AW67" s="8">
        <f t="shared" si="66"/>
        <v>-184.49199999999999</v>
      </c>
      <c r="AX67" s="8"/>
      <c r="AY67" s="8">
        <f t="shared" ref="AY67:AY102" si="120">IF(M67&gt;=200,M67/1000,M67)</f>
        <v>0</v>
      </c>
      <c r="AZ67"/>
      <c r="BA67" t="e">
        <f>IF(D67="M",IF(BD67&lt;78,LMS!$D$5*BD67^3+LMS!$E$5*BD67^2+LMS!$F$5*BD67+LMS!$G$5,IF(BD67&lt;150,LMS!$D$6*BD67^3+LMS!$E$6*BD67^2+LMS!$F$6*BD67+LMS!$G$6,LMS!$D$7*BD67^3+LMS!$E$7*BD67^2+LMS!$F$7*BD67+LMS!$G$7)),IF(BD67&lt;69,LMS!$D$9*BD67^3+LMS!$E$9*BD67^2+LMS!$F$9*BD67+LMS!$G$9,IF(BD67&lt;150,LMS!$D$10*BD67^3+LMS!$E$10*BD67^2+LMS!$F$10*BD67+LMS!$G$10,LMS!$D$11*BD67^3+LMS!$E$11*BD67^2+LMS!$F$11*BD67+LMS!$G$11)))</f>
        <v>#VALUE!</v>
      </c>
      <c r="BB67" t="e">
        <f>IF(D67="M",(IF(BD67&lt;2.5,LMS!$D$21*BD67^3+LMS!$E$21*BD67^2+LMS!$F$21*BD67+LMS!$G$21,IF(BD67&lt;9.5,LMS!$D$22*BD67^3+LMS!$E$22*BD67^2+LMS!$F$22*BD67+LMS!$G$22,IF(BD67&lt;26.75,LMS!$D$23*BD67^3+LMS!$E$23*BD67^2+LMS!$F$23*BD67+LMS!$G$23,IF(BD67&lt;90,LMS!$D$24*BD67^3+LMS!$E$24*BD67^2+LMS!$F$24*BD67+LMS!$G$24,LMS!$D$25*BD67^3+LMS!$E$25*BD67^2+LMS!$F$25*BD67+LMS!$G$25))))),(IF(BD67&lt;2.5,LMS!$D$27*BD67^3+LMS!$E$27*BD67^2+LMS!$F$27*BD67+LMS!$G$27,IF(BD67&lt;9.5,LMS!$D$28*BD67^3+LMS!$E$28*BD67^2+LMS!$F$28*BD67+LMS!$G$28,IF(BD67&lt;26.75,LMS!$D$29*BD67^3+LMS!$E$29*BD67^2+LMS!$F$29*BD67+LMS!$G$29,IF(BD67&lt;90,LMS!$D$30*BD67^3+LMS!$E$30*BD67^2+LMS!$F$30*BD67+LMS!$G$30,IF(BD67&lt;150,LMS!$D$31*BD67^3+LMS!$E$31*BD67^2+LMS!$F$31*BD67+LMS!$G$31,LMS!$D$32*BD67^3+LMS!$E$32*BD67^2+LMS!$F$32*BD67+LMS!$G$32)))))))</f>
        <v>#VALUE!</v>
      </c>
      <c r="BC67" t="e">
        <f>IF(D67="M",(IF(BD67&lt;90,LMS!$D$14*BD67^3+LMS!$E$14*BD67^2+LMS!$F$14*BD67+LMS!$G$14,LMS!$D$15*BD67^3+LMS!$E$15*BD67^2+LMS!$F$15*BD67+LMS!$G$15)),(IF(BD67&lt;90,LMS!$D$17*BD67^3+LMS!$E$17*BD67^2+LMS!$F$17*BD67+LMS!$G$17,LMS!$D$18*BD67^3+LMS!$E$18*BD67^2+LMS!$F$18*BD67+LMS!$G$18)))</f>
        <v>#VALUE!</v>
      </c>
      <c r="BD67" s="7" t="e">
        <f t="shared" si="67"/>
        <v>#VALUE!</v>
      </c>
      <c r="BF67" t="e">
        <f t="shared" ref="BF67:BF102" si="121">INDEX(IF(D67="M",IGFmale, IGFfemale), AS67+1,1)</f>
        <v>#VALUE!</v>
      </c>
      <c r="BG67" t="e">
        <f t="shared" ref="BG67:BG102" si="122">INDEX(IF(D67="M",IGFmale, IGFfemale), AS67+1,2)</f>
        <v>#VALUE!</v>
      </c>
      <c r="BH67" t="e">
        <f t="shared" ref="BH67:BH102" si="123">INDEX(IF(D67="M",IGFmale, IGFfemale), AS67+1,3)</f>
        <v>#VALUE!</v>
      </c>
      <c r="BI67" s="7" t="e">
        <f t="shared" ref="BI67:BI102" si="124">INDEX(IF(D67="M",(IF(F67=1,maleFB,IF(F67=2,maleSB,"error"))),IF(D67="F",IF(F67=1,femaleFB,IF(F67=2,femaleSB,"error")),"")),(W67-22)*7+X67+1,1)</f>
        <v>#VALUE!</v>
      </c>
      <c r="BJ67" s="7" t="e">
        <f t="shared" ref="BJ67:BJ102" si="125">INDEX(IF(D67="M",(IF(F67=1,maleFB,IF(F67=2,maleSB,"error"))),IF(D67="F",IF(F67=1,femaleFB,IF(F67=2,femaleSB,"error")),"")),(W67-22)*7+X67+1,2)</f>
        <v>#VALUE!</v>
      </c>
      <c r="BK67" s="7" t="e">
        <f t="shared" ref="BK67:BK102" si="126">INDEX(IF(D67="M",(IF(F67=1,maleFB,IF(F67=2,maleSB,"error"))),IF(D67="F",IF(F67=1,femaleFB,IF(F67=2,femaleSB,"error")),"")),(W67-22)*7+X67+1,3)</f>
        <v>#VALUE!</v>
      </c>
      <c r="BL67" s="7" t="e">
        <f t="shared" si="68"/>
        <v>#VALUE!</v>
      </c>
      <c r="BM67" s="7" t="e">
        <f t="shared" si="69"/>
        <v>#VALUE!</v>
      </c>
      <c r="BN67" s="7" t="e">
        <f t="shared" si="70"/>
        <v>#VALUE!</v>
      </c>
      <c r="BO67" s="7" t="e">
        <f t="shared" si="71"/>
        <v>#VALUE!</v>
      </c>
      <c r="BP67" s="7" t="e">
        <f t="shared" si="72"/>
        <v>#VALUE!</v>
      </c>
      <c r="BQ67" s="7" t="e">
        <f t="shared" si="73"/>
        <v>#VALUE!</v>
      </c>
      <c r="BS67" s="7" t="e">
        <f t="shared" ref="BS67:BS102" si="127">INDEX(IF(D67="M",(IF(F67=1,maleFB,IF(F67=2,maleSB,"error"))),IF(D67="F",IF(F67=1,femaleFB,IF(F67=2,femaleSB,"error")),"")),(G67-22)*7+H67+1,1)</f>
        <v>#VALUE!</v>
      </c>
      <c r="BT67" s="7" t="e">
        <f t="shared" ref="BT67:BT102" si="128">INDEX(IF(D67="M",(IF(F67=1,maleFB,IF(F67=2,maleSB,"error"))),IF(D67="F",IF(F67=1,femaleFB,IF(F67=2,femaleSB,"error")),"")),(G67-22)*7+H67+1,2)</f>
        <v>#VALUE!</v>
      </c>
      <c r="BU67" s="7" t="e">
        <f t="shared" ref="BU67:BU102" si="129">INDEX(IF(D67="M",(IF(F67=1,maleFB,IF(F67=2,maleSB,"error"))),IF(D67="F",IF(F67=1,femaleFB,IF(F67=2,femaleSB,"error")),"")),(G67-22)*7+H67+1,3)</f>
        <v>#VALUE!</v>
      </c>
      <c r="BV67" s="7" t="e">
        <f t="shared" ref="BV67:BV102" si="130">INDEX(birthH,(G67-22)*7+H67+1,1)</f>
        <v>#VALUE!</v>
      </c>
      <c r="BW67" s="7" t="e">
        <f t="shared" ref="BW67:BW102" si="131">INDEX(birthH,(G67-22)*7+H67+1,2)</f>
        <v>#VALUE!</v>
      </c>
      <c r="BX67" s="7" t="e">
        <f t="shared" ref="BX67:BX102" si="132">INDEX(birthH,(G67-22)*7+H67+1,3)</f>
        <v>#VALUE!</v>
      </c>
      <c r="BY67" s="7" t="e">
        <f t="shared" ref="BY67:BY102" si="133">INDEX(head,(G67-22)*7+H67+1,1)</f>
        <v>#VALUE!</v>
      </c>
      <c r="BZ67" s="7" t="e">
        <f t="shared" ref="BZ67:BZ102" si="134">INDEX(head,(G67-22)*7+H67+1,2)</f>
        <v>#VALUE!</v>
      </c>
      <c r="CA67" s="7" t="e">
        <f t="shared" ref="CA67:CA102" si="135">INDEX(head,(G67-22)*7+H67+1,3)</f>
        <v>#VALUE!</v>
      </c>
    </row>
    <row r="68" spans="2:79" s="7" customFormat="1">
      <c r="B68" s="119"/>
      <c r="C68" s="119"/>
      <c r="D68" s="119"/>
      <c r="E68" s="31"/>
      <c r="F68" s="79"/>
      <c r="G68" s="79"/>
      <c r="H68" s="79"/>
      <c r="I68" s="79"/>
      <c r="J68" s="79"/>
      <c r="K68" s="79"/>
      <c r="L68" s="31"/>
      <c r="M68" s="79"/>
      <c r="N68" s="79"/>
      <c r="O68" s="79"/>
      <c r="P68" s="79"/>
      <c r="Q68" s="2" t="str">
        <f t="shared" ref="Q68:Q102" si="136">IF(COUNTA(D68:H68,I68)=6,IF(G68&gt;41,"*",IF(G68&lt;22,"*",NORMSDIST(((I68/BT68)^(BS68)-1)/BS68/BU68)*100)),"")</f>
        <v/>
      </c>
      <c r="R68" s="11" t="str">
        <f t="shared" ref="R68:R102" si="137">IF(COUNTA(D68:H68,I68)=6,IF(G68&gt;41,"*",IF(G68&lt;22,"*",((I68/BT68)^(BS68)-1)/BS68/BU68)),"")</f>
        <v/>
      </c>
      <c r="S68" s="2" t="str">
        <f t="shared" ref="S68:S102" si="138">IF(COUNTA(G68,H68,J68)=3,IF(G68&gt;41,"*",IF(G68&lt;22,"*",NORMSDIST(((J68/BW68)^(BV68)-1)/BV68/BX68)*100)),"")</f>
        <v/>
      </c>
      <c r="T68" s="11" t="str">
        <f t="shared" ref="T68:T102" si="139">IF(COUNTA(G68,H68,J68)=3,IF(G68&gt;41,"*",IF(G68&lt;22,"*",((J68/BW68)^(BV68)-1)/BV68/BX68)),"")</f>
        <v/>
      </c>
      <c r="U68" s="2" t="str">
        <f t="shared" ref="U68:U102" si="140">IF(COUNTA(G68,H68,K68)=3,IF(G68&gt;41,"*",IF(G68&lt;22,"*",NORMSDIST(((K68/BZ68)^(BY68)-1)/BY68/CA68)*100)),"")</f>
        <v/>
      </c>
      <c r="V68" s="11" t="str">
        <f t="shared" ref="V68:V102" si="141">IF(COUNTA(G68,H68,K68)=3,IF(G68&gt;41,"*",IF(G68&lt;22,"*",((K68/BZ68)^(BY68)-1)/BY68/CA68)),"")</f>
        <v/>
      </c>
      <c r="W68" s="80" t="str">
        <f t="shared" si="59"/>
        <v/>
      </c>
      <c r="X68" s="80" t="str">
        <f t="shared" si="60"/>
        <v/>
      </c>
      <c r="Y68" s="2" t="str">
        <f t="shared" si="105"/>
        <v/>
      </c>
      <c r="Z68" s="11" t="str">
        <f t="shared" si="106"/>
        <v/>
      </c>
      <c r="AA68" s="2" t="str">
        <f t="shared" si="107"/>
        <v/>
      </c>
      <c r="AB68" s="11" t="str">
        <f t="shared" si="108"/>
        <v/>
      </c>
      <c r="AC68" s="2" t="str">
        <f t="shared" si="109"/>
        <v/>
      </c>
      <c r="AD68" s="11" t="str">
        <f t="shared" si="110"/>
        <v/>
      </c>
      <c r="AE68" s="11" t="str">
        <f t="shared" si="111"/>
        <v/>
      </c>
      <c r="AF68" s="2" t="str">
        <f t="shared" si="112"/>
        <v/>
      </c>
      <c r="AG68" s="2" t="str">
        <f t="shared" si="113"/>
        <v/>
      </c>
      <c r="AH68" s="2" t="str">
        <f t="shared" si="114"/>
        <v/>
      </c>
      <c r="AI68" s="11" t="str">
        <f t="shared" si="115"/>
        <v/>
      </c>
      <c r="AJ68" s="2" t="str">
        <f t="shared" si="116"/>
        <v/>
      </c>
      <c r="AK68" s="11" t="str">
        <f t="shared" si="117"/>
        <v/>
      </c>
      <c r="AL68" s="2" t="str">
        <f t="shared" si="118"/>
        <v/>
      </c>
      <c r="AM68" s="11" t="str">
        <f t="shared" si="119"/>
        <v/>
      </c>
      <c r="AN68" s="11" t="str">
        <f t="shared" si="61"/>
        <v/>
      </c>
      <c r="AO68" s="11" t="str">
        <f t="shared" si="62"/>
        <v/>
      </c>
      <c r="AP68" s="32"/>
      <c r="AQ68" s="32"/>
      <c r="AR68" s="137"/>
      <c r="AS68" s="12" t="e">
        <f t="shared" si="63"/>
        <v>#VALUE!</v>
      </c>
      <c r="AT68" s="13" t="e">
        <f t="shared" si="64"/>
        <v>#VALUE!</v>
      </c>
      <c r="AU68" s="13"/>
      <c r="AV68" s="8">
        <f t="shared" si="65"/>
        <v>9.0359999999999996</v>
      </c>
      <c r="AW68" s="8">
        <f t="shared" si="66"/>
        <v>-184.49199999999999</v>
      </c>
      <c r="AX68" s="8"/>
      <c r="AY68" s="8">
        <f t="shared" si="120"/>
        <v>0</v>
      </c>
      <c r="AZ68"/>
      <c r="BA68" t="e">
        <f>IF(D68="M",IF(BD68&lt;78,LMS!$D$5*BD68^3+LMS!$E$5*BD68^2+LMS!$F$5*BD68+LMS!$G$5,IF(BD68&lt;150,LMS!$D$6*BD68^3+LMS!$E$6*BD68^2+LMS!$F$6*BD68+LMS!$G$6,LMS!$D$7*BD68^3+LMS!$E$7*BD68^2+LMS!$F$7*BD68+LMS!$G$7)),IF(BD68&lt;69,LMS!$D$9*BD68^3+LMS!$E$9*BD68^2+LMS!$F$9*BD68+LMS!$G$9,IF(BD68&lt;150,LMS!$D$10*BD68^3+LMS!$E$10*BD68^2+LMS!$F$10*BD68+LMS!$G$10,LMS!$D$11*BD68^3+LMS!$E$11*BD68^2+LMS!$F$11*BD68+LMS!$G$11)))</f>
        <v>#VALUE!</v>
      </c>
      <c r="BB68" t="e">
        <f>IF(D68="M",(IF(BD68&lt;2.5,LMS!$D$21*BD68^3+LMS!$E$21*BD68^2+LMS!$F$21*BD68+LMS!$G$21,IF(BD68&lt;9.5,LMS!$D$22*BD68^3+LMS!$E$22*BD68^2+LMS!$F$22*BD68+LMS!$G$22,IF(BD68&lt;26.75,LMS!$D$23*BD68^3+LMS!$E$23*BD68^2+LMS!$F$23*BD68+LMS!$G$23,IF(BD68&lt;90,LMS!$D$24*BD68^3+LMS!$E$24*BD68^2+LMS!$F$24*BD68+LMS!$G$24,LMS!$D$25*BD68^3+LMS!$E$25*BD68^2+LMS!$F$25*BD68+LMS!$G$25))))),(IF(BD68&lt;2.5,LMS!$D$27*BD68^3+LMS!$E$27*BD68^2+LMS!$F$27*BD68+LMS!$G$27,IF(BD68&lt;9.5,LMS!$D$28*BD68^3+LMS!$E$28*BD68^2+LMS!$F$28*BD68+LMS!$G$28,IF(BD68&lt;26.75,LMS!$D$29*BD68^3+LMS!$E$29*BD68^2+LMS!$F$29*BD68+LMS!$G$29,IF(BD68&lt;90,LMS!$D$30*BD68^3+LMS!$E$30*BD68^2+LMS!$F$30*BD68+LMS!$G$30,IF(BD68&lt;150,LMS!$D$31*BD68^3+LMS!$E$31*BD68^2+LMS!$F$31*BD68+LMS!$G$31,LMS!$D$32*BD68^3+LMS!$E$32*BD68^2+LMS!$F$32*BD68+LMS!$G$32)))))))</f>
        <v>#VALUE!</v>
      </c>
      <c r="BC68" t="e">
        <f>IF(D68="M",(IF(BD68&lt;90,LMS!$D$14*BD68^3+LMS!$E$14*BD68^2+LMS!$F$14*BD68+LMS!$G$14,LMS!$D$15*BD68^3+LMS!$E$15*BD68^2+LMS!$F$15*BD68+LMS!$G$15)),(IF(BD68&lt;90,LMS!$D$17*BD68^3+LMS!$E$17*BD68^2+LMS!$F$17*BD68+LMS!$G$17,LMS!$D$18*BD68^3+LMS!$E$18*BD68^2+LMS!$F$18*BD68+LMS!$G$18)))</f>
        <v>#VALUE!</v>
      </c>
      <c r="BD68" s="7" t="e">
        <f t="shared" si="67"/>
        <v>#VALUE!</v>
      </c>
      <c r="BF68" t="e">
        <f t="shared" si="121"/>
        <v>#VALUE!</v>
      </c>
      <c r="BG68" t="e">
        <f t="shared" si="122"/>
        <v>#VALUE!</v>
      </c>
      <c r="BH68" t="e">
        <f t="shared" si="123"/>
        <v>#VALUE!</v>
      </c>
      <c r="BI68" s="7" t="e">
        <f t="shared" si="124"/>
        <v>#VALUE!</v>
      </c>
      <c r="BJ68" s="7" t="e">
        <f t="shared" si="125"/>
        <v>#VALUE!</v>
      </c>
      <c r="BK68" s="7" t="e">
        <f t="shared" si="126"/>
        <v>#VALUE!</v>
      </c>
      <c r="BL68" s="7" t="e">
        <f t="shared" si="68"/>
        <v>#VALUE!</v>
      </c>
      <c r="BM68" s="7" t="e">
        <f t="shared" si="69"/>
        <v>#VALUE!</v>
      </c>
      <c r="BN68" s="7" t="e">
        <f t="shared" si="70"/>
        <v>#VALUE!</v>
      </c>
      <c r="BO68" s="7" t="e">
        <f t="shared" si="71"/>
        <v>#VALUE!</v>
      </c>
      <c r="BP68" s="7" t="e">
        <f t="shared" si="72"/>
        <v>#VALUE!</v>
      </c>
      <c r="BQ68" s="7" t="e">
        <f t="shared" si="73"/>
        <v>#VALUE!</v>
      </c>
      <c r="BS68" s="7" t="e">
        <f t="shared" si="127"/>
        <v>#VALUE!</v>
      </c>
      <c r="BT68" s="7" t="e">
        <f t="shared" si="128"/>
        <v>#VALUE!</v>
      </c>
      <c r="BU68" s="7" t="e">
        <f t="shared" si="129"/>
        <v>#VALUE!</v>
      </c>
      <c r="BV68" s="7" t="e">
        <f t="shared" si="130"/>
        <v>#VALUE!</v>
      </c>
      <c r="BW68" s="7" t="e">
        <f t="shared" si="131"/>
        <v>#VALUE!</v>
      </c>
      <c r="BX68" s="7" t="e">
        <f t="shared" si="132"/>
        <v>#VALUE!</v>
      </c>
      <c r="BY68" s="7" t="e">
        <f t="shared" si="133"/>
        <v>#VALUE!</v>
      </c>
      <c r="BZ68" s="7" t="e">
        <f t="shared" si="134"/>
        <v>#VALUE!</v>
      </c>
      <c r="CA68" s="7" t="e">
        <f t="shared" si="135"/>
        <v>#VALUE!</v>
      </c>
    </row>
    <row r="69" spans="2:79" s="7" customFormat="1">
      <c r="B69" s="119"/>
      <c r="C69" s="119"/>
      <c r="D69" s="119"/>
      <c r="E69" s="31"/>
      <c r="F69" s="79"/>
      <c r="G69" s="79"/>
      <c r="H69" s="79"/>
      <c r="I69" s="79"/>
      <c r="J69" s="79"/>
      <c r="K69" s="79"/>
      <c r="L69" s="31"/>
      <c r="M69" s="79"/>
      <c r="N69" s="79"/>
      <c r="O69" s="79"/>
      <c r="P69" s="79"/>
      <c r="Q69" s="2" t="str">
        <f t="shared" si="136"/>
        <v/>
      </c>
      <c r="R69" s="11" t="str">
        <f t="shared" si="137"/>
        <v/>
      </c>
      <c r="S69" s="2" t="str">
        <f t="shared" si="138"/>
        <v/>
      </c>
      <c r="T69" s="11" t="str">
        <f t="shared" si="139"/>
        <v/>
      </c>
      <c r="U69" s="2" t="str">
        <f t="shared" si="140"/>
        <v/>
      </c>
      <c r="V69" s="11" t="str">
        <f t="shared" si="141"/>
        <v/>
      </c>
      <c r="W69" s="80" t="str">
        <f t="shared" si="59"/>
        <v/>
      </c>
      <c r="X69" s="80" t="str">
        <f t="shared" si="60"/>
        <v/>
      </c>
      <c r="Y69" s="2" t="str">
        <f t="shared" si="105"/>
        <v/>
      </c>
      <c r="Z69" s="11" t="str">
        <f t="shared" si="106"/>
        <v/>
      </c>
      <c r="AA69" s="2" t="str">
        <f t="shared" si="107"/>
        <v/>
      </c>
      <c r="AB69" s="11" t="str">
        <f t="shared" si="108"/>
        <v/>
      </c>
      <c r="AC69" s="2" t="str">
        <f t="shared" si="109"/>
        <v/>
      </c>
      <c r="AD69" s="11" t="str">
        <f t="shared" si="110"/>
        <v/>
      </c>
      <c r="AE69" s="11" t="str">
        <f t="shared" si="111"/>
        <v/>
      </c>
      <c r="AF69" s="2" t="str">
        <f t="shared" si="112"/>
        <v/>
      </c>
      <c r="AG69" s="2" t="str">
        <f t="shared" si="113"/>
        <v/>
      </c>
      <c r="AH69" s="2" t="str">
        <f t="shared" si="114"/>
        <v/>
      </c>
      <c r="AI69" s="11" t="str">
        <f t="shared" si="115"/>
        <v/>
      </c>
      <c r="AJ69" s="2" t="str">
        <f t="shared" si="116"/>
        <v/>
      </c>
      <c r="AK69" s="11" t="str">
        <f t="shared" si="117"/>
        <v/>
      </c>
      <c r="AL69" s="2" t="str">
        <f t="shared" si="118"/>
        <v/>
      </c>
      <c r="AM69" s="11" t="str">
        <f t="shared" si="119"/>
        <v/>
      </c>
      <c r="AN69" s="11" t="str">
        <f t="shared" si="61"/>
        <v/>
      </c>
      <c r="AO69" s="11" t="str">
        <f t="shared" si="62"/>
        <v/>
      </c>
      <c r="AP69" s="32"/>
      <c r="AQ69" s="32"/>
      <c r="AR69" s="137"/>
      <c r="AS69" s="12" t="e">
        <f t="shared" si="63"/>
        <v>#VALUE!</v>
      </c>
      <c r="AT69" s="13" t="e">
        <f t="shared" si="64"/>
        <v>#VALUE!</v>
      </c>
      <c r="AU69" s="13"/>
      <c r="AV69" s="8">
        <f t="shared" si="65"/>
        <v>9.0359999999999996</v>
      </c>
      <c r="AW69" s="8">
        <f t="shared" si="66"/>
        <v>-184.49199999999999</v>
      </c>
      <c r="AX69" s="8"/>
      <c r="AY69" s="8">
        <f t="shared" si="120"/>
        <v>0</v>
      </c>
      <c r="AZ69"/>
      <c r="BA69" t="e">
        <f>IF(D69="M",IF(BD69&lt;78,LMS!$D$5*BD69^3+LMS!$E$5*BD69^2+LMS!$F$5*BD69+LMS!$G$5,IF(BD69&lt;150,LMS!$D$6*BD69^3+LMS!$E$6*BD69^2+LMS!$F$6*BD69+LMS!$G$6,LMS!$D$7*BD69^3+LMS!$E$7*BD69^2+LMS!$F$7*BD69+LMS!$G$7)),IF(BD69&lt;69,LMS!$D$9*BD69^3+LMS!$E$9*BD69^2+LMS!$F$9*BD69+LMS!$G$9,IF(BD69&lt;150,LMS!$D$10*BD69^3+LMS!$E$10*BD69^2+LMS!$F$10*BD69+LMS!$G$10,LMS!$D$11*BD69^3+LMS!$E$11*BD69^2+LMS!$F$11*BD69+LMS!$G$11)))</f>
        <v>#VALUE!</v>
      </c>
      <c r="BB69" t="e">
        <f>IF(D69="M",(IF(BD69&lt;2.5,LMS!$D$21*BD69^3+LMS!$E$21*BD69^2+LMS!$F$21*BD69+LMS!$G$21,IF(BD69&lt;9.5,LMS!$D$22*BD69^3+LMS!$E$22*BD69^2+LMS!$F$22*BD69+LMS!$G$22,IF(BD69&lt;26.75,LMS!$D$23*BD69^3+LMS!$E$23*BD69^2+LMS!$F$23*BD69+LMS!$G$23,IF(BD69&lt;90,LMS!$D$24*BD69^3+LMS!$E$24*BD69^2+LMS!$F$24*BD69+LMS!$G$24,LMS!$D$25*BD69^3+LMS!$E$25*BD69^2+LMS!$F$25*BD69+LMS!$G$25))))),(IF(BD69&lt;2.5,LMS!$D$27*BD69^3+LMS!$E$27*BD69^2+LMS!$F$27*BD69+LMS!$G$27,IF(BD69&lt;9.5,LMS!$D$28*BD69^3+LMS!$E$28*BD69^2+LMS!$F$28*BD69+LMS!$G$28,IF(BD69&lt;26.75,LMS!$D$29*BD69^3+LMS!$E$29*BD69^2+LMS!$F$29*BD69+LMS!$G$29,IF(BD69&lt;90,LMS!$D$30*BD69^3+LMS!$E$30*BD69^2+LMS!$F$30*BD69+LMS!$G$30,IF(BD69&lt;150,LMS!$D$31*BD69^3+LMS!$E$31*BD69^2+LMS!$F$31*BD69+LMS!$G$31,LMS!$D$32*BD69^3+LMS!$E$32*BD69^2+LMS!$F$32*BD69+LMS!$G$32)))))))</f>
        <v>#VALUE!</v>
      </c>
      <c r="BC69" t="e">
        <f>IF(D69="M",(IF(BD69&lt;90,LMS!$D$14*BD69^3+LMS!$E$14*BD69^2+LMS!$F$14*BD69+LMS!$G$14,LMS!$D$15*BD69^3+LMS!$E$15*BD69^2+LMS!$F$15*BD69+LMS!$G$15)),(IF(BD69&lt;90,LMS!$D$17*BD69^3+LMS!$E$17*BD69^2+LMS!$F$17*BD69+LMS!$G$17,LMS!$D$18*BD69^3+LMS!$E$18*BD69^2+LMS!$F$18*BD69+LMS!$G$18)))</f>
        <v>#VALUE!</v>
      </c>
      <c r="BD69" s="7" t="e">
        <f t="shared" si="67"/>
        <v>#VALUE!</v>
      </c>
      <c r="BF69" t="e">
        <f t="shared" si="121"/>
        <v>#VALUE!</v>
      </c>
      <c r="BG69" t="e">
        <f t="shared" si="122"/>
        <v>#VALUE!</v>
      </c>
      <c r="BH69" t="e">
        <f t="shared" si="123"/>
        <v>#VALUE!</v>
      </c>
      <c r="BI69" s="7" t="e">
        <f t="shared" si="124"/>
        <v>#VALUE!</v>
      </c>
      <c r="BJ69" s="7" t="e">
        <f t="shared" si="125"/>
        <v>#VALUE!</v>
      </c>
      <c r="BK69" s="7" t="e">
        <f t="shared" si="126"/>
        <v>#VALUE!</v>
      </c>
      <c r="BL69" s="7" t="e">
        <f t="shared" si="68"/>
        <v>#VALUE!</v>
      </c>
      <c r="BM69" s="7" t="e">
        <f t="shared" si="69"/>
        <v>#VALUE!</v>
      </c>
      <c r="BN69" s="7" t="e">
        <f t="shared" si="70"/>
        <v>#VALUE!</v>
      </c>
      <c r="BO69" s="7" t="e">
        <f t="shared" si="71"/>
        <v>#VALUE!</v>
      </c>
      <c r="BP69" s="7" t="e">
        <f t="shared" si="72"/>
        <v>#VALUE!</v>
      </c>
      <c r="BQ69" s="7" t="e">
        <f t="shared" si="73"/>
        <v>#VALUE!</v>
      </c>
      <c r="BS69" s="7" t="e">
        <f t="shared" si="127"/>
        <v>#VALUE!</v>
      </c>
      <c r="BT69" s="7" t="e">
        <f t="shared" si="128"/>
        <v>#VALUE!</v>
      </c>
      <c r="BU69" s="7" t="e">
        <f t="shared" si="129"/>
        <v>#VALUE!</v>
      </c>
      <c r="BV69" s="7" t="e">
        <f t="shared" si="130"/>
        <v>#VALUE!</v>
      </c>
      <c r="BW69" s="7" t="e">
        <f t="shared" si="131"/>
        <v>#VALUE!</v>
      </c>
      <c r="BX69" s="7" t="e">
        <f t="shared" si="132"/>
        <v>#VALUE!</v>
      </c>
      <c r="BY69" s="7" t="e">
        <f t="shared" si="133"/>
        <v>#VALUE!</v>
      </c>
      <c r="BZ69" s="7" t="e">
        <f t="shared" si="134"/>
        <v>#VALUE!</v>
      </c>
      <c r="CA69" s="7" t="e">
        <f t="shared" si="135"/>
        <v>#VALUE!</v>
      </c>
    </row>
    <row r="70" spans="2:79" s="7" customFormat="1">
      <c r="B70" s="119"/>
      <c r="C70" s="119"/>
      <c r="D70" s="119"/>
      <c r="E70" s="31"/>
      <c r="F70" s="79"/>
      <c r="G70" s="79"/>
      <c r="H70" s="79"/>
      <c r="I70" s="79"/>
      <c r="J70" s="79"/>
      <c r="K70" s="79"/>
      <c r="L70" s="31"/>
      <c r="M70" s="79"/>
      <c r="N70" s="79"/>
      <c r="O70" s="79"/>
      <c r="P70" s="79"/>
      <c r="Q70" s="2" t="str">
        <f t="shared" si="136"/>
        <v/>
      </c>
      <c r="R70" s="11" t="str">
        <f t="shared" si="137"/>
        <v/>
      </c>
      <c r="S70" s="2" t="str">
        <f t="shared" si="138"/>
        <v/>
      </c>
      <c r="T70" s="11" t="str">
        <f t="shared" si="139"/>
        <v/>
      </c>
      <c r="U70" s="2" t="str">
        <f t="shared" si="140"/>
        <v/>
      </c>
      <c r="V70" s="11" t="str">
        <f t="shared" si="141"/>
        <v/>
      </c>
      <c r="W70" s="80" t="str">
        <f t="shared" si="59"/>
        <v/>
      </c>
      <c r="X70" s="80" t="str">
        <f t="shared" si="60"/>
        <v/>
      </c>
      <c r="Y70" s="2" t="str">
        <f t="shared" si="105"/>
        <v/>
      </c>
      <c r="Z70" s="11" t="str">
        <f t="shared" si="106"/>
        <v/>
      </c>
      <c r="AA70" s="2" t="str">
        <f t="shared" si="107"/>
        <v/>
      </c>
      <c r="AB70" s="11" t="str">
        <f t="shared" si="108"/>
        <v/>
      </c>
      <c r="AC70" s="2" t="str">
        <f t="shared" si="109"/>
        <v/>
      </c>
      <c r="AD70" s="11" t="str">
        <f t="shared" si="110"/>
        <v/>
      </c>
      <c r="AE70" s="11" t="str">
        <f t="shared" si="111"/>
        <v/>
      </c>
      <c r="AF70" s="2" t="str">
        <f t="shared" si="112"/>
        <v/>
      </c>
      <c r="AG70" s="2" t="str">
        <f t="shared" si="113"/>
        <v/>
      </c>
      <c r="AH70" s="2" t="str">
        <f t="shared" si="114"/>
        <v/>
      </c>
      <c r="AI70" s="11" t="str">
        <f t="shared" si="115"/>
        <v/>
      </c>
      <c r="AJ70" s="2" t="str">
        <f t="shared" si="116"/>
        <v/>
      </c>
      <c r="AK70" s="11" t="str">
        <f t="shared" si="117"/>
        <v/>
      </c>
      <c r="AL70" s="2" t="str">
        <f t="shared" si="118"/>
        <v/>
      </c>
      <c r="AM70" s="11" t="str">
        <f t="shared" si="119"/>
        <v/>
      </c>
      <c r="AN70" s="11" t="str">
        <f t="shared" si="61"/>
        <v/>
      </c>
      <c r="AO70" s="11" t="str">
        <f t="shared" si="62"/>
        <v/>
      </c>
      <c r="AP70" s="32"/>
      <c r="AQ70" s="32"/>
      <c r="AR70" s="137"/>
      <c r="AS70" s="12" t="e">
        <f t="shared" si="63"/>
        <v>#VALUE!</v>
      </c>
      <c r="AT70" s="13" t="e">
        <f t="shared" si="64"/>
        <v>#VALUE!</v>
      </c>
      <c r="AU70" s="13"/>
      <c r="AV70" s="8">
        <f t="shared" si="65"/>
        <v>9.0359999999999996</v>
      </c>
      <c r="AW70" s="8">
        <f t="shared" si="66"/>
        <v>-184.49199999999999</v>
      </c>
      <c r="AX70" s="8"/>
      <c r="AY70" s="8">
        <f t="shared" si="120"/>
        <v>0</v>
      </c>
      <c r="AZ70"/>
      <c r="BA70" t="e">
        <f>IF(D70="M",IF(BD70&lt;78,LMS!$D$5*BD70^3+LMS!$E$5*BD70^2+LMS!$F$5*BD70+LMS!$G$5,IF(BD70&lt;150,LMS!$D$6*BD70^3+LMS!$E$6*BD70^2+LMS!$F$6*BD70+LMS!$G$6,LMS!$D$7*BD70^3+LMS!$E$7*BD70^2+LMS!$F$7*BD70+LMS!$G$7)),IF(BD70&lt;69,LMS!$D$9*BD70^3+LMS!$E$9*BD70^2+LMS!$F$9*BD70+LMS!$G$9,IF(BD70&lt;150,LMS!$D$10*BD70^3+LMS!$E$10*BD70^2+LMS!$F$10*BD70+LMS!$G$10,LMS!$D$11*BD70^3+LMS!$E$11*BD70^2+LMS!$F$11*BD70+LMS!$G$11)))</f>
        <v>#VALUE!</v>
      </c>
      <c r="BB70" t="e">
        <f>IF(D70="M",(IF(BD70&lt;2.5,LMS!$D$21*BD70^3+LMS!$E$21*BD70^2+LMS!$F$21*BD70+LMS!$G$21,IF(BD70&lt;9.5,LMS!$D$22*BD70^3+LMS!$E$22*BD70^2+LMS!$F$22*BD70+LMS!$G$22,IF(BD70&lt;26.75,LMS!$D$23*BD70^3+LMS!$E$23*BD70^2+LMS!$F$23*BD70+LMS!$G$23,IF(BD70&lt;90,LMS!$D$24*BD70^3+LMS!$E$24*BD70^2+LMS!$F$24*BD70+LMS!$G$24,LMS!$D$25*BD70^3+LMS!$E$25*BD70^2+LMS!$F$25*BD70+LMS!$G$25))))),(IF(BD70&lt;2.5,LMS!$D$27*BD70^3+LMS!$E$27*BD70^2+LMS!$F$27*BD70+LMS!$G$27,IF(BD70&lt;9.5,LMS!$D$28*BD70^3+LMS!$E$28*BD70^2+LMS!$F$28*BD70+LMS!$G$28,IF(BD70&lt;26.75,LMS!$D$29*BD70^3+LMS!$E$29*BD70^2+LMS!$F$29*BD70+LMS!$G$29,IF(BD70&lt;90,LMS!$D$30*BD70^3+LMS!$E$30*BD70^2+LMS!$F$30*BD70+LMS!$G$30,IF(BD70&lt;150,LMS!$D$31*BD70^3+LMS!$E$31*BD70^2+LMS!$F$31*BD70+LMS!$G$31,LMS!$D$32*BD70^3+LMS!$E$32*BD70^2+LMS!$F$32*BD70+LMS!$G$32)))))))</f>
        <v>#VALUE!</v>
      </c>
      <c r="BC70" t="e">
        <f>IF(D70="M",(IF(BD70&lt;90,LMS!$D$14*BD70^3+LMS!$E$14*BD70^2+LMS!$F$14*BD70+LMS!$G$14,LMS!$D$15*BD70^3+LMS!$E$15*BD70^2+LMS!$F$15*BD70+LMS!$G$15)),(IF(BD70&lt;90,LMS!$D$17*BD70^3+LMS!$E$17*BD70^2+LMS!$F$17*BD70+LMS!$G$17,LMS!$D$18*BD70^3+LMS!$E$18*BD70^2+LMS!$F$18*BD70+LMS!$G$18)))</f>
        <v>#VALUE!</v>
      </c>
      <c r="BD70" s="7" t="e">
        <f t="shared" si="67"/>
        <v>#VALUE!</v>
      </c>
      <c r="BF70" t="e">
        <f t="shared" si="121"/>
        <v>#VALUE!</v>
      </c>
      <c r="BG70" t="e">
        <f t="shared" si="122"/>
        <v>#VALUE!</v>
      </c>
      <c r="BH70" t="e">
        <f t="shared" si="123"/>
        <v>#VALUE!</v>
      </c>
      <c r="BI70" s="7" t="e">
        <f t="shared" si="124"/>
        <v>#VALUE!</v>
      </c>
      <c r="BJ70" s="7" t="e">
        <f t="shared" si="125"/>
        <v>#VALUE!</v>
      </c>
      <c r="BK70" s="7" t="e">
        <f t="shared" si="126"/>
        <v>#VALUE!</v>
      </c>
      <c r="BL70" s="7" t="e">
        <f t="shared" si="68"/>
        <v>#VALUE!</v>
      </c>
      <c r="BM70" s="7" t="e">
        <f t="shared" si="69"/>
        <v>#VALUE!</v>
      </c>
      <c r="BN70" s="7" t="e">
        <f t="shared" si="70"/>
        <v>#VALUE!</v>
      </c>
      <c r="BO70" s="7" t="e">
        <f t="shared" si="71"/>
        <v>#VALUE!</v>
      </c>
      <c r="BP70" s="7" t="e">
        <f t="shared" si="72"/>
        <v>#VALUE!</v>
      </c>
      <c r="BQ70" s="7" t="e">
        <f t="shared" si="73"/>
        <v>#VALUE!</v>
      </c>
      <c r="BS70" s="7" t="e">
        <f t="shared" si="127"/>
        <v>#VALUE!</v>
      </c>
      <c r="BT70" s="7" t="e">
        <f t="shared" si="128"/>
        <v>#VALUE!</v>
      </c>
      <c r="BU70" s="7" t="e">
        <f t="shared" si="129"/>
        <v>#VALUE!</v>
      </c>
      <c r="BV70" s="7" t="e">
        <f t="shared" si="130"/>
        <v>#VALUE!</v>
      </c>
      <c r="BW70" s="7" t="e">
        <f t="shared" si="131"/>
        <v>#VALUE!</v>
      </c>
      <c r="BX70" s="7" t="e">
        <f t="shared" si="132"/>
        <v>#VALUE!</v>
      </c>
      <c r="BY70" s="7" t="e">
        <f t="shared" si="133"/>
        <v>#VALUE!</v>
      </c>
      <c r="BZ70" s="7" t="e">
        <f t="shared" si="134"/>
        <v>#VALUE!</v>
      </c>
      <c r="CA70" s="7" t="e">
        <f t="shared" si="135"/>
        <v>#VALUE!</v>
      </c>
    </row>
    <row r="71" spans="2:79" s="7" customFormat="1">
      <c r="B71" s="119"/>
      <c r="C71" s="119"/>
      <c r="D71" s="119"/>
      <c r="E71" s="31"/>
      <c r="F71" s="79"/>
      <c r="G71" s="79"/>
      <c r="H71" s="79"/>
      <c r="I71" s="79"/>
      <c r="J71" s="79"/>
      <c r="K71" s="79"/>
      <c r="L71" s="31"/>
      <c r="M71" s="79"/>
      <c r="N71" s="79"/>
      <c r="O71" s="79"/>
      <c r="P71" s="79"/>
      <c r="Q71" s="2" t="str">
        <f t="shared" si="136"/>
        <v/>
      </c>
      <c r="R71" s="11" t="str">
        <f t="shared" si="137"/>
        <v/>
      </c>
      <c r="S71" s="2" t="str">
        <f t="shared" si="138"/>
        <v/>
      </c>
      <c r="T71" s="11" t="str">
        <f t="shared" si="139"/>
        <v/>
      </c>
      <c r="U71" s="2" t="str">
        <f t="shared" si="140"/>
        <v/>
      </c>
      <c r="V71" s="11" t="str">
        <f t="shared" si="141"/>
        <v/>
      </c>
      <c r="W71" s="80" t="str">
        <f t="shared" si="59"/>
        <v/>
      </c>
      <c r="X71" s="80" t="str">
        <f t="shared" si="60"/>
        <v/>
      </c>
      <c r="Y71" s="2" t="str">
        <f t="shared" si="105"/>
        <v/>
      </c>
      <c r="Z71" s="11" t="str">
        <f t="shared" si="106"/>
        <v/>
      </c>
      <c r="AA71" s="2" t="str">
        <f t="shared" si="107"/>
        <v/>
      </c>
      <c r="AB71" s="11" t="str">
        <f t="shared" si="108"/>
        <v/>
      </c>
      <c r="AC71" s="2" t="str">
        <f t="shared" si="109"/>
        <v/>
      </c>
      <c r="AD71" s="11" t="str">
        <f t="shared" si="110"/>
        <v/>
      </c>
      <c r="AE71" s="11" t="str">
        <f t="shared" si="111"/>
        <v/>
      </c>
      <c r="AF71" s="2" t="str">
        <f t="shared" si="112"/>
        <v/>
      </c>
      <c r="AG71" s="2" t="str">
        <f t="shared" si="113"/>
        <v/>
      </c>
      <c r="AH71" s="2" t="str">
        <f t="shared" si="114"/>
        <v/>
      </c>
      <c r="AI71" s="11" t="str">
        <f t="shared" si="115"/>
        <v/>
      </c>
      <c r="AJ71" s="2" t="str">
        <f t="shared" si="116"/>
        <v/>
      </c>
      <c r="AK71" s="11" t="str">
        <f t="shared" si="117"/>
        <v/>
      </c>
      <c r="AL71" s="2" t="str">
        <f t="shared" si="118"/>
        <v/>
      </c>
      <c r="AM71" s="11" t="str">
        <f t="shared" si="119"/>
        <v/>
      </c>
      <c r="AN71" s="11" t="str">
        <f t="shared" si="61"/>
        <v/>
      </c>
      <c r="AO71" s="11" t="str">
        <f t="shared" si="62"/>
        <v/>
      </c>
      <c r="AP71" s="32"/>
      <c r="AQ71" s="32"/>
      <c r="AR71" s="137"/>
      <c r="AS71" s="12" t="e">
        <f t="shared" si="63"/>
        <v>#VALUE!</v>
      </c>
      <c r="AT71" s="13" t="e">
        <f t="shared" si="64"/>
        <v>#VALUE!</v>
      </c>
      <c r="AU71" s="13"/>
      <c r="AV71" s="8">
        <f t="shared" si="65"/>
        <v>9.0359999999999996</v>
      </c>
      <c r="AW71" s="8">
        <f t="shared" si="66"/>
        <v>-184.49199999999999</v>
      </c>
      <c r="AX71" s="8"/>
      <c r="AY71" s="8">
        <f t="shared" si="120"/>
        <v>0</v>
      </c>
      <c r="AZ71"/>
      <c r="BA71" t="e">
        <f>IF(D71="M",IF(BD71&lt;78,LMS!$D$5*BD71^3+LMS!$E$5*BD71^2+LMS!$F$5*BD71+LMS!$G$5,IF(BD71&lt;150,LMS!$D$6*BD71^3+LMS!$E$6*BD71^2+LMS!$F$6*BD71+LMS!$G$6,LMS!$D$7*BD71^3+LMS!$E$7*BD71^2+LMS!$F$7*BD71+LMS!$G$7)),IF(BD71&lt;69,LMS!$D$9*BD71^3+LMS!$E$9*BD71^2+LMS!$F$9*BD71+LMS!$G$9,IF(BD71&lt;150,LMS!$D$10*BD71^3+LMS!$E$10*BD71^2+LMS!$F$10*BD71+LMS!$G$10,LMS!$D$11*BD71^3+LMS!$E$11*BD71^2+LMS!$F$11*BD71+LMS!$G$11)))</f>
        <v>#VALUE!</v>
      </c>
      <c r="BB71" t="e">
        <f>IF(D71="M",(IF(BD71&lt;2.5,LMS!$D$21*BD71^3+LMS!$E$21*BD71^2+LMS!$F$21*BD71+LMS!$G$21,IF(BD71&lt;9.5,LMS!$D$22*BD71^3+LMS!$E$22*BD71^2+LMS!$F$22*BD71+LMS!$G$22,IF(BD71&lt;26.75,LMS!$D$23*BD71^3+LMS!$E$23*BD71^2+LMS!$F$23*BD71+LMS!$G$23,IF(BD71&lt;90,LMS!$D$24*BD71^3+LMS!$E$24*BD71^2+LMS!$F$24*BD71+LMS!$G$24,LMS!$D$25*BD71^3+LMS!$E$25*BD71^2+LMS!$F$25*BD71+LMS!$G$25))))),(IF(BD71&lt;2.5,LMS!$D$27*BD71^3+LMS!$E$27*BD71^2+LMS!$F$27*BD71+LMS!$G$27,IF(BD71&lt;9.5,LMS!$D$28*BD71^3+LMS!$E$28*BD71^2+LMS!$F$28*BD71+LMS!$G$28,IF(BD71&lt;26.75,LMS!$D$29*BD71^3+LMS!$E$29*BD71^2+LMS!$F$29*BD71+LMS!$G$29,IF(BD71&lt;90,LMS!$D$30*BD71^3+LMS!$E$30*BD71^2+LMS!$F$30*BD71+LMS!$G$30,IF(BD71&lt;150,LMS!$D$31*BD71^3+LMS!$E$31*BD71^2+LMS!$F$31*BD71+LMS!$G$31,LMS!$D$32*BD71^3+LMS!$E$32*BD71^2+LMS!$F$32*BD71+LMS!$G$32)))))))</f>
        <v>#VALUE!</v>
      </c>
      <c r="BC71" t="e">
        <f>IF(D71="M",(IF(BD71&lt;90,LMS!$D$14*BD71^3+LMS!$E$14*BD71^2+LMS!$F$14*BD71+LMS!$G$14,LMS!$D$15*BD71^3+LMS!$E$15*BD71^2+LMS!$F$15*BD71+LMS!$G$15)),(IF(BD71&lt;90,LMS!$D$17*BD71^3+LMS!$E$17*BD71^2+LMS!$F$17*BD71+LMS!$G$17,LMS!$D$18*BD71^3+LMS!$E$18*BD71^2+LMS!$F$18*BD71+LMS!$G$18)))</f>
        <v>#VALUE!</v>
      </c>
      <c r="BD71" s="7" t="e">
        <f t="shared" si="67"/>
        <v>#VALUE!</v>
      </c>
      <c r="BF71" t="e">
        <f t="shared" si="121"/>
        <v>#VALUE!</v>
      </c>
      <c r="BG71" t="e">
        <f t="shared" si="122"/>
        <v>#VALUE!</v>
      </c>
      <c r="BH71" t="e">
        <f t="shared" si="123"/>
        <v>#VALUE!</v>
      </c>
      <c r="BI71" s="7" t="e">
        <f t="shared" si="124"/>
        <v>#VALUE!</v>
      </c>
      <c r="BJ71" s="7" t="e">
        <f t="shared" si="125"/>
        <v>#VALUE!</v>
      </c>
      <c r="BK71" s="7" t="e">
        <f t="shared" si="126"/>
        <v>#VALUE!</v>
      </c>
      <c r="BL71" s="7" t="e">
        <f t="shared" si="68"/>
        <v>#VALUE!</v>
      </c>
      <c r="BM71" s="7" t="e">
        <f t="shared" si="69"/>
        <v>#VALUE!</v>
      </c>
      <c r="BN71" s="7" t="e">
        <f t="shared" si="70"/>
        <v>#VALUE!</v>
      </c>
      <c r="BO71" s="7" t="e">
        <f t="shared" si="71"/>
        <v>#VALUE!</v>
      </c>
      <c r="BP71" s="7" t="e">
        <f t="shared" si="72"/>
        <v>#VALUE!</v>
      </c>
      <c r="BQ71" s="7" t="e">
        <f t="shared" si="73"/>
        <v>#VALUE!</v>
      </c>
      <c r="BS71" s="7" t="e">
        <f t="shared" si="127"/>
        <v>#VALUE!</v>
      </c>
      <c r="BT71" s="7" t="e">
        <f t="shared" si="128"/>
        <v>#VALUE!</v>
      </c>
      <c r="BU71" s="7" t="e">
        <f t="shared" si="129"/>
        <v>#VALUE!</v>
      </c>
      <c r="BV71" s="7" t="e">
        <f t="shared" si="130"/>
        <v>#VALUE!</v>
      </c>
      <c r="BW71" s="7" t="e">
        <f t="shared" si="131"/>
        <v>#VALUE!</v>
      </c>
      <c r="BX71" s="7" t="e">
        <f t="shared" si="132"/>
        <v>#VALUE!</v>
      </c>
      <c r="BY71" s="7" t="e">
        <f t="shared" si="133"/>
        <v>#VALUE!</v>
      </c>
      <c r="BZ71" s="7" t="e">
        <f t="shared" si="134"/>
        <v>#VALUE!</v>
      </c>
      <c r="CA71" s="7" t="e">
        <f t="shared" si="135"/>
        <v>#VALUE!</v>
      </c>
    </row>
    <row r="72" spans="2:79" s="7" customFormat="1">
      <c r="B72" s="119"/>
      <c r="C72" s="119"/>
      <c r="D72" s="119"/>
      <c r="E72" s="31"/>
      <c r="F72" s="79"/>
      <c r="G72" s="79"/>
      <c r="H72" s="79"/>
      <c r="I72" s="79"/>
      <c r="J72" s="79"/>
      <c r="K72" s="79"/>
      <c r="L72" s="31"/>
      <c r="M72" s="79"/>
      <c r="N72" s="79"/>
      <c r="O72" s="79"/>
      <c r="P72" s="79"/>
      <c r="Q72" s="2" t="str">
        <f t="shared" si="136"/>
        <v/>
      </c>
      <c r="R72" s="11" t="str">
        <f t="shared" si="137"/>
        <v/>
      </c>
      <c r="S72" s="2" t="str">
        <f t="shared" si="138"/>
        <v/>
      </c>
      <c r="T72" s="11" t="str">
        <f t="shared" si="139"/>
        <v/>
      </c>
      <c r="U72" s="2" t="str">
        <f t="shared" si="140"/>
        <v/>
      </c>
      <c r="V72" s="11" t="str">
        <f t="shared" si="141"/>
        <v/>
      </c>
      <c r="W72" s="80" t="str">
        <f t="shared" si="59"/>
        <v/>
      </c>
      <c r="X72" s="80" t="str">
        <f t="shared" si="60"/>
        <v/>
      </c>
      <c r="Y72" s="2" t="str">
        <f t="shared" si="105"/>
        <v/>
      </c>
      <c r="Z72" s="11" t="str">
        <f t="shared" si="106"/>
        <v/>
      </c>
      <c r="AA72" s="2" t="str">
        <f t="shared" si="107"/>
        <v/>
      </c>
      <c r="AB72" s="11" t="str">
        <f t="shared" si="108"/>
        <v/>
      </c>
      <c r="AC72" s="2" t="str">
        <f t="shared" si="109"/>
        <v/>
      </c>
      <c r="AD72" s="11" t="str">
        <f t="shared" si="110"/>
        <v/>
      </c>
      <c r="AE72" s="11" t="str">
        <f t="shared" si="111"/>
        <v/>
      </c>
      <c r="AF72" s="2" t="str">
        <f t="shared" si="112"/>
        <v/>
      </c>
      <c r="AG72" s="2" t="str">
        <f t="shared" si="113"/>
        <v/>
      </c>
      <c r="AH72" s="2" t="str">
        <f t="shared" si="114"/>
        <v/>
      </c>
      <c r="AI72" s="11" t="str">
        <f t="shared" si="115"/>
        <v/>
      </c>
      <c r="AJ72" s="2" t="str">
        <f t="shared" si="116"/>
        <v/>
      </c>
      <c r="AK72" s="11" t="str">
        <f t="shared" si="117"/>
        <v/>
      </c>
      <c r="AL72" s="2" t="str">
        <f t="shared" si="118"/>
        <v/>
      </c>
      <c r="AM72" s="11" t="str">
        <f t="shared" si="119"/>
        <v/>
      </c>
      <c r="AN72" s="11" t="str">
        <f t="shared" si="61"/>
        <v/>
      </c>
      <c r="AO72" s="11" t="str">
        <f t="shared" si="62"/>
        <v/>
      </c>
      <c r="AP72" s="32"/>
      <c r="AQ72" s="32"/>
      <c r="AR72" s="137"/>
      <c r="AS72" s="12" t="e">
        <f t="shared" si="63"/>
        <v>#VALUE!</v>
      </c>
      <c r="AT72" s="13" t="e">
        <f t="shared" si="64"/>
        <v>#VALUE!</v>
      </c>
      <c r="AU72" s="13"/>
      <c r="AV72" s="8">
        <f t="shared" si="65"/>
        <v>9.0359999999999996</v>
      </c>
      <c r="AW72" s="8">
        <f t="shared" si="66"/>
        <v>-184.49199999999999</v>
      </c>
      <c r="AX72" s="8"/>
      <c r="AY72" s="8">
        <f t="shared" si="120"/>
        <v>0</v>
      </c>
      <c r="AZ72"/>
      <c r="BA72" t="e">
        <f>IF(D72="M",IF(BD72&lt;78,LMS!$D$5*BD72^3+LMS!$E$5*BD72^2+LMS!$F$5*BD72+LMS!$G$5,IF(BD72&lt;150,LMS!$D$6*BD72^3+LMS!$E$6*BD72^2+LMS!$F$6*BD72+LMS!$G$6,LMS!$D$7*BD72^3+LMS!$E$7*BD72^2+LMS!$F$7*BD72+LMS!$G$7)),IF(BD72&lt;69,LMS!$D$9*BD72^3+LMS!$E$9*BD72^2+LMS!$F$9*BD72+LMS!$G$9,IF(BD72&lt;150,LMS!$D$10*BD72^3+LMS!$E$10*BD72^2+LMS!$F$10*BD72+LMS!$G$10,LMS!$D$11*BD72^3+LMS!$E$11*BD72^2+LMS!$F$11*BD72+LMS!$G$11)))</f>
        <v>#VALUE!</v>
      </c>
      <c r="BB72" t="e">
        <f>IF(D72="M",(IF(BD72&lt;2.5,LMS!$D$21*BD72^3+LMS!$E$21*BD72^2+LMS!$F$21*BD72+LMS!$G$21,IF(BD72&lt;9.5,LMS!$D$22*BD72^3+LMS!$E$22*BD72^2+LMS!$F$22*BD72+LMS!$G$22,IF(BD72&lt;26.75,LMS!$D$23*BD72^3+LMS!$E$23*BD72^2+LMS!$F$23*BD72+LMS!$G$23,IF(BD72&lt;90,LMS!$D$24*BD72^3+LMS!$E$24*BD72^2+LMS!$F$24*BD72+LMS!$G$24,LMS!$D$25*BD72^3+LMS!$E$25*BD72^2+LMS!$F$25*BD72+LMS!$G$25))))),(IF(BD72&lt;2.5,LMS!$D$27*BD72^3+LMS!$E$27*BD72^2+LMS!$F$27*BD72+LMS!$G$27,IF(BD72&lt;9.5,LMS!$D$28*BD72^3+LMS!$E$28*BD72^2+LMS!$F$28*BD72+LMS!$G$28,IF(BD72&lt;26.75,LMS!$D$29*BD72^3+LMS!$E$29*BD72^2+LMS!$F$29*BD72+LMS!$G$29,IF(BD72&lt;90,LMS!$D$30*BD72^3+LMS!$E$30*BD72^2+LMS!$F$30*BD72+LMS!$G$30,IF(BD72&lt;150,LMS!$D$31*BD72^3+LMS!$E$31*BD72^2+LMS!$F$31*BD72+LMS!$G$31,LMS!$D$32*BD72^3+LMS!$E$32*BD72^2+LMS!$F$32*BD72+LMS!$G$32)))))))</f>
        <v>#VALUE!</v>
      </c>
      <c r="BC72" t="e">
        <f>IF(D72="M",(IF(BD72&lt;90,LMS!$D$14*BD72^3+LMS!$E$14*BD72^2+LMS!$F$14*BD72+LMS!$G$14,LMS!$D$15*BD72^3+LMS!$E$15*BD72^2+LMS!$F$15*BD72+LMS!$G$15)),(IF(BD72&lt;90,LMS!$D$17*BD72^3+LMS!$E$17*BD72^2+LMS!$F$17*BD72+LMS!$G$17,LMS!$D$18*BD72^3+LMS!$E$18*BD72^2+LMS!$F$18*BD72+LMS!$G$18)))</f>
        <v>#VALUE!</v>
      </c>
      <c r="BD72" s="7" t="e">
        <f t="shared" si="67"/>
        <v>#VALUE!</v>
      </c>
      <c r="BF72" t="e">
        <f t="shared" si="121"/>
        <v>#VALUE!</v>
      </c>
      <c r="BG72" t="e">
        <f t="shared" si="122"/>
        <v>#VALUE!</v>
      </c>
      <c r="BH72" t="e">
        <f t="shared" si="123"/>
        <v>#VALUE!</v>
      </c>
      <c r="BI72" s="7" t="e">
        <f t="shared" si="124"/>
        <v>#VALUE!</v>
      </c>
      <c r="BJ72" s="7" t="e">
        <f t="shared" si="125"/>
        <v>#VALUE!</v>
      </c>
      <c r="BK72" s="7" t="e">
        <f t="shared" si="126"/>
        <v>#VALUE!</v>
      </c>
      <c r="BL72" s="7" t="e">
        <f t="shared" si="68"/>
        <v>#VALUE!</v>
      </c>
      <c r="BM72" s="7" t="e">
        <f t="shared" si="69"/>
        <v>#VALUE!</v>
      </c>
      <c r="BN72" s="7" t="e">
        <f t="shared" si="70"/>
        <v>#VALUE!</v>
      </c>
      <c r="BO72" s="7" t="e">
        <f t="shared" si="71"/>
        <v>#VALUE!</v>
      </c>
      <c r="BP72" s="7" t="e">
        <f t="shared" si="72"/>
        <v>#VALUE!</v>
      </c>
      <c r="BQ72" s="7" t="e">
        <f t="shared" si="73"/>
        <v>#VALUE!</v>
      </c>
      <c r="BS72" s="7" t="e">
        <f t="shared" si="127"/>
        <v>#VALUE!</v>
      </c>
      <c r="BT72" s="7" t="e">
        <f t="shared" si="128"/>
        <v>#VALUE!</v>
      </c>
      <c r="BU72" s="7" t="e">
        <f t="shared" si="129"/>
        <v>#VALUE!</v>
      </c>
      <c r="BV72" s="7" t="e">
        <f t="shared" si="130"/>
        <v>#VALUE!</v>
      </c>
      <c r="BW72" s="7" t="e">
        <f t="shared" si="131"/>
        <v>#VALUE!</v>
      </c>
      <c r="BX72" s="7" t="e">
        <f t="shared" si="132"/>
        <v>#VALUE!</v>
      </c>
      <c r="BY72" s="7" t="e">
        <f t="shared" si="133"/>
        <v>#VALUE!</v>
      </c>
      <c r="BZ72" s="7" t="e">
        <f t="shared" si="134"/>
        <v>#VALUE!</v>
      </c>
      <c r="CA72" s="7" t="e">
        <f t="shared" si="135"/>
        <v>#VALUE!</v>
      </c>
    </row>
    <row r="73" spans="2:79" s="7" customFormat="1">
      <c r="B73" s="119"/>
      <c r="C73" s="119"/>
      <c r="D73" s="119"/>
      <c r="E73" s="31"/>
      <c r="F73" s="79"/>
      <c r="G73" s="79"/>
      <c r="H73" s="79"/>
      <c r="I73" s="79"/>
      <c r="J73" s="79"/>
      <c r="K73" s="79"/>
      <c r="L73" s="31"/>
      <c r="M73" s="79"/>
      <c r="N73" s="79"/>
      <c r="O73" s="79"/>
      <c r="P73" s="79"/>
      <c r="Q73" s="2" t="str">
        <f t="shared" si="136"/>
        <v/>
      </c>
      <c r="R73" s="11" t="str">
        <f t="shared" si="137"/>
        <v/>
      </c>
      <c r="S73" s="2" t="str">
        <f t="shared" si="138"/>
        <v/>
      </c>
      <c r="T73" s="11" t="str">
        <f t="shared" si="139"/>
        <v/>
      </c>
      <c r="U73" s="2" t="str">
        <f t="shared" si="140"/>
        <v/>
      </c>
      <c r="V73" s="11" t="str">
        <f t="shared" si="141"/>
        <v/>
      </c>
      <c r="W73" s="80" t="str">
        <f t="shared" si="59"/>
        <v/>
      </c>
      <c r="X73" s="80" t="str">
        <f t="shared" si="60"/>
        <v/>
      </c>
      <c r="Y73" s="2" t="str">
        <f t="shared" si="105"/>
        <v/>
      </c>
      <c r="Z73" s="11" t="str">
        <f t="shared" si="106"/>
        <v/>
      </c>
      <c r="AA73" s="2" t="str">
        <f t="shared" si="107"/>
        <v/>
      </c>
      <c r="AB73" s="11" t="str">
        <f t="shared" si="108"/>
        <v/>
      </c>
      <c r="AC73" s="2" t="str">
        <f t="shared" si="109"/>
        <v/>
      </c>
      <c r="AD73" s="11" t="str">
        <f t="shared" si="110"/>
        <v/>
      </c>
      <c r="AE73" s="11" t="str">
        <f t="shared" si="111"/>
        <v/>
      </c>
      <c r="AF73" s="2" t="str">
        <f t="shared" si="112"/>
        <v/>
      </c>
      <c r="AG73" s="2" t="str">
        <f t="shared" si="113"/>
        <v/>
      </c>
      <c r="AH73" s="2" t="str">
        <f t="shared" si="114"/>
        <v/>
      </c>
      <c r="AI73" s="11" t="str">
        <f t="shared" si="115"/>
        <v/>
      </c>
      <c r="AJ73" s="2" t="str">
        <f t="shared" si="116"/>
        <v/>
      </c>
      <c r="AK73" s="11" t="str">
        <f t="shared" si="117"/>
        <v/>
      </c>
      <c r="AL73" s="2" t="str">
        <f t="shared" si="118"/>
        <v/>
      </c>
      <c r="AM73" s="11" t="str">
        <f t="shared" si="119"/>
        <v/>
      </c>
      <c r="AN73" s="11" t="str">
        <f t="shared" si="61"/>
        <v/>
      </c>
      <c r="AO73" s="11" t="str">
        <f t="shared" si="62"/>
        <v/>
      </c>
      <c r="AP73" s="32"/>
      <c r="AQ73" s="32"/>
      <c r="AR73" s="137"/>
      <c r="AS73" s="12" t="e">
        <f t="shared" si="63"/>
        <v>#VALUE!</v>
      </c>
      <c r="AT73" s="13" t="e">
        <f t="shared" si="64"/>
        <v>#VALUE!</v>
      </c>
      <c r="AU73" s="13"/>
      <c r="AV73" s="8">
        <f t="shared" si="65"/>
        <v>9.0359999999999996</v>
      </c>
      <c r="AW73" s="8">
        <f t="shared" si="66"/>
        <v>-184.49199999999999</v>
      </c>
      <c r="AX73" s="8"/>
      <c r="AY73" s="8">
        <f t="shared" si="120"/>
        <v>0</v>
      </c>
      <c r="AZ73"/>
      <c r="BA73" t="e">
        <f>IF(D73="M",IF(BD73&lt;78,LMS!$D$5*BD73^3+LMS!$E$5*BD73^2+LMS!$F$5*BD73+LMS!$G$5,IF(BD73&lt;150,LMS!$D$6*BD73^3+LMS!$E$6*BD73^2+LMS!$F$6*BD73+LMS!$G$6,LMS!$D$7*BD73^3+LMS!$E$7*BD73^2+LMS!$F$7*BD73+LMS!$G$7)),IF(BD73&lt;69,LMS!$D$9*BD73^3+LMS!$E$9*BD73^2+LMS!$F$9*BD73+LMS!$G$9,IF(BD73&lt;150,LMS!$D$10*BD73^3+LMS!$E$10*BD73^2+LMS!$F$10*BD73+LMS!$G$10,LMS!$D$11*BD73^3+LMS!$E$11*BD73^2+LMS!$F$11*BD73+LMS!$G$11)))</f>
        <v>#VALUE!</v>
      </c>
      <c r="BB73" t="e">
        <f>IF(D73="M",(IF(BD73&lt;2.5,LMS!$D$21*BD73^3+LMS!$E$21*BD73^2+LMS!$F$21*BD73+LMS!$G$21,IF(BD73&lt;9.5,LMS!$D$22*BD73^3+LMS!$E$22*BD73^2+LMS!$F$22*BD73+LMS!$G$22,IF(BD73&lt;26.75,LMS!$D$23*BD73^3+LMS!$E$23*BD73^2+LMS!$F$23*BD73+LMS!$G$23,IF(BD73&lt;90,LMS!$D$24*BD73^3+LMS!$E$24*BD73^2+LMS!$F$24*BD73+LMS!$G$24,LMS!$D$25*BD73^3+LMS!$E$25*BD73^2+LMS!$F$25*BD73+LMS!$G$25))))),(IF(BD73&lt;2.5,LMS!$D$27*BD73^3+LMS!$E$27*BD73^2+LMS!$F$27*BD73+LMS!$G$27,IF(BD73&lt;9.5,LMS!$D$28*BD73^3+LMS!$E$28*BD73^2+LMS!$F$28*BD73+LMS!$G$28,IF(BD73&lt;26.75,LMS!$D$29*BD73^3+LMS!$E$29*BD73^2+LMS!$F$29*BD73+LMS!$G$29,IF(BD73&lt;90,LMS!$D$30*BD73^3+LMS!$E$30*BD73^2+LMS!$F$30*BD73+LMS!$G$30,IF(BD73&lt;150,LMS!$D$31*BD73^3+LMS!$E$31*BD73^2+LMS!$F$31*BD73+LMS!$G$31,LMS!$D$32*BD73^3+LMS!$E$32*BD73^2+LMS!$F$32*BD73+LMS!$G$32)))))))</f>
        <v>#VALUE!</v>
      </c>
      <c r="BC73" t="e">
        <f>IF(D73="M",(IF(BD73&lt;90,LMS!$D$14*BD73^3+LMS!$E$14*BD73^2+LMS!$F$14*BD73+LMS!$G$14,LMS!$D$15*BD73^3+LMS!$E$15*BD73^2+LMS!$F$15*BD73+LMS!$G$15)),(IF(BD73&lt;90,LMS!$D$17*BD73^3+LMS!$E$17*BD73^2+LMS!$F$17*BD73+LMS!$G$17,LMS!$D$18*BD73^3+LMS!$E$18*BD73^2+LMS!$F$18*BD73+LMS!$G$18)))</f>
        <v>#VALUE!</v>
      </c>
      <c r="BD73" s="7" t="e">
        <f t="shared" si="67"/>
        <v>#VALUE!</v>
      </c>
      <c r="BF73" t="e">
        <f t="shared" si="121"/>
        <v>#VALUE!</v>
      </c>
      <c r="BG73" t="e">
        <f t="shared" si="122"/>
        <v>#VALUE!</v>
      </c>
      <c r="BH73" t="e">
        <f t="shared" si="123"/>
        <v>#VALUE!</v>
      </c>
      <c r="BI73" s="7" t="e">
        <f t="shared" si="124"/>
        <v>#VALUE!</v>
      </c>
      <c r="BJ73" s="7" t="e">
        <f t="shared" si="125"/>
        <v>#VALUE!</v>
      </c>
      <c r="BK73" s="7" t="e">
        <f t="shared" si="126"/>
        <v>#VALUE!</v>
      </c>
      <c r="BL73" s="7" t="e">
        <f t="shared" si="68"/>
        <v>#VALUE!</v>
      </c>
      <c r="BM73" s="7" t="e">
        <f t="shared" si="69"/>
        <v>#VALUE!</v>
      </c>
      <c r="BN73" s="7" t="e">
        <f t="shared" si="70"/>
        <v>#VALUE!</v>
      </c>
      <c r="BO73" s="7" t="e">
        <f t="shared" si="71"/>
        <v>#VALUE!</v>
      </c>
      <c r="BP73" s="7" t="e">
        <f t="shared" si="72"/>
        <v>#VALUE!</v>
      </c>
      <c r="BQ73" s="7" t="e">
        <f t="shared" si="73"/>
        <v>#VALUE!</v>
      </c>
      <c r="BS73" s="7" t="e">
        <f t="shared" si="127"/>
        <v>#VALUE!</v>
      </c>
      <c r="BT73" s="7" t="e">
        <f t="shared" si="128"/>
        <v>#VALUE!</v>
      </c>
      <c r="BU73" s="7" t="e">
        <f t="shared" si="129"/>
        <v>#VALUE!</v>
      </c>
      <c r="BV73" s="7" t="e">
        <f t="shared" si="130"/>
        <v>#VALUE!</v>
      </c>
      <c r="BW73" s="7" t="e">
        <f t="shared" si="131"/>
        <v>#VALUE!</v>
      </c>
      <c r="BX73" s="7" t="e">
        <f t="shared" si="132"/>
        <v>#VALUE!</v>
      </c>
      <c r="BY73" s="7" t="e">
        <f t="shared" si="133"/>
        <v>#VALUE!</v>
      </c>
      <c r="BZ73" s="7" t="e">
        <f t="shared" si="134"/>
        <v>#VALUE!</v>
      </c>
      <c r="CA73" s="7" t="e">
        <f t="shared" si="135"/>
        <v>#VALUE!</v>
      </c>
    </row>
    <row r="74" spans="2:79" s="7" customFormat="1">
      <c r="B74" s="119"/>
      <c r="C74" s="119"/>
      <c r="D74" s="119"/>
      <c r="E74" s="31"/>
      <c r="F74" s="79"/>
      <c r="G74" s="79"/>
      <c r="H74" s="79"/>
      <c r="I74" s="79"/>
      <c r="J74" s="79"/>
      <c r="K74" s="79"/>
      <c r="L74" s="31"/>
      <c r="M74" s="79"/>
      <c r="N74" s="79"/>
      <c r="O74" s="79"/>
      <c r="P74" s="79"/>
      <c r="Q74" s="2" t="str">
        <f t="shared" si="136"/>
        <v/>
      </c>
      <c r="R74" s="11" t="str">
        <f t="shared" si="137"/>
        <v/>
      </c>
      <c r="S74" s="2" t="str">
        <f t="shared" si="138"/>
        <v/>
      </c>
      <c r="T74" s="11" t="str">
        <f t="shared" si="139"/>
        <v/>
      </c>
      <c r="U74" s="2" t="str">
        <f t="shared" si="140"/>
        <v/>
      </c>
      <c r="V74" s="11" t="str">
        <f t="shared" si="141"/>
        <v/>
      </c>
      <c r="W74" s="80" t="str">
        <f t="shared" si="59"/>
        <v/>
      </c>
      <c r="X74" s="80" t="str">
        <f t="shared" si="60"/>
        <v/>
      </c>
      <c r="Y74" s="2" t="str">
        <f t="shared" si="105"/>
        <v/>
      </c>
      <c r="Z74" s="11" t="str">
        <f t="shared" si="106"/>
        <v/>
      </c>
      <c r="AA74" s="2" t="str">
        <f t="shared" si="107"/>
        <v/>
      </c>
      <c r="AB74" s="11" t="str">
        <f t="shared" si="108"/>
        <v/>
      </c>
      <c r="AC74" s="2" t="str">
        <f t="shared" si="109"/>
        <v/>
      </c>
      <c r="AD74" s="11" t="str">
        <f t="shared" si="110"/>
        <v/>
      </c>
      <c r="AE74" s="11" t="str">
        <f t="shared" si="111"/>
        <v/>
      </c>
      <c r="AF74" s="2" t="str">
        <f t="shared" si="112"/>
        <v/>
      </c>
      <c r="AG74" s="2" t="str">
        <f t="shared" si="113"/>
        <v/>
      </c>
      <c r="AH74" s="2" t="str">
        <f t="shared" si="114"/>
        <v/>
      </c>
      <c r="AI74" s="11" t="str">
        <f t="shared" si="115"/>
        <v/>
      </c>
      <c r="AJ74" s="2" t="str">
        <f t="shared" si="116"/>
        <v/>
      </c>
      <c r="AK74" s="11" t="str">
        <f t="shared" si="117"/>
        <v/>
      </c>
      <c r="AL74" s="2" t="str">
        <f t="shared" si="118"/>
        <v/>
      </c>
      <c r="AM74" s="11" t="str">
        <f t="shared" si="119"/>
        <v/>
      </c>
      <c r="AN74" s="11" t="str">
        <f t="shared" si="61"/>
        <v/>
      </c>
      <c r="AO74" s="11" t="str">
        <f t="shared" si="62"/>
        <v/>
      </c>
      <c r="AP74" s="32"/>
      <c r="AQ74" s="32"/>
      <c r="AR74" s="137"/>
      <c r="AS74" s="12" t="e">
        <f t="shared" si="63"/>
        <v>#VALUE!</v>
      </c>
      <c r="AT74" s="13" t="e">
        <f t="shared" si="64"/>
        <v>#VALUE!</v>
      </c>
      <c r="AU74" s="13"/>
      <c r="AV74" s="8">
        <f t="shared" si="65"/>
        <v>9.0359999999999996</v>
      </c>
      <c r="AW74" s="8">
        <f t="shared" si="66"/>
        <v>-184.49199999999999</v>
      </c>
      <c r="AX74" s="8"/>
      <c r="AY74" s="8">
        <f t="shared" si="120"/>
        <v>0</v>
      </c>
      <c r="AZ74"/>
      <c r="BA74" t="e">
        <f>IF(D74="M",IF(BD74&lt;78,LMS!$D$5*BD74^3+LMS!$E$5*BD74^2+LMS!$F$5*BD74+LMS!$G$5,IF(BD74&lt;150,LMS!$D$6*BD74^3+LMS!$E$6*BD74^2+LMS!$F$6*BD74+LMS!$G$6,LMS!$D$7*BD74^3+LMS!$E$7*BD74^2+LMS!$F$7*BD74+LMS!$G$7)),IF(BD74&lt;69,LMS!$D$9*BD74^3+LMS!$E$9*BD74^2+LMS!$F$9*BD74+LMS!$G$9,IF(BD74&lt;150,LMS!$D$10*BD74^3+LMS!$E$10*BD74^2+LMS!$F$10*BD74+LMS!$G$10,LMS!$D$11*BD74^3+LMS!$E$11*BD74^2+LMS!$F$11*BD74+LMS!$G$11)))</f>
        <v>#VALUE!</v>
      </c>
      <c r="BB74" t="e">
        <f>IF(D74="M",(IF(BD74&lt;2.5,LMS!$D$21*BD74^3+LMS!$E$21*BD74^2+LMS!$F$21*BD74+LMS!$G$21,IF(BD74&lt;9.5,LMS!$D$22*BD74^3+LMS!$E$22*BD74^2+LMS!$F$22*BD74+LMS!$G$22,IF(BD74&lt;26.75,LMS!$D$23*BD74^3+LMS!$E$23*BD74^2+LMS!$F$23*BD74+LMS!$G$23,IF(BD74&lt;90,LMS!$D$24*BD74^3+LMS!$E$24*BD74^2+LMS!$F$24*BD74+LMS!$G$24,LMS!$D$25*BD74^3+LMS!$E$25*BD74^2+LMS!$F$25*BD74+LMS!$G$25))))),(IF(BD74&lt;2.5,LMS!$D$27*BD74^3+LMS!$E$27*BD74^2+LMS!$F$27*BD74+LMS!$G$27,IF(BD74&lt;9.5,LMS!$D$28*BD74^3+LMS!$E$28*BD74^2+LMS!$F$28*BD74+LMS!$G$28,IF(BD74&lt;26.75,LMS!$D$29*BD74^3+LMS!$E$29*BD74^2+LMS!$F$29*BD74+LMS!$G$29,IF(BD74&lt;90,LMS!$D$30*BD74^3+LMS!$E$30*BD74^2+LMS!$F$30*BD74+LMS!$G$30,IF(BD74&lt;150,LMS!$D$31*BD74^3+LMS!$E$31*BD74^2+LMS!$F$31*BD74+LMS!$G$31,LMS!$D$32*BD74^3+LMS!$E$32*BD74^2+LMS!$F$32*BD74+LMS!$G$32)))))))</f>
        <v>#VALUE!</v>
      </c>
      <c r="BC74" t="e">
        <f>IF(D74="M",(IF(BD74&lt;90,LMS!$D$14*BD74^3+LMS!$E$14*BD74^2+LMS!$F$14*BD74+LMS!$G$14,LMS!$D$15*BD74^3+LMS!$E$15*BD74^2+LMS!$F$15*BD74+LMS!$G$15)),(IF(BD74&lt;90,LMS!$D$17*BD74^3+LMS!$E$17*BD74^2+LMS!$F$17*BD74+LMS!$G$17,LMS!$D$18*BD74^3+LMS!$E$18*BD74^2+LMS!$F$18*BD74+LMS!$G$18)))</f>
        <v>#VALUE!</v>
      </c>
      <c r="BD74" s="7" t="e">
        <f t="shared" si="67"/>
        <v>#VALUE!</v>
      </c>
      <c r="BF74" t="e">
        <f t="shared" si="121"/>
        <v>#VALUE!</v>
      </c>
      <c r="BG74" t="e">
        <f t="shared" si="122"/>
        <v>#VALUE!</v>
      </c>
      <c r="BH74" t="e">
        <f t="shared" si="123"/>
        <v>#VALUE!</v>
      </c>
      <c r="BI74" s="7" t="e">
        <f t="shared" si="124"/>
        <v>#VALUE!</v>
      </c>
      <c r="BJ74" s="7" t="e">
        <f t="shared" si="125"/>
        <v>#VALUE!</v>
      </c>
      <c r="BK74" s="7" t="e">
        <f t="shared" si="126"/>
        <v>#VALUE!</v>
      </c>
      <c r="BL74" s="7" t="e">
        <f t="shared" si="68"/>
        <v>#VALUE!</v>
      </c>
      <c r="BM74" s="7" t="e">
        <f t="shared" si="69"/>
        <v>#VALUE!</v>
      </c>
      <c r="BN74" s="7" t="e">
        <f t="shared" si="70"/>
        <v>#VALUE!</v>
      </c>
      <c r="BO74" s="7" t="e">
        <f t="shared" si="71"/>
        <v>#VALUE!</v>
      </c>
      <c r="BP74" s="7" t="e">
        <f t="shared" si="72"/>
        <v>#VALUE!</v>
      </c>
      <c r="BQ74" s="7" t="e">
        <f t="shared" si="73"/>
        <v>#VALUE!</v>
      </c>
      <c r="BS74" s="7" t="e">
        <f t="shared" si="127"/>
        <v>#VALUE!</v>
      </c>
      <c r="BT74" s="7" t="e">
        <f t="shared" si="128"/>
        <v>#VALUE!</v>
      </c>
      <c r="BU74" s="7" t="e">
        <f t="shared" si="129"/>
        <v>#VALUE!</v>
      </c>
      <c r="BV74" s="7" t="e">
        <f t="shared" si="130"/>
        <v>#VALUE!</v>
      </c>
      <c r="BW74" s="7" t="e">
        <f t="shared" si="131"/>
        <v>#VALUE!</v>
      </c>
      <c r="BX74" s="7" t="e">
        <f t="shared" si="132"/>
        <v>#VALUE!</v>
      </c>
      <c r="BY74" s="7" t="e">
        <f t="shared" si="133"/>
        <v>#VALUE!</v>
      </c>
      <c r="BZ74" s="7" t="e">
        <f t="shared" si="134"/>
        <v>#VALUE!</v>
      </c>
      <c r="CA74" s="7" t="e">
        <f t="shared" si="135"/>
        <v>#VALUE!</v>
      </c>
    </row>
    <row r="75" spans="2:79" s="7" customFormat="1">
      <c r="B75" s="119"/>
      <c r="C75" s="119"/>
      <c r="D75" s="119"/>
      <c r="E75" s="31"/>
      <c r="F75" s="79"/>
      <c r="G75" s="79"/>
      <c r="H75" s="79"/>
      <c r="I75" s="79"/>
      <c r="J75" s="79"/>
      <c r="K75" s="79"/>
      <c r="L75" s="31"/>
      <c r="M75" s="79"/>
      <c r="N75" s="79"/>
      <c r="O75" s="79"/>
      <c r="P75" s="79"/>
      <c r="Q75" s="2" t="str">
        <f t="shared" si="136"/>
        <v/>
      </c>
      <c r="R75" s="11" t="str">
        <f t="shared" si="137"/>
        <v/>
      </c>
      <c r="S75" s="2" t="str">
        <f t="shared" si="138"/>
        <v/>
      </c>
      <c r="T75" s="11" t="str">
        <f t="shared" si="139"/>
        <v/>
      </c>
      <c r="U75" s="2" t="str">
        <f t="shared" si="140"/>
        <v/>
      </c>
      <c r="V75" s="11" t="str">
        <f t="shared" si="141"/>
        <v/>
      </c>
      <c r="W75" s="80" t="str">
        <f t="shared" si="59"/>
        <v/>
      </c>
      <c r="X75" s="80" t="str">
        <f t="shared" si="60"/>
        <v/>
      </c>
      <c r="Y75" s="2" t="str">
        <f t="shared" si="105"/>
        <v/>
      </c>
      <c r="Z75" s="11" t="str">
        <f t="shared" si="106"/>
        <v/>
      </c>
      <c r="AA75" s="2" t="str">
        <f t="shared" si="107"/>
        <v/>
      </c>
      <c r="AB75" s="11" t="str">
        <f t="shared" si="108"/>
        <v/>
      </c>
      <c r="AC75" s="2" t="str">
        <f t="shared" si="109"/>
        <v/>
      </c>
      <c r="AD75" s="11" t="str">
        <f t="shared" si="110"/>
        <v/>
      </c>
      <c r="AE75" s="11" t="str">
        <f t="shared" si="111"/>
        <v/>
      </c>
      <c r="AF75" s="2" t="str">
        <f t="shared" si="112"/>
        <v/>
      </c>
      <c r="AG75" s="2" t="str">
        <f t="shared" si="113"/>
        <v/>
      </c>
      <c r="AH75" s="2" t="str">
        <f t="shared" si="114"/>
        <v/>
      </c>
      <c r="AI75" s="11" t="str">
        <f t="shared" si="115"/>
        <v/>
      </c>
      <c r="AJ75" s="2" t="str">
        <f t="shared" si="116"/>
        <v/>
      </c>
      <c r="AK75" s="11" t="str">
        <f t="shared" si="117"/>
        <v/>
      </c>
      <c r="AL75" s="2" t="str">
        <f t="shared" si="118"/>
        <v/>
      </c>
      <c r="AM75" s="11" t="str">
        <f t="shared" si="119"/>
        <v/>
      </c>
      <c r="AN75" s="11" t="str">
        <f t="shared" si="61"/>
        <v/>
      </c>
      <c r="AO75" s="11" t="str">
        <f t="shared" si="62"/>
        <v/>
      </c>
      <c r="AP75" s="32"/>
      <c r="AQ75" s="32"/>
      <c r="AR75" s="137"/>
      <c r="AS75" s="12" t="e">
        <f t="shared" si="63"/>
        <v>#VALUE!</v>
      </c>
      <c r="AT75" s="13" t="e">
        <f t="shared" si="64"/>
        <v>#VALUE!</v>
      </c>
      <c r="AU75" s="13"/>
      <c r="AV75" s="8">
        <f t="shared" si="65"/>
        <v>9.0359999999999996</v>
      </c>
      <c r="AW75" s="8">
        <f t="shared" si="66"/>
        <v>-184.49199999999999</v>
      </c>
      <c r="AX75" s="8"/>
      <c r="AY75" s="8">
        <f t="shared" si="120"/>
        <v>0</v>
      </c>
      <c r="AZ75"/>
      <c r="BA75" t="e">
        <f>IF(D75="M",IF(BD75&lt;78,LMS!$D$5*BD75^3+LMS!$E$5*BD75^2+LMS!$F$5*BD75+LMS!$G$5,IF(BD75&lt;150,LMS!$D$6*BD75^3+LMS!$E$6*BD75^2+LMS!$F$6*BD75+LMS!$G$6,LMS!$D$7*BD75^3+LMS!$E$7*BD75^2+LMS!$F$7*BD75+LMS!$G$7)),IF(BD75&lt;69,LMS!$D$9*BD75^3+LMS!$E$9*BD75^2+LMS!$F$9*BD75+LMS!$G$9,IF(BD75&lt;150,LMS!$D$10*BD75^3+LMS!$E$10*BD75^2+LMS!$F$10*BD75+LMS!$G$10,LMS!$D$11*BD75^3+LMS!$E$11*BD75^2+LMS!$F$11*BD75+LMS!$G$11)))</f>
        <v>#VALUE!</v>
      </c>
      <c r="BB75" t="e">
        <f>IF(D75="M",(IF(BD75&lt;2.5,LMS!$D$21*BD75^3+LMS!$E$21*BD75^2+LMS!$F$21*BD75+LMS!$G$21,IF(BD75&lt;9.5,LMS!$D$22*BD75^3+LMS!$E$22*BD75^2+LMS!$F$22*BD75+LMS!$G$22,IF(BD75&lt;26.75,LMS!$D$23*BD75^3+LMS!$E$23*BD75^2+LMS!$F$23*BD75+LMS!$G$23,IF(BD75&lt;90,LMS!$D$24*BD75^3+LMS!$E$24*BD75^2+LMS!$F$24*BD75+LMS!$G$24,LMS!$D$25*BD75^3+LMS!$E$25*BD75^2+LMS!$F$25*BD75+LMS!$G$25))))),(IF(BD75&lt;2.5,LMS!$D$27*BD75^3+LMS!$E$27*BD75^2+LMS!$F$27*BD75+LMS!$G$27,IF(BD75&lt;9.5,LMS!$D$28*BD75^3+LMS!$E$28*BD75^2+LMS!$F$28*BD75+LMS!$G$28,IF(BD75&lt;26.75,LMS!$D$29*BD75^3+LMS!$E$29*BD75^2+LMS!$F$29*BD75+LMS!$G$29,IF(BD75&lt;90,LMS!$D$30*BD75^3+LMS!$E$30*BD75^2+LMS!$F$30*BD75+LMS!$G$30,IF(BD75&lt;150,LMS!$D$31*BD75^3+LMS!$E$31*BD75^2+LMS!$F$31*BD75+LMS!$G$31,LMS!$D$32*BD75^3+LMS!$E$32*BD75^2+LMS!$F$32*BD75+LMS!$G$32)))))))</f>
        <v>#VALUE!</v>
      </c>
      <c r="BC75" t="e">
        <f>IF(D75="M",(IF(BD75&lt;90,LMS!$D$14*BD75^3+LMS!$E$14*BD75^2+LMS!$F$14*BD75+LMS!$G$14,LMS!$D$15*BD75^3+LMS!$E$15*BD75^2+LMS!$F$15*BD75+LMS!$G$15)),(IF(BD75&lt;90,LMS!$D$17*BD75^3+LMS!$E$17*BD75^2+LMS!$F$17*BD75+LMS!$G$17,LMS!$D$18*BD75^3+LMS!$E$18*BD75^2+LMS!$F$18*BD75+LMS!$G$18)))</f>
        <v>#VALUE!</v>
      </c>
      <c r="BD75" s="7" t="e">
        <f t="shared" si="67"/>
        <v>#VALUE!</v>
      </c>
      <c r="BF75" t="e">
        <f t="shared" si="121"/>
        <v>#VALUE!</v>
      </c>
      <c r="BG75" t="e">
        <f t="shared" si="122"/>
        <v>#VALUE!</v>
      </c>
      <c r="BH75" t="e">
        <f t="shared" si="123"/>
        <v>#VALUE!</v>
      </c>
      <c r="BI75" s="7" t="e">
        <f t="shared" si="124"/>
        <v>#VALUE!</v>
      </c>
      <c r="BJ75" s="7" t="e">
        <f t="shared" si="125"/>
        <v>#VALUE!</v>
      </c>
      <c r="BK75" s="7" t="e">
        <f t="shared" si="126"/>
        <v>#VALUE!</v>
      </c>
      <c r="BL75" s="7" t="e">
        <f t="shared" si="68"/>
        <v>#VALUE!</v>
      </c>
      <c r="BM75" s="7" t="e">
        <f t="shared" si="69"/>
        <v>#VALUE!</v>
      </c>
      <c r="BN75" s="7" t="e">
        <f t="shared" si="70"/>
        <v>#VALUE!</v>
      </c>
      <c r="BO75" s="7" t="e">
        <f t="shared" si="71"/>
        <v>#VALUE!</v>
      </c>
      <c r="BP75" s="7" t="e">
        <f t="shared" si="72"/>
        <v>#VALUE!</v>
      </c>
      <c r="BQ75" s="7" t="e">
        <f t="shared" si="73"/>
        <v>#VALUE!</v>
      </c>
      <c r="BS75" s="7" t="e">
        <f t="shared" si="127"/>
        <v>#VALUE!</v>
      </c>
      <c r="BT75" s="7" t="e">
        <f t="shared" si="128"/>
        <v>#VALUE!</v>
      </c>
      <c r="BU75" s="7" t="e">
        <f t="shared" si="129"/>
        <v>#VALUE!</v>
      </c>
      <c r="BV75" s="7" t="e">
        <f t="shared" si="130"/>
        <v>#VALUE!</v>
      </c>
      <c r="BW75" s="7" t="e">
        <f t="shared" si="131"/>
        <v>#VALUE!</v>
      </c>
      <c r="BX75" s="7" t="e">
        <f t="shared" si="132"/>
        <v>#VALUE!</v>
      </c>
      <c r="BY75" s="7" t="e">
        <f t="shared" si="133"/>
        <v>#VALUE!</v>
      </c>
      <c r="BZ75" s="7" t="e">
        <f t="shared" si="134"/>
        <v>#VALUE!</v>
      </c>
      <c r="CA75" s="7" t="e">
        <f t="shared" si="135"/>
        <v>#VALUE!</v>
      </c>
    </row>
    <row r="76" spans="2:79" s="7" customFormat="1">
      <c r="B76" s="119"/>
      <c r="C76" s="119"/>
      <c r="D76" s="119"/>
      <c r="E76" s="31"/>
      <c r="F76" s="79"/>
      <c r="G76" s="79"/>
      <c r="H76" s="79"/>
      <c r="I76" s="79"/>
      <c r="J76" s="79"/>
      <c r="K76" s="79"/>
      <c r="L76" s="31"/>
      <c r="M76" s="79"/>
      <c r="N76" s="79"/>
      <c r="O76" s="79"/>
      <c r="P76" s="79"/>
      <c r="Q76" s="2" t="str">
        <f t="shared" si="136"/>
        <v/>
      </c>
      <c r="R76" s="11" t="str">
        <f t="shared" si="137"/>
        <v/>
      </c>
      <c r="S76" s="2" t="str">
        <f t="shared" si="138"/>
        <v/>
      </c>
      <c r="T76" s="11" t="str">
        <f t="shared" si="139"/>
        <v/>
      </c>
      <c r="U76" s="2" t="str">
        <f t="shared" si="140"/>
        <v/>
      </c>
      <c r="V76" s="11" t="str">
        <f t="shared" si="141"/>
        <v/>
      </c>
      <c r="W76" s="80" t="str">
        <f t="shared" si="59"/>
        <v/>
      </c>
      <c r="X76" s="80" t="str">
        <f t="shared" si="60"/>
        <v/>
      </c>
      <c r="Y76" s="2" t="str">
        <f t="shared" si="105"/>
        <v/>
      </c>
      <c r="Z76" s="11" t="str">
        <f t="shared" si="106"/>
        <v/>
      </c>
      <c r="AA76" s="2" t="str">
        <f t="shared" si="107"/>
        <v/>
      </c>
      <c r="AB76" s="11" t="str">
        <f t="shared" si="108"/>
        <v/>
      </c>
      <c r="AC76" s="2" t="str">
        <f t="shared" si="109"/>
        <v/>
      </c>
      <c r="AD76" s="11" t="str">
        <f t="shared" si="110"/>
        <v/>
      </c>
      <c r="AE76" s="11" t="str">
        <f t="shared" si="111"/>
        <v/>
      </c>
      <c r="AF76" s="2" t="str">
        <f t="shared" si="112"/>
        <v/>
      </c>
      <c r="AG76" s="2" t="str">
        <f t="shared" si="113"/>
        <v/>
      </c>
      <c r="AH76" s="2" t="str">
        <f t="shared" si="114"/>
        <v/>
      </c>
      <c r="AI76" s="11" t="str">
        <f t="shared" si="115"/>
        <v/>
      </c>
      <c r="AJ76" s="2" t="str">
        <f t="shared" si="116"/>
        <v/>
      </c>
      <c r="AK76" s="11" t="str">
        <f t="shared" si="117"/>
        <v/>
      </c>
      <c r="AL76" s="2" t="str">
        <f t="shared" si="118"/>
        <v/>
      </c>
      <c r="AM76" s="11" t="str">
        <f t="shared" si="119"/>
        <v/>
      </c>
      <c r="AN76" s="11" t="str">
        <f t="shared" si="61"/>
        <v/>
      </c>
      <c r="AO76" s="11" t="str">
        <f t="shared" si="62"/>
        <v/>
      </c>
      <c r="AP76" s="32"/>
      <c r="AQ76" s="32"/>
      <c r="AR76" s="137"/>
      <c r="AS76" s="12" t="e">
        <f t="shared" si="63"/>
        <v>#VALUE!</v>
      </c>
      <c r="AT76" s="13" t="e">
        <f t="shared" si="64"/>
        <v>#VALUE!</v>
      </c>
      <c r="AU76" s="13"/>
      <c r="AV76" s="8">
        <f t="shared" si="65"/>
        <v>9.0359999999999996</v>
      </c>
      <c r="AW76" s="8">
        <f t="shared" si="66"/>
        <v>-184.49199999999999</v>
      </c>
      <c r="AX76" s="8"/>
      <c r="AY76" s="8">
        <f t="shared" si="120"/>
        <v>0</v>
      </c>
      <c r="AZ76"/>
      <c r="BA76" t="e">
        <f>IF(D76="M",IF(BD76&lt;78,LMS!$D$5*BD76^3+LMS!$E$5*BD76^2+LMS!$F$5*BD76+LMS!$G$5,IF(BD76&lt;150,LMS!$D$6*BD76^3+LMS!$E$6*BD76^2+LMS!$F$6*BD76+LMS!$G$6,LMS!$D$7*BD76^3+LMS!$E$7*BD76^2+LMS!$F$7*BD76+LMS!$G$7)),IF(BD76&lt;69,LMS!$D$9*BD76^3+LMS!$E$9*BD76^2+LMS!$F$9*BD76+LMS!$G$9,IF(BD76&lt;150,LMS!$D$10*BD76^3+LMS!$E$10*BD76^2+LMS!$F$10*BD76+LMS!$G$10,LMS!$D$11*BD76^3+LMS!$E$11*BD76^2+LMS!$F$11*BD76+LMS!$G$11)))</f>
        <v>#VALUE!</v>
      </c>
      <c r="BB76" t="e">
        <f>IF(D76="M",(IF(BD76&lt;2.5,LMS!$D$21*BD76^3+LMS!$E$21*BD76^2+LMS!$F$21*BD76+LMS!$G$21,IF(BD76&lt;9.5,LMS!$D$22*BD76^3+LMS!$E$22*BD76^2+LMS!$F$22*BD76+LMS!$G$22,IF(BD76&lt;26.75,LMS!$D$23*BD76^3+LMS!$E$23*BD76^2+LMS!$F$23*BD76+LMS!$G$23,IF(BD76&lt;90,LMS!$D$24*BD76^3+LMS!$E$24*BD76^2+LMS!$F$24*BD76+LMS!$G$24,LMS!$D$25*BD76^3+LMS!$E$25*BD76^2+LMS!$F$25*BD76+LMS!$G$25))))),(IF(BD76&lt;2.5,LMS!$D$27*BD76^3+LMS!$E$27*BD76^2+LMS!$F$27*BD76+LMS!$G$27,IF(BD76&lt;9.5,LMS!$D$28*BD76^3+LMS!$E$28*BD76^2+LMS!$F$28*BD76+LMS!$G$28,IF(BD76&lt;26.75,LMS!$D$29*BD76^3+LMS!$E$29*BD76^2+LMS!$F$29*BD76+LMS!$G$29,IF(BD76&lt;90,LMS!$D$30*BD76^3+LMS!$E$30*BD76^2+LMS!$F$30*BD76+LMS!$G$30,IF(BD76&lt;150,LMS!$D$31*BD76^3+LMS!$E$31*BD76^2+LMS!$F$31*BD76+LMS!$G$31,LMS!$D$32*BD76^3+LMS!$E$32*BD76^2+LMS!$F$32*BD76+LMS!$G$32)))))))</f>
        <v>#VALUE!</v>
      </c>
      <c r="BC76" t="e">
        <f>IF(D76="M",(IF(BD76&lt;90,LMS!$D$14*BD76^3+LMS!$E$14*BD76^2+LMS!$F$14*BD76+LMS!$G$14,LMS!$D$15*BD76^3+LMS!$E$15*BD76^2+LMS!$F$15*BD76+LMS!$G$15)),(IF(BD76&lt;90,LMS!$D$17*BD76^3+LMS!$E$17*BD76^2+LMS!$F$17*BD76+LMS!$G$17,LMS!$D$18*BD76^3+LMS!$E$18*BD76^2+LMS!$F$18*BD76+LMS!$G$18)))</f>
        <v>#VALUE!</v>
      </c>
      <c r="BD76" s="7" t="e">
        <f t="shared" si="67"/>
        <v>#VALUE!</v>
      </c>
      <c r="BF76" t="e">
        <f t="shared" si="121"/>
        <v>#VALUE!</v>
      </c>
      <c r="BG76" t="e">
        <f t="shared" si="122"/>
        <v>#VALUE!</v>
      </c>
      <c r="BH76" t="e">
        <f t="shared" si="123"/>
        <v>#VALUE!</v>
      </c>
      <c r="BI76" s="7" t="e">
        <f t="shared" si="124"/>
        <v>#VALUE!</v>
      </c>
      <c r="BJ76" s="7" t="e">
        <f t="shared" si="125"/>
        <v>#VALUE!</v>
      </c>
      <c r="BK76" s="7" t="e">
        <f t="shared" si="126"/>
        <v>#VALUE!</v>
      </c>
      <c r="BL76" s="7" t="e">
        <f t="shared" si="68"/>
        <v>#VALUE!</v>
      </c>
      <c r="BM76" s="7" t="e">
        <f t="shared" si="69"/>
        <v>#VALUE!</v>
      </c>
      <c r="BN76" s="7" t="e">
        <f t="shared" si="70"/>
        <v>#VALUE!</v>
      </c>
      <c r="BO76" s="7" t="e">
        <f t="shared" si="71"/>
        <v>#VALUE!</v>
      </c>
      <c r="BP76" s="7" t="e">
        <f t="shared" si="72"/>
        <v>#VALUE!</v>
      </c>
      <c r="BQ76" s="7" t="e">
        <f t="shared" si="73"/>
        <v>#VALUE!</v>
      </c>
      <c r="BS76" s="7" t="e">
        <f t="shared" si="127"/>
        <v>#VALUE!</v>
      </c>
      <c r="BT76" s="7" t="e">
        <f t="shared" si="128"/>
        <v>#VALUE!</v>
      </c>
      <c r="BU76" s="7" t="e">
        <f t="shared" si="129"/>
        <v>#VALUE!</v>
      </c>
      <c r="BV76" s="7" t="e">
        <f t="shared" si="130"/>
        <v>#VALUE!</v>
      </c>
      <c r="BW76" s="7" t="e">
        <f t="shared" si="131"/>
        <v>#VALUE!</v>
      </c>
      <c r="BX76" s="7" t="e">
        <f t="shared" si="132"/>
        <v>#VALUE!</v>
      </c>
      <c r="BY76" s="7" t="e">
        <f t="shared" si="133"/>
        <v>#VALUE!</v>
      </c>
      <c r="BZ76" s="7" t="e">
        <f t="shared" si="134"/>
        <v>#VALUE!</v>
      </c>
      <c r="CA76" s="7" t="e">
        <f t="shared" si="135"/>
        <v>#VALUE!</v>
      </c>
    </row>
    <row r="77" spans="2:79" s="7" customFormat="1">
      <c r="B77" s="119"/>
      <c r="C77" s="119"/>
      <c r="D77" s="119"/>
      <c r="E77" s="31"/>
      <c r="F77" s="79"/>
      <c r="G77" s="79"/>
      <c r="H77" s="79"/>
      <c r="I77" s="79"/>
      <c r="J77" s="79"/>
      <c r="K77" s="79"/>
      <c r="L77" s="31"/>
      <c r="M77" s="79"/>
      <c r="N77" s="79"/>
      <c r="O77" s="79"/>
      <c r="P77" s="79"/>
      <c r="Q77" s="2" t="str">
        <f t="shared" si="136"/>
        <v/>
      </c>
      <c r="R77" s="11" t="str">
        <f t="shared" si="137"/>
        <v/>
      </c>
      <c r="S77" s="2" t="str">
        <f t="shared" si="138"/>
        <v/>
      </c>
      <c r="T77" s="11" t="str">
        <f t="shared" si="139"/>
        <v/>
      </c>
      <c r="U77" s="2" t="str">
        <f t="shared" si="140"/>
        <v/>
      </c>
      <c r="V77" s="11" t="str">
        <f t="shared" si="141"/>
        <v/>
      </c>
      <c r="W77" s="80" t="str">
        <f t="shared" si="59"/>
        <v/>
      </c>
      <c r="X77" s="80" t="str">
        <f t="shared" si="60"/>
        <v/>
      </c>
      <c r="Y77" s="2" t="str">
        <f t="shared" si="105"/>
        <v/>
      </c>
      <c r="Z77" s="11" t="str">
        <f t="shared" si="106"/>
        <v/>
      </c>
      <c r="AA77" s="2" t="str">
        <f t="shared" si="107"/>
        <v/>
      </c>
      <c r="AB77" s="11" t="str">
        <f t="shared" si="108"/>
        <v/>
      </c>
      <c r="AC77" s="2" t="str">
        <f t="shared" si="109"/>
        <v/>
      </c>
      <c r="AD77" s="11" t="str">
        <f t="shared" si="110"/>
        <v/>
      </c>
      <c r="AE77" s="11" t="str">
        <f t="shared" si="111"/>
        <v/>
      </c>
      <c r="AF77" s="2" t="str">
        <f t="shared" si="112"/>
        <v/>
      </c>
      <c r="AG77" s="2" t="str">
        <f t="shared" si="113"/>
        <v/>
      </c>
      <c r="AH77" s="2" t="str">
        <f t="shared" si="114"/>
        <v/>
      </c>
      <c r="AI77" s="11" t="str">
        <f t="shared" si="115"/>
        <v/>
      </c>
      <c r="AJ77" s="2" t="str">
        <f t="shared" si="116"/>
        <v/>
      </c>
      <c r="AK77" s="11" t="str">
        <f t="shared" si="117"/>
        <v/>
      </c>
      <c r="AL77" s="2" t="str">
        <f t="shared" si="118"/>
        <v/>
      </c>
      <c r="AM77" s="11" t="str">
        <f t="shared" si="119"/>
        <v/>
      </c>
      <c r="AN77" s="11" t="str">
        <f t="shared" si="61"/>
        <v/>
      </c>
      <c r="AO77" s="11" t="str">
        <f t="shared" si="62"/>
        <v/>
      </c>
      <c r="AP77" s="32"/>
      <c r="AQ77" s="32"/>
      <c r="AR77" s="137"/>
      <c r="AS77" s="12" t="e">
        <f t="shared" si="63"/>
        <v>#VALUE!</v>
      </c>
      <c r="AT77" s="13" t="e">
        <f t="shared" si="64"/>
        <v>#VALUE!</v>
      </c>
      <c r="AU77" s="13"/>
      <c r="AV77" s="8">
        <f t="shared" si="65"/>
        <v>9.0359999999999996</v>
      </c>
      <c r="AW77" s="8">
        <f t="shared" si="66"/>
        <v>-184.49199999999999</v>
      </c>
      <c r="AX77" s="8"/>
      <c r="AY77" s="8">
        <f t="shared" si="120"/>
        <v>0</v>
      </c>
      <c r="AZ77"/>
      <c r="BA77" t="e">
        <f>IF(D77="M",IF(BD77&lt;78,LMS!$D$5*BD77^3+LMS!$E$5*BD77^2+LMS!$F$5*BD77+LMS!$G$5,IF(BD77&lt;150,LMS!$D$6*BD77^3+LMS!$E$6*BD77^2+LMS!$F$6*BD77+LMS!$G$6,LMS!$D$7*BD77^3+LMS!$E$7*BD77^2+LMS!$F$7*BD77+LMS!$G$7)),IF(BD77&lt;69,LMS!$D$9*BD77^3+LMS!$E$9*BD77^2+LMS!$F$9*BD77+LMS!$G$9,IF(BD77&lt;150,LMS!$D$10*BD77^3+LMS!$E$10*BD77^2+LMS!$F$10*BD77+LMS!$G$10,LMS!$D$11*BD77^3+LMS!$E$11*BD77^2+LMS!$F$11*BD77+LMS!$G$11)))</f>
        <v>#VALUE!</v>
      </c>
      <c r="BB77" t="e">
        <f>IF(D77="M",(IF(BD77&lt;2.5,LMS!$D$21*BD77^3+LMS!$E$21*BD77^2+LMS!$F$21*BD77+LMS!$G$21,IF(BD77&lt;9.5,LMS!$D$22*BD77^3+LMS!$E$22*BD77^2+LMS!$F$22*BD77+LMS!$G$22,IF(BD77&lt;26.75,LMS!$D$23*BD77^3+LMS!$E$23*BD77^2+LMS!$F$23*BD77+LMS!$G$23,IF(BD77&lt;90,LMS!$D$24*BD77^3+LMS!$E$24*BD77^2+LMS!$F$24*BD77+LMS!$G$24,LMS!$D$25*BD77^3+LMS!$E$25*BD77^2+LMS!$F$25*BD77+LMS!$G$25))))),(IF(BD77&lt;2.5,LMS!$D$27*BD77^3+LMS!$E$27*BD77^2+LMS!$F$27*BD77+LMS!$G$27,IF(BD77&lt;9.5,LMS!$D$28*BD77^3+LMS!$E$28*BD77^2+LMS!$F$28*BD77+LMS!$G$28,IF(BD77&lt;26.75,LMS!$D$29*BD77^3+LMS!$E$29*BD77^2+LMS!$F$29*BD77+LMS!$G$29,IF(BD77&lt;90,LMS!$D$30*BD77^3+LMS!$E$30*BD77^2+LMS!$F$30*BD77+LMS!$G$30,IF(BD77&lt;150,LMS!$D$31*BD77^3+LMS!$E$31*BD77^2+LMS!$F$31*BD77+LMS!$G$31,LMS!$D$32*BD77^3+LMS!$E$32*BD77^2+LMS!$F$32*BD77+LMS!$G$32)))))))</f>
        <v>#VALUE!</v>
      </c>
      <c r="BC77" t="e">
        <f>IF(D77="M",(IF(BD77&lt;90,LMS!$D$14*BD77^3+LMS!$E$14*BD77^2+LMS!$F$14*BD77+LMS!$G$14,LMS!$D$15*BD77^3+LMS!$E$15*BD77^2+LMS!$F$15*BD77+LMS!$G$15)),(IF(BD77&lt;90,LMS!$D$17*BD77^3+LMS!$E$17*BD77^2+LMS!$F$17*BD77+LMS!$G$17,LMS!$D$18*BD77^3+LMS!$E$18*BD77^2+LMS!$F$18*BD77+LMS!$G$18)))</f>
        <v>#VALUE!</v>
      </c>
      <c r="BD77" s="7" t="e">
        <f t="shared" si="67"/>
        <v>#VALUE!</v>
      </c>
      <c r="BF77" t="e">
        <f t="shared" si="121"/>
        <v>#VALUE!</v>
      </c>
      <c r="BG77" t="e">
        <f t="shared" si="122"/>
        <v>#VALUE!</v>
      </c>
      <c r="BH77" t="e">
        <f t="shared" si="123"/>
        <v>#VALUE!</v>
      </c>
      <c r="BI77" s="7" t="e">
        <f t="shared" si="124"/>
        <v>#VALUE!</v>
      </c>
      <c r="BJ77" s="7" t="e">
        <f t="shared" si="125"/>
        <v>#VALUE!</v>
      </c>
      <c r="BK77" s="7" t="e">
        <f t="shared" si="126"/>
        <v>#VALUE!</v>
      </c>
      <c r="BL77" s="7" t="e">
        <f t="shared" si="68"/>
        <v>#VALUE!</v>
      </c>
      <c r="BM77" s="7" t="e">
        <f t="shared" si="69"/>
        <v>#VALUE!</v>
      </c>
      <c r="BN77" s="7" t="e">
        <f t="shared" si="70"/>
        <v>#VALUE!</v>
      </c>
      <c r="BO77" s="7" t="e">
        <f t="shared" si="71"/>
        <v>#VALUE!</v>
      </c>
      <c r="BP77" s="7" t="e">
        <f t="shared" si="72"/>
        <v>#VALUE!</v>
      </c>
      <c r="BQ77" s="7" t="e">
        <f t="shared" si="73"/>
        <v>#VALUE!</v>
      </c>
      <c r="BS77" s="7" t="e">
        <f t="shared" si="127"/>
        <v>#VALUE!</v>
      </c>
      <c r="BT77" s="7" t="e">
        <f t="shared" si="128"/>
        <v>#VALUE!</v>
      </c>
      <c r="BU77" s="7" t="e">
        <f t="shared" si="129"/>
        <v>#VALUE!</v>
      </c>
      <c r="BV77" s="7" t="e">
        <f t="shared" si="130"/>
        <v>#VALUE!</v>
      </c>
      <c r="BW77" s="7" t="e">
        <f t="shared" si="131"/>
        <v>#VALUE!</v>
      </c>
      <c r="BX77" s="7" t="e">
        <f t="shared" si="132"/>
        <v>#VALUE!</v>
      </c>
      <c r="BY77" s="7" t="e">
        <f t="shared" si="133"/>
        <v>#VALUE!</v>
      </c>
      <c r="BZ77" s="7" t="e">
        <f t="shared" si="134"/>
        <v>#VALUE!</v>
      </c>
      <c r="CA77" s="7" t="e">
        <f t="shared" si="135"/>
        <v>#VALUE!</v>
      </c>
    </row>
    <row r="78" spans="2:79" s="7" customFormat="1">
      <c r="B78" s="119"/>
      <c r="C78" s="119"/>
      <c r="D78" s="119"/>
      <c r="E78" s="31"/>
      <c r="F78" s="79"/>
      <c r="G78" s="79"/>
      <c r="H78" s="79"/>
      <c r="I78" s="79"/>
      <c r="J78" s="79"/>
      <c r="K78" s="79"/>
      <c r="L78" s="31"/>
      <c r="M78" s="79"/>
      <c r="N78" s="79"/>
      <c r="O78" s="79"/>
      <c r="P78" s="79"/>
      <c r="Q78" s="2" t="str">
        <f t="shared" si="136"/>
        <v/>
      </c>
      <c r="R78" s="11" t="str">
        <f t="shared" si="137"/>
        <v/>
      </c>
      <c r="S78" s="2" t="str">
        <f t="shared" si="138"/>
        <v/>
      </c>
      <c r="T78" s="11" t="str">
        <f t="shared" si="139"/>
        <v/>
      </c>
      <c r="U78" s="2" t="str">
        <f t="shared" si="140"/>
        <v/>
      </c>
      <c r="V78" s="11" t="str">
        <f t="shared" si="141"/>
        <v/>
      </c>
      <c r="W78" s="80" t="str">
        <f t="shared" si="59"/>
        <v/>
      </c>
      <c r="X78" s="80" t="str">
        <f t="shared" si="60"/>
        <v/>
      </c>
      <c r="Y78" s="2" t="str">
        <f t="shared" si="105"/>
        <v/>
      </c>
      <c r="Z78" s="11" t="str">
        <f t="shared" si="106"/>
        <v/>
      </c>
      <c r="AA78" s="2" t="str">
        <f t="shared" si="107"/>
        <v/>
      </c>
      <c r="AB78" s="11" t="str">
        <f t="shared" si="108"/>
        <v/>
      </c>
      <c r="AC78" s="2" t="str">
        <f t="shared" si="109"/>
        <v/>
      </c>
      <c r="AD78" s="11" t="str">
        <f t="shared" si="110"/>
        <v/>
      </c>
      <c r="AE78" s="11" t="str">
        <f t="shared" si="111"/>
        <v/>
      </c>
      <c r="AF78" s="2" t="str">
        <f t="shared" si="112"/>
        <v/>
      </c>
      <c r="AG78" s="2" t="str">
        <f t="shared" si="113"/>
        <v/>
      </c>
      <c r="AH78" s="2" t="str">
        <f t="shared" si="114"/>
        <v/>
      </c>
      <c r="AI78" s="11" t="str">
        <f t="shared" si="115"/>
        <v/>
      </c>
      <c r="AJ78" s="2" t="str">
        <f t="shared" si="116"/>
        <v/>
      </c>
      <c r="AK78" s="11" t="str">
        <f t="shared" si="117"/>
        <v/>
      </c>
      <c r="AL78" s="2" t="str">
        <f t="shared" si="118"/>
        <v/>
      </c>
      <c r="AM78" s="11" t="str">
        <f t="shared" si="119"/>
        <v/>
      </c>
      <c r="AN78" s="11" t="str">
        <f t="shared" si="61"/>
        <v/>
      </c>
      <c r="AO78" s="11" t="str">
        <f t="shared" si="62"/>
        <v/>
      </c>
      <c r="AP78" s="32"/>
      <c r="AQ78" s="32"/>
      <c r="AR78" s="137"/>
      <c r="AS78" s="12" t="e">
        <f t="shared" si="63"/>
        <v>#VALUE!</v>
      </c>
      <c r="AT78" s="13" t="e">
        <f t="shared" si="64"/>
        <v>#VALUE!</v>
      </c>
      <c r="AU78" s="13"/>
      <c r="AV78" s="8">
        <f t="shared" si="65"/>
        <v>9.0359999999999996</v>
      </c>
      <c r="AW78" s="8">
        <f t="shared" si="66"/>
        <v>-184.49199999999999</v>
      </c>
      <c r="AX78" s="8"/>
      <c r="AY78" s="8">
        <f t="shared" si="120"/>
        <v>0</v>
      </c>
      <c r="AZ78"/>
      <c r="BA78" t="e">
        <f>IF(D78="M",IF(BD78&lt;78,LMS!$D$5*BD78^3+LMS!$E$5*BD78^2+LMS!$F$5*BD78+LMS!$G$5,IF(BD78&lt;150,LMS!$D$6*BD78^3+LMS!$E$6*BD78^2+LMS!$F$6*BD78+LMS!$G$6,LMS!$D$7*BD78^3+LMS!$E$7*BD78^2+LMS!$F$7*BD78+LMS!$G$7)),IF(BD78&lt;69,LMS!$D$9*BD78^3+LMS!$E$9*BD78^2+LMS!$F$9*BD78+LMS!$G$9,IF(BD78&lt;150,LMS!$D$10*BD78^3+LMS!$E$10*BD78^2+LMS!$F$10*BD78+LMS!$G$10,LMS!$D$11*BD78^3+LMS!$E$11*BD78^2+LMS!$F$11*BD78+LMS!$G$11)))</f>
        <v>#VALUE!</v>
      </c>
      <c r="BB78" t="e">
        <f>IF(D78="M",(IF(BD78&lt;2.5,LMS!$D$21*BD78^3+LMS!$E$21*BD78^2+LMS!$F$21*BD78+LMS!$G$21,IF(BD78&lt;9.5,LMS!$D$22*BD78^3+LMS!$E$22*BD78^2+LMS!$F$22*BD78+LMS!$G$22,IF(BD78&lt;26.75,LMS!$D$23*BD78^3+LMS!$E$23*BD78^2+LMS!$F$23*BD78+LMS!$G$23,IF(BD78&lt;90,LMS!$D$24*BD78^3+LMS!$E$24*BD78^2+LMS!$F$24*BD78+LMS!$G$24,LMS!$D$25*BD78^3+LMS!$E$25*BD78^2+LMS!$F$25*BD78+LMS!$G$25))))),(IF(BD78&lt;2.5,LMS!$D$27*BD78^3+LMS!$E$27*BD78^2+LMS!$F$27*BD78+LMS!$G$27,IF(BD78&lt;9.5,LMS!$D$28*BD78^3+LMS!$E$28*BD78^2+LMS!$F$28*BD78+LMS!$G$28,IF(BD78&lt;26.75,LMS!$D$29*BD78^3+LMS!$E$29*BD78^2+LMS!$F$29*BD78+LMS!$G$29,IF(BD78&lt;90,LMS!$D$30*BD78^3+LMS!$E$30*BD78^2+LMS!$F$30*BD78+LMS!$G$30,IF(BD78&lt;150,LMS!$D$31*BD78^3+LMS!$E$31*BD78^2+LMS!$F$31*BD78+LMS!$G$31,LMS!$D$32*BD78^3+LMS!$E$32*BD78^2+LMS!$F$32*BD78+LMS!$G$32)))))))</f>
        <v>#VALUE!</v>
      </c>
      <c r="BC78" t="e">
        <f>IF(D78="M",(IF(BD78&lt;90,LMS!$D$14*BD78^3+LMS!$E$14*BD78^2+LMS!$F$14*BD78+LMS!$G$14,LMS!$D$15*BD78^3+LMS!$E$15*BD78^2+LMS!$F$15*BD78+LMS!$G$15)),(IF(BD78&lt;90,LMS!$D$17*BD78^3+LMS!$E$17*BD78^2+LMS!$F$17*BD78+LMS!$G$17,LMS!$D$18*BD78^3+LMS!$E$18*BD78^2+LMS!$F$18*BD78+LMS!$G$18)))</f>
        <v>#VALUE!</v>
      </c>
      <c r="BD78" s="7" t="e">
        <f t="shared" si="67"/>
        <v>#VALUE!</v>
      </c>
      <c r="BF78" t="e">
        <f t="shared" si="121"/>
        <v>#VALUE!</v>
      </c>
      <c r="BG78" t="e">
        <f t="shared" si="122"/>
        <v>#VALUE!</v>
      </c>
      <c r="BH78" t="e">
        <f t="shared" si="123"/>
        <v>#VALUE!</v>
      </c>
      <c r="BI78" s="7" t="e">
        <f t="shared" si="124"/>
        <v>#VALUE!</v>
      </c>
      <c r="BJ78" s="7" t="e">
        <f t="shared" si="125"/>
        <v>#VALUE!</v>
      </c>
      <c r="BK78" s="7" t="e">
        <f t="shared" si="126"/>
        <v>#VALUE!</v>
      </c>
      <c r="BL78" s="7" t="e">
        <f t="shared" si="68"/>
        <v>#VALUE!</v>
      </c>
      <c r="BM78" s="7" t="e">
        <f t="shared" si="69"/>
        <v>#VALUE!</v>
      </c>
      <c r="BN78" s="7" t="e">
        <f t="shared" si="70"/>
        <v>#VALUE!</v>
      </c>
      <c r="BO78" s="7" t="e">
        <f t="shared" si="71"/>
        <v>#VALUE!</v>
      </c>
      <c r="BP78" s="7" t="e">
        <f t="shared" si="72"/>
        <v>#VALUE!</v>
      </c>
      <c r="BQ78" s="7" t="e">
        <f t="shared" si="73"/>
        <v>#VALUE!</v>
      </c>
      <c r="BS78" s="7" t="e">
        <f t="shared" si="127"/>
        <v>#VALUE!</v>
      </c>
      <c r="BT78" s="7" t="e">
        <f t="shared" si="128"/>
        <v>#VALUE!</v>
      </c>
      <c r="BU78" s="7" t="e">
        <f t="shared" si="129"/>
        <v>#VALUE!</v>
      </c>
      <c r="BV78" s="7" t="e">
        <f t="shared" si="130"/>
        <v>#VALUE!</v>
      </c>
      <c r="BW78" s="7" t="e">
        <f t="shared" si="131"/>
        <v>#VALUE!</v>
      </c>
      <c r="BX78" s="7" t="e">
        <f t="shared" si="132"/>
        <v>#VALUE!</v>
      </c>
      <c r="BY78" s="7" t="e">
        <f t="shared" si="133"/>
        <v>#VALUE!</v>
      </c>
      <c r="BZ78" s="7" t="e">
        <f t="shared" si="134"/>
        <v>#VALUE!</v>
      </c>
      <c r="CA78" s="7" t="e">
        <f t="shared" si="135"/>
        <v>#VALUE!</v>
      </c>
    </row>
    <row r="79" spans="2:79" s="7" customFormat="1">
      <c r="B79" s="119"/>
      <c r="C79" s="119"/>
      <c r="D79" s="119"/>
      <c r="E79" s="31"/>
      <c r="F79" s="79"/>
      <c r="G79" s="79"/>
      <c r="H79" s="79"/>
      <c r="I79" s="79"/>
      <c r="J79" s="79"/>
      <c r="K79" s="79"/>
      <c r="L79" s="31"/>
      <c r="M79" s="79"/>
      <c r="N79" s="79"/>
      <c r="O79" s="79"/>
      <c r="P79" s="79"/>
      <c r="Q79" s="2" t="str">
        <f t="shared" si="136"/>
        <v/>
      </c>
      <c r="R79" s="11" t="str">
        <f t="shared" si="137"/>
        <v/>
      </c>
      <c r="S79" s="2" t="str">
        <f t="shared" si="138"/>
        <v/>
      </c>
      <c r="T79" s="11" t="str">
        <f t="shared" si="139"/>
        <v/>
      </c>
      <c r="U79" s="2" t="str">
        <f t="shared" si="140"/>
        <v/>
      </c>
      <c r="V79" s="11" t="str">
        <f t="shared" si="141"/>
        <v/>
      </c>
      <c r="W79" s="80" t="str">
        <f t="shared" si="59"/>
        <v/>
      </c>
      <c r="X79" s="80" t="str">
        <f t="shared" si="60"/>
        <v/>
      </c>
      <c r="Y79" s="2" t="str">
        <f t="shared" si="105"/>
        <v/>
      </c>
      <c r="Z79" s="11" t="str">
        <f t="shared" si="106"/>
        <v/>
      </c>
      <c r="AA79" s="2" t="str">
        <f t="shared" si="107"/>
        <v/>
      </c>
      <c r="AB79" s="11" t="str">
        <f t="shared" si="108"/>
        <v/>
      </c>
      <c r="AC79" s="2" t="str">
        <f t="shared" si="109"/>
        <v/>
      </c>
      <c r="AD79" s="11" t="str">
        <f t="shared" si="110"/>
        <v/>
      </c>
      <c r="AE79" s="11" t="str">
        <f t="shared" si="111"/>
        <v/>
      </c>
      <c r="AF79" s="2" t="str">
        <f t="shared" si="112"/>
        <v/>
      </c>
      <c r="AG79" s="2" t="str">
        <f t="shared" si="113"/>
        <v/>
      </c>
      <c r="AH79" s="2" t="str">
        <f t="shared" si="114"/>
        <v/>
      </c>
      <c r="AI79" s="11" t="str">
        <f t="shared" si="115"/>
        <v/>
      </c>
      <c r="AJ79" s="2" t="str">
        <f t="shared" si="116"/>
        <v/>
      </c>
      <c r="AK79" s="11" t="str">
        <f t="shared" si="117"/>
        <v/>
      </c>
      <c r="AL79" s="2" t="str">
        <f t="shared" si="118"/>
        <v/>
      </c>
      <c r="AM79" s="11" t="str">
        <f t="shared" si="119"/>
        <v/>
      </c>
      <c r="AN79" s="11" t="str">
        <f t="shared" si="61"/>
        <v/>
      </c>
      <c r="AO79" s="11" t="str">
        <f t="shared" si="62"/>
        <v/>
      </c>
      <c r="AP79" s="32"/>
      <c r="AQ79" s="32"/>
      <c r="AR79" s="137"/>
      <c r="AS79" s="12" t="e">
        <f t="shared" si="63"/>
        <v>#VALUE!</v>
      </c>
      <c r="AT79" s="13" t="e">
        <f t="shared" si="64"/>
        <v>#VALUE!</v>
      </c>
      <c r="AU79" s="13"/>
      <c r="AV79" s="8">
        <f t="shared" si="65"/>
        <v>9.0359999999999996</v>
      </c>
      <c r="AW79" s="8">
        <f t="shared" si="66"/>
        <v>-184.49199999999999</v>
      </c>
      <c r="AX79" s="8"/>
      <c r="AY79" s="8">
        <f t="shared" si="120"/>
        <v>0</v>
      </c>
      <c r="AZ79"/>
      <c r="BA79" t="e">
        <f>IF(D79="M",IF(BD79&lt;78,LMS!$D$5*BD79^3+LMS!$E$5*BD79^2+LMS!$F$5*BD79+LMS!$G$5,IF(BD79&lt;150,LMS!$D$6*BD79^3+LMS!$E$6*BD79^2+LMS!$F$6*BD79+LMS!$G$6,LMS!$D$7*BD79^3+LMS!$E$7*BD79^2+LMS!$F$7*BD79+LMS!$G$7)),IF(BD79&lt;69,LMS!$D$9*BD79^3+LMS!$E$9*BD79^2+LMS!$F$9*BD79+LMS!$G$9,IF(BD79&lt;150,LMS!$D$10*BD79^3+LMS!$E$10*BD79^2+LMS!$F$10*BD79+LMS!$G$10,LMS!$D$11*BD79^3+LMS!$E$11*BD79^2+LMS!$F$11*BD79+LMS!$G$11)))</f>
        <v>#VALUE!</v>
      </c>
      <c r="BB79" t="e">
        <f>IF(D79="M",(IF(BD79&lt;2.5,LMS!$D$21*BD79^3+LMS!$E$21*BD79^2+LMS!$F$21*BD79+LMS!$G$21,IF(BD79&lt;9.5,LMS!$D$22*BD79^3+LMS!$E$22*BD79^2+LMS!$F$22*BD79+LMS!$G$22,IF(BD79&lt;26.75,LMS!$D$23*BD79^3+LMS!$E$23*BD79^2+LMS!$F$23*BD79+LMS!$G$23,IF(BD79&lt;90,LMS!$D$24*BD79^3+LMS!$E$24*BD79^2+LMS!$F$24*BD79+LMS!$G$24,LMS!$D$25*BD79^3+LMS!$E$25*BD79^2+LMS!$F$25*BD79+LMS!$G$25))))),(IF(BD79&lt;2.5,LMS!$D$27*BD79^3+LMS!$E$27*BD79^2+LMS!$F$27*BD79+LMS!$G$27,IF(BD79&lt;9.5,LMS!$D$28*BD79^3+LMS!$E$28*BD79^2+LMS!$F$28*BD79+LMS!$G$28,IF(BD79&lt;26.75,LMS!$D$29*BD79^3+LMS!$E$29*BD79^2+LMS!$F$29*BD79+LMS!$G$29,IF(BD79&lt;90,LMS!$D$30*BD79^3+LMS!$E$30*BD79^2+LMS!$F$30*BD79+LMS!$G$30,IF(BD79&lt;150,LMS!$D$31*BD79^3+LMS!$E$31*BD79^2+LMS!$F$31*BD79+LMS!$G$31,LMS!$D$32*BD79^3+LMS!$E$32*BD79^2+LMS!$F$32*BD79+LMS!$G$32)))))))</f>
        <v>#VALUE!</v>
      </c>
      <c r="BC79" t="e">
        <f>IF(D79="M",(IF(BD79&lt;90,LMS!$D$14*BD79^3+LMS!$E$14*BD79^2+LMS!$F$14*BD79+LMS!$G$14,LMS!$D$15*BD79^3+LMS!$E$15*BD79^2+LMS!$F$15*BD79+LMS!$G$15)),(IF(BD79&lt;90,LMS!$D$17*BD79^3+LMS!$E$17*BD79^2+LMS!$F$17*BD79+LMS!$G$17,LMS!$D$18*BD79^3+LMS!$E$18*BD79^2+LMS!$F$18*BD79+LMS!$G$18)))</f>
        <v>#VALUE!</v>
      </c>
      <c r="BD79" s="7" t="e">
        <f t="shared" si="67"/>
        <v>#VALUE!</v>
      </c>
      <c r="BF79" t="e">
        <f t="shared" si="121"/>
        <v>#VALUE!</v>
      </c>
      <c r="BG79" t="e">
        <f t="shared" si="122"/>
        <v>#VALUE!</v>
      </c>
      <c r="BH79" t="e">
        <f t="shared" si="123"/>
        <v>#VALUE!</v>
      </c>
      <c r="BI79" s="7" t="e">
        <f t="shared" si="124"/>
        <v>#VALUE!</v>
      </c>
      <c r="BJ79" s="7" t="e">
        <f t="shared" si="125"/>
        <v>#VALUE!</v>
      </c>
      <c r="BK79" s="7" t="e">
        <f t="shared" si="126"/>
        <v>#VALUE!</v>
      </c>
      <c r="BL79" s="7" t="e">
        <f t="shared" si="68"/>
        <v>#VALUE!</v>
      </c>
      <c r="BM79" s="7" t="e">
        <f t="shared" si="69"/>
        <v>#VALUE!</v>
      </c>
      <c r="BN79" s="7" t="e">
        <f t="shared" si="70"/>
        <v>#VALUE!</v>
      </c>
      <c r="BO79" s="7" t="e">
        <f t="shared" si="71"/>
        <v>#VALUE!</v>
      </c>
      <c r="BP79" s="7" t="e">
        <f t="shared" si="72"/>
        <v>#VALUE!</v>
      </c>
      <c r="BQ79" s="7" t="e">
        <f t="shared" si="73"/>
        <v>#VALUE!</v>
      </c>
      <c r="BS79" s="7" t="e">
        <f t="shared" si="127"/>
        <v>#VALUE!</v>
      </c>
      <c r="BT79" s="7" t="e">
        <f t="shared" si="128"/>
        <v>#VALUE!</v>
      </c>
      <c r="BU79" s="7" t="e">
        <f t="shared" si="129"/>
        <v>#VALUE!</v>
      </c>
      <c r="BV79" s="7" t="e">
        <f t="shared" si="130"/>
        <v>#VALUE!</v>
      </c>
      <c r="BW79" s="7" t="e">
        <f t="shared" si="131"/>
        <v>#VALUE!</v>
      </c>
      <c r="BX79" s="7" t="e">
        <f t="shared" si="132"/>
        <v>#VALUE!</v>
      </c>
      <c r="BY79" s="7" t="e">
        <f t="shared" si="133"/>
        <v>#VALUE!</v>
      </c>
      <c r="BZ79" s="7" t="e">
        <f t="shared" si="134"/>
        <v>#VALUE!</v>
      </c>
      <c r="CA79" s="7" t="e">
        <f t="shared" si="135"/>
        <v>#VALUE!</v>
      </c>
    </row>
    <row r="80" spans="2:79" s="7" customFormat="1">
      <c r="B80" s="119"/>
      <c r="C80" s="119"/>
      <c r="D80" s="119"/>
      <c r="E80" s="31"/>
      <c r="F80" s="79"/>
      <c r="G80" s="79"/>
      <c r="H80" s="79"/>
      <c r="I80" s="79"/>
      <c r="J80" s="79"/>
      <c r="K80" s="79"/>
      <c r="L80" s="31"/>
      <c r="M80" s="79"/>
      <c r="N80" s="79"/>
      <c r="O80" s="79"/>
      <c r="P80" s="79"/>
      <c r="Q80" s="2" t="str">
        <f t="shared" si="136"/>
        <v/>
      </c>
      <c r="R80" s="11" t="str">
        <f t="shared" si="137"/>
        <v/>
      </c>
      <c r="S80" s="2" t="str">
        <f t="shared" si="138"/>
        <v/>
      </c>
      <c r="T80" s="11" t="str">
        <f t="shared" si="139"/>
        <v/>
      </c>
      <c r="U80" s="2" t="str">
        <f t="shared" si="140"/>
        <v/>
      </c>
      <c r="V80" s="11" t="str">
        <f t="shared" si="141"/>
        <v/>
      </c>
      <c r="W80" s="80" t="str">
        <f t="shared" si="59"/>
        <v/>
      </c>
      <c r="X80" s="80" t="str">
        <f t="shared" si="60"/>
        <v/>
      </c>
      <c r="Y80" s="2" t="str">
        <f t="shared" si="105"/>
        <v/>
      </c>
      <c r="Z80" s="11" t="str">
        <f t="shared" si="106"/>
        <v/>
      </c>
      <c r="AA80" s="2" t="str">
        <f t="shared" si="107"/>
        <v/>
      </c>
      <c r="AB80" s="11" t="str">
        <f t="shared" si="108"/>
        <v/>
      </c>
      <c r="AC80" s="2" t="str">
        <f t="shared" si="109"/>
        <v/>
      </c>
      <c r="AD80" s="11" t="str">
        <f t="shared" si="110"/>
        <v/>
      </c>
      <c r="AE80" s="11" t="str">
        <f t="shared" si="111"/>
        <v/>
      </c>
      <c r="AF80" s="2" t="str">
        <f t="shared" si="112"/>
        <v/>
      </c>
      <c r="AG80" s="2" t="str">
        <f t="shared" si="113"/>
        <v/>
      </c>
      <c r="AH80" s="2" t="str">
        <f t="shared" si="114"/>
        <v/>
      </c>
      <c r="AI80" s="11" t="str">
        <f t="shared" si="115"/>
        <v/>
      </c>
      <c r="AJ80" s="2" t="str">
        <f t="shared" si="116"/>
        <v/>
      </c>
      <c r="AK80" s="11" t="str">
        <f t="shared" si="117"/>
        <v/>
      </c>
      <c r="AL80" s="2" t="str">
        <f t="shared" si="118"/>
        <v/>
      </c>
      <c r="AM80" s="11" t="str">
        <f t="shared" si="119"/>
        <v/>
      </c>
      <c r="AN80" s="11" t="str">
        <f t="shared" si="61"/>
        <v/>
      </c>
      <c r="AO80" s="11" t="str">
        <f t="shared" si="62"/>
        <v/>
      </c>
      <c r="AP80" s="32"/>
      <c r="AQ80" s="32"/>
      <c r="AR80" s="137"/>
      <c r="AS80" s="12" t="e">
        <f t="shared" si="63"/>
        <v>#VALUE!</v>
      </c>
      <c r="AT80" s="13" t="e">
        <f t="shared" si="64"/>
        <v>#VALUE!</v>
      </c>
      <c r="AU80" s="13"/>
      <c r="AV80" s="8">
        <f t="shared" si="65"/>
        <v>9.0359999999999996</v>
      </c>
      <c r="AW80" s="8">
        <f t="shared" si="66"/>
        <v>-184.49199999999999</v>
      </c>
      <c r="AX80" s="8"/>
      <c r="AY80" s="8">
        <f t="shared" si="120"/>
        <v>0</v>
      </c>
      <c r="AZ80"/>
      <c r="BA80" t="e">
        <f>IF(D80="M",IF(BD80&lt;78,LMS!$D$5*BD80^3+LMS!$E$5*BD80^2+LMS!$F$5*BD80+LMS!$G$5,IF(BD80&lt;150,LMS!$D$6*BD80^3+LMS!$E$6*BD80^2+LMS!$F$6*BD80+LMS!$G$6,LMS!$D$7*BD80^3+LMS!$E$7*BD80^2+LMS!$F$7*BD80+LMS!$G$7)),IF(BD80&lt;69,LMS!$D$9*BD80^3+LMS!$E$9*BD80^2+LMS!$F$9*BD80+LMS!$G$9,IF(BD80&lt;150,LMS!$D$10*BD80^3+LMS!$E$10*BD80^2+LMS!$F$10*BD80+LMS!$G$10,LMS!$D$11*BD80^3+LMS!$E$11*BD80^2+LMS!$F$11*BD80+LMS!$G$11)))</f>
        <v>#VALUE!</v>
      </c>
      <c r="BB80" t="e">
        <f>IF(D80="M",(IF(BD80&lt;2.5,LMS!$D$21*BD80^3+LMS!$E$21*BD80^2+LMS!$F$21*BD80+LMS!$G$21,IF(BD80&lt;9.5,LMS!$D$22*BD80^3+LMS!$E$22*BD80^2+LMS!$F$22*BD80+LMS!$G$22,IF(BD80&lt;26.75,LMS!$D$23*BD80^3+LMS!$E$23*BD80^2+LMS!$F$23*BD80+LMS!$G$23,IF(BD80&lt;90,LMS!$D$24*BD80^3+LMS!$E$24*BD80^2+LMS!$F$24*BD80+LMS!$G$24,LMS!$D$25*BD80^3+LMS!$E$25*BD80^2+LMS!$F$25*BD80+LMS!$G$25))))),(IF(BD80&lt;2.5,LMS!$D$27*BD80^3+LMS!$E$27*BD80^2+LMS!$F$27*BD80+LMS!$G$27,IF(BD80&lt;9.5,LMS!$D$28*BD80^3+LMS!$E$28*BD80^2+LMS!$F$28*BD80+LMS!$G$28,IF(BD80&lt;26.75,LMS!$D$29*BD80^3+LMS!$E$29*BD80^2+LMS!$F$29*BD80+LMS!$G$29,IF(BD80&lt;90,LMS!$D$30*BD80^3+LMS!$E$30*BD80^2+LMS!$F$30*BD80+LMS!$G$30,IF(BD80&lt;150,LMS!$D$31*BD80^3+LMS!$E$31*BD80^2+LMS!$F$31*BD80+LMS!$G$31,LMS!$D$32*BD80^3+LMS!$E$32*BD80^2+LMS!$F$32*BD80+LMS!$G$32)))))))</f>
        <v>#VALUE!</v>
      </c>
      <c r="BC80" t="e">
        <f>IF(D80="M",(IF(BD80&lt;90,LMS!$D$14*BD80^3+LMS!$E$14*BD80^2+LMS!$F$14*BD80+LMS!$G$14,LMS!$D$15*BD80^3+LMS!$E$15*BD80^2+LMS!$F$15*BD80+LMS!$G$15)),(IF(BD80&lt;90,LMS!$D$17*BD80^3+LMS!$E$17*BD80^2+LMS!$F$17*BD80+LMS!$G$17,LMS!$D$18*BD80^3+LMS!$E$18*BD80^2+LMS!$F$18*BD80+LMS!$G$18)))</f>
        <v>#VALUE!</v>
      </c>
      <c r="BD80" s="7" t="e">
        <f t="shared" si="67"/>
        <v>#VALUE!</v>
      </c>
      <c r="BF80" t="e">
        <f t="shared" si="121"/>
        <v>#VALUE!</v>
      </c>
      <c r="BG80" t="e">
        <f t="shared" si="122"/>
        <v>#VALUE!</v>
      </c>
      <c r="BH80" t="e">
        <f t="shared" si="123"/>
        <v>#VALUE!</v>
      </c>
      <c r="BI80" s="7" t="e">
        <f t="shared" si="124"/>
        <v>#VALUE!</v>
      </c>
      <c r="BJ80" s="7" t="e">
        <f t="shared" si="125"/>
        <v>#VALUE!</v>
      </c>
      <c r="BK80" s="7" t="e">
        <f t="shared" si="126"/>
        <v>#VALUE!</v>
      </c>
      <c r="BL80" s="7" t="e">
        <f t="shared" si="68"/>
        <v>#VALUE!</v>
      </c>
      <c r="BM80" s="7" t="e">
        <f t="shared" si="69"/>
        <v>#VALUE!</v>
      </c>
      <c r="BN80" s="7" t="e">
        <f t="shared" si="70"/>
        <v>#VALUE!</v>
      </c>
      <c r="BO80" s="7" t="e">
        <f t="shared" si="71"/>
        <v>#VALUE!</v>
      </c>
      <c r="BP80" s="7" t="e">
        <f t="shared" si="72"/>
        <v>#VALUE!</v>
      </c>
      <c r="BQ80" s="7" t="e">
        <f t="shared" si="73"/>
        <v>#VALUE!</v>
      </c>
      <c r="BS80" s="7" t="e">
        <f t="shared" si="127"/>
        <v>#VALUE!</v>
      </c>
      <c r="BT80" s="7" t="e">
        <f t="shared" si="128"/>
        <v>#VALUE!</v>
      </c>
      <c r="BU80" s="7" t="e">
        <f t="shared" si="129"/>
        <v>#VALUE!</v>
      </c>
      <c r="BV80" s="7" t="e">
        <f t="shared" si="130"/>
        <v>#VALUE!</v>
      </c>
      <c r="BW80" s="7" t="e">
        <f t="shared" si="131"/>
        <v>#VALUE!</v>
      </c>
      <c r="BX80" s="7" t="e">
        <f t="shared" si="132"/>
        <v>#VALUE!</v>
      </c>
      <c r="BY80" s="7" t="e">
        <f t="shared" si="133"/>
        <v>#VALUE!</v>
      </c>
      <c r="BZ80" s="7" t="e">
        <f t="shared" si="134"/>
        <v>#VALUE!</v>
      </c>
      <c r="CA80" s="7" t="e">
        <f t="shared" si="135"/>
        <v>#VALUE!</v>
      </c>
    </row>
    <row r="81" spans="2:79" s="7" customFormat="1">
      <c r="B81" s="119"/>
      <c r="C81" s="119"/>
      <c r="D81" s="119"/>
      <c r="E81" s="31"/>
      <c r="F81" s="79"/>
      <c r="G81" s="79"/>
      <c r="H81" s="79"/>
      <c r="I81" s="79"/>
      <c r="J81" s="79"/>
      <c r="K81" s="79"/>
      <c r="L81" s="31"/>
      <c r="M81" s="79"/>
      <c r="N81" s="79"/>
      <c r="O81" s="79"/>
      <c r="P81" s="79"/>
      <c r="Q81" s="2" t="str">
        <f t="shared" si="136"/>
        <v/>
      </c>
      <c r="R81" s="11" t="str">
        <f t="shared" si="137"/>
        <v/>
      </c>
      <c r="S81" s="2" t="str">
        <f t="shared" si="138"/>
        <v/>
      </c>
      <c r="T81" s="11" t="str">
        <f t="shared" si="139"/>
        <v/>
      </c>
      <c r="U81" s="2" t="str">
        <f t="shared" si="140"/>
        <v/>
      </c>
      <c r="V81" s="11" t="str">
        <f t="shared" si="141"/>
        <v/>
      </c>
      <c r="W81" s="80" t="str">
        <f t="shared" si="59"/>
        <v/>
      </c>
      <c r="X81" s="80" t="str">
        <f t="shared" si="60"/>
        <v/>
      </c>
      <c r="Y81" s="2" t="str">
        <f t="shared" si="105"/>
        <v/>
      </c>
      <c r="Z81" s="11" t="str">
        <f t="shared" si="106"/>
        <v/>
      </c>
      <c r="AA81" s="2" t="str">
        <f t="shared" si="107"/>
        <v/>
      </c>
      <c r="AB81" s="11" t="str">
        <f t="shared" si="108"/>
        <v/>
      </c>
      <c r="AC81" s="2" t="str">
        <f t="shared" si="109"/>
        <v/>
      </c>
      <c r="AD81" s="11" t="str">
        <f t="shared" si="110"/>
        <v/>
      </c>
      <c r="AE81" s="11" t="str">
        <f t="shared" si="111"/>
        <v/>
      </c>
      <c r="AF81" s="2" t="str">
        <f t="shared" si="112"/>
        <v/>
      </c>
      <c r="AG81" s="2" t="str">
        <f t="shared" si="113"/>
        <v/>
      </c>
      <c r="AH81" s="2" t="str">
        <f t="shared" si="114"/>
        <v/>
      </c>
      <c r="AI81" s="11" t="str">
        <f t="shared" si="115"/>
        <v/>
      </c>
      <c r="AJ81" s="2" t="str">
        <f t="shared" si="116"/>
        <v/>
      </c>
      <c r="AK81" s="11" t="str">
        <f t="shared" si="117"/>
        <v/>
      </c>
      <c r="AL81" s="2" t="str">
        <f t="shared" si="118"/>
        <v/>
      </c>
      <c r="AM81" s="11" t="str">
        <f t="shared" si="119"/>
        <v/>
      </c>
      <c r="AN81" s="11" t="str">
        <f t="shared" si="61"/>
        <v/>
      </c>
      <c r="AO81" s="11" t="str">
        <f t="shared" si="62"/>
        <v/>
      </c>
      <c r="AP81" s="32"/>
      <c r="AQ81" s="32"/>
      <c r="AR81" s="137"/>
      <c r="AS81" s="12" t="e">
        <f t="shared" si="63"/>
        <v>#VALUE!</v>
      </c>
      <c r="AT81" s="13" t="e">
        <f t="shared" si="64"/>
        <v>#VALUE!</v>
      </c>
      <c r="AU81" s="13"/>
      <c r="AV81" s="8">
        <f t="shared" si="65"/>
        <v>9.0359999999999996</v>
      </c>
      <c r="AW81" s="8">
        <f t="shared" si="66"/>
        <v>-184.49199999999999</v>
      </c>
      <c r="AX81" s="8"/>
      <c r="AY81" s="8">
        <f t="shared" si="120"/>
        <v>0</v>
      </c>
      <c r="AZ81"/>
      <c r="BA81" t="e">
        <f>IF(D81="M",IF(BD81&lt;78,LMS!$D$5*BD81^3+LMS!$E$5*BD81^2+LMS!$F$5*BD81+LMS!$G$5,IF(BD81&lt;150,LMS!$D$6*BD81^3+LMS!$E$6*BD81^2+LMS!$F$6*BD81+LMS!$G$6,LMS!$D$7*BD81^3+LMS!$E$7*BD81^2+LMS!$F$7*BD81+LMS!$G$7)),IF(BD81&lt;69,LMS!$D$9*BD81^3+LMS!$E$9*BD81^2+LMS!$F$9*BD81+LMS!$G$9,IF(BD81&lt;150,LMS!$D$10*BD81^3+LMS!$E$10*BD81^2+LMS!$F$10*BD81+LMS!$G$10,LMS!$D$11*BD81^3+LMS!$E$11*BD81^2+LMS!$F$11*BD81+LMS!$G$11)))</f>
        <v>#VALUE!</v>
      </c>
      <c r="BB81" t="e">
        <f>IF(D81="M",(IF(BD81&lt;2.5,LMS!$D$21*BD81^3+LMS!$E$21*BD81^2+LMS!$F$21*BD81+LMS!$G$21,IF(BD81&lt;9.5,LMS!$D$22*BD81^3+LMS!$E$22*BD81^2+LMS!$F$22*BD81+LMS!$G$22,IF(BD81&lt;26.75,LMS!$D$23*BD81^3+LMS!$E$23*BD81^2+LMS!$F$23*BD81+LMS!$G$23,IF(BD81&lt;90,LMS!$D$24*BD81^3+LMS!$E$24*BD81^2+LMS!$F$24*BD81+LMS!$G$24,LMS!$D$25*BD81^3+LMS!$E$25*BD81^2+LMS!$F$25*BD81+LMS!$G$25))))),(IF(BD81&lt;2.5,LMS!$D$27*BD81^3+LMS!$E$27*BD81^2+LMS!$F$27*BD81+LMS!$G$27,IF(BD81&lt;9.5,LMS!$D$28*BD81^3+LMS!$E$28*BD81^2+LMS!$F$28*BD81+LMS!$G$28,IF(BD81&lt;26.75,LMS!$D$29*BD81^3+LMS!$E$29*BD81^2+LMS!$F$29*BD81+LMS!$G$29,IF(BD81&lt;90,LMS!$D$30*BD81^3+LMS!$E$30*BD81^2+LMS!$F$30*BD81+LMS!$G$30,IF(BD81&lt;150,LMS!$D$31*BD81^3+LMS!$E$31*BD81^2+LMS!$F$31*BD81+LMS!$G$31,LMS!$D$32*BD81^3+LMS!$E$32*BD81^2+LMS!$F$32*BD81+LMS!$G$32)))))))</f>
        <v>#VALUE!</v>
      </c>
      <c r="BC81" t="e">
        <f>IF(D81="M",(IF(BD81&lt;90,LMS!$D$14*BD81^3+LMS!$E$14*BD81^2+LMS!$F$14*BD81+LMS!$G$14,LMS!$D$15*BD81^3+LMS!$E$15*BD81^2+LMS!$F$15*BD81+LMS!$G$15)),(IF(BD81&lt;90,LMS!$D$17*BD81^3+LMS!$E$17*BD81^2+LMS!$F$17*BD81+LMS!$G$17,LMS!$D$18*BD81^3+LMS!$E$18*BD81^2+LMS!$F$18*BD81+LMS!$G$18)))</f>
        <v>#VALUE!</v>
      </c>
      <c r="BD81" s="7" t="e">
        <f t="shared" si="67"/>
        <v>#VALUE!</v>
      </c>
      <c r="BF81" t="e">
        <f t="shared" si="121"/>
        <v>#VALUE!</v>
      </c>
      <c r="BG81" t="e">
        <f t="shared" si="122"/>
        <v>#VALUE!</v>
      </c>
      <c r="BH81" t="e">
        <f t="shared" si="123"/>
        <v>#VALUE!</v>
      </c>
      <c r="BI81" s="7" t="e">
        <f t="shared" si="124"/>
        <v>#VALUE!</v>
      </c>
      <c r="BJ81" s="7" t="e">
        <f t="shared" si="125"/>
        <v>#VALUE!</v>
      </c>
      <c r="BK81" s="7" t="e">
        <f t="shared" si="126"/>
        <v>#VALUE!</v>
      </c>
      <c r="BL81" s="7" t="e">
        <f t="shared" si="68"/>
        <v>#VALUE!</v>
      </c>
      <c r="BM81" s="7" t="e">
        <f t="shared" si="69"/>
        <v>#VALUE!</v>
      </c>
      <c r="BN81" s="7" t="e">
        <f t="shared" si="70"/>
        <v>#VALUE!</v>
      </c>
      <c r="BO81" s="7" t="e">
        <f t="shared" si="71"/>
        <v>#VALUE!</v>
      </c>
      <c r="BP81" s="7" t="e">
        <f t="shared" si="72"/>
        <v>#VALUE!</v>
      </c>
      <c r="BQ81" s="7" t="e">
        <f t="shared" si="73"/>
        <v>#VALUE!</v>
      </c>
      <c r="BS81" s="7" t="e">
        <f t="shared" si="127"/>
        <v>#VALUE!</v>
      </c>
      <c r="BT81" s="7" t="e">
        <f t="shared" si="128"/>
        <v>#VALUE!</v>
      </c>
      <c r="BU81" s="7" t="e">
        <f t="shared" si="129"/>
        <v>#VALUE!</v>
      </c>
      <c r="BV81" s="7" t="e">
        <f t="shared" si="130"/>
        <v>#VALUE!</v>
      </c>
      <c r="BW81" s="7" t="e">
        <f t="shared" si="131"/>
        <v>#VALUE!</v>
      </c>
      <c r="BX81" s="7" t="e">
        <f t="shared" si="132"/>
        <v>#VALUE!</v>
      </c>
      <c r="BY81" s="7" t="e">
        <f t="shared" si="133"/>
        <v>#VALUE!</v>
      </c>
      <c r="BZ81" s="7" t="e">
        <f t="shared" si="134"/>
        <v>#VALUE!</v>
      </c>
      <c r="CA81" s="7" t="e">
        <f t="shared" si="135"/>
        <v>#VALUE!</v>
      </c>
    </row>
    <row r="82" spans="2:79" s="7" customFormat="1">
      <c r="B82" s="119"/>
      <c r="C82" s="119"/>
      <c r="D82" s="119"/>
      <c r="E82" s="31"/>
      <c r="F82" s="79"/>
      <c r="G82" s="79"/>
      <c r="H82" s="79"/>
      <c r="I82" s="79"/>
      <c r="J82" s="79"/>
      <c r="K82" s="79"/>
      <c r="L82" s="31"/>
      <c r="M82" s="79"/>
      <c r="N82" s="79"/>
      <c r="O82" s="79"/>
      <c r="P82" s="79"/>
      <c r="Q82" s="2" t="str">
        <f t="shared" si="136"/>
        <v/>
      </c>
      <c r="R82" s="11" t="str">
        <f t="shared" si="137"/>
        <v/>
      </c>
      <c r="S82" s="2" t="str">
        <f t="shared" si="138"/>
        <v/>
      </c>
      <c r="T82" s="11" t="str">
        <f t="shared" si="139"/>
        <v/>
      </c>
      <c r="U82" s="2" t="str">
        <f t="shared" si="140"/>
        <v/>
      </c>
      <c r="V82" s="11" t="str">
        <f t="shared" si="141"/>
        <v/>
      </c>
      <c r="W82" s="80" t="str">
        <f t="shared" si="59"/>
        <v/>
      </c>
      <c r="X82" s="80" t="str">
        <f t="shared" si="60"/>
        <v/>
      </c>
      <c r="Y82" s="2" t="str">
        <f t="shared" si="105"/>
        <v/>
      </c>
      <c r="Z82" s="11" t="str">
        <f t="shared" si="106"/>
        <v/>
      </c>
      <c r="AA82" s="2" t="str">
        <f t="shared" si="107"/>
        <v/>
      </c>
      <c r="AB82" s="11" t="str">
        <f t="shared" si="108"/>
        <v/>
      </c>
      <c r="AC82" s="2" t="str">
        <f t="shared" si="109"/>
        <v/>
      </c>
      <c r="AD82" s="11" t="str">
        <f t="shared" si="110"/>
        <v/>
      </c>
      <c r="AE82" s="11" t="str">
        <f t="shared" si="111"/>
        <v/>
      </c>
      <c r="AF82" s="2" t="str">
        <f t="shared" si="112"/>
        <v/>
      </c>
      <c r="AG82" s="2" t="str">
        <f t="shared" si="113"/>
        <v/>
      </c>
      <c r="AH82" s="2" t="str">
        <f t="shared" si="114"/>
        <v/>
      </c>
      <c r="AI82" s="11" t="str">
        <f t="shared" si="115"/>
        <v/>
      </c>
      <c r="AJ82" s="2" t="str">
        <f t="shared" si="116"/>
        <v/>
      </c>
      <c r="AK82" s="11" t="str">
        <f t="shared" si="117"/>
        <v/>
      </c>
      <c r="AL82" s="2" t="str">
        <f t="shared" si="118"/>
        <v/>
      </c>
      <c r="AM82" s="11" t="str">
        <f t="shared" si="119"/>
        <v/>
      </c>
      <c r="AN82" s="11" t="str">
        <f t="shared" si="61"/>
        <v/>
      </c>
      <c r="AO82" s="11" t="str">
        <f t="shared" si="62"/>
        <v/>
      </c>
      <c r="AP82" s="32"/>
      <c r="AQ82" s="32"/>
      <c r="AR82" s="137"/>
      <c r="AS82" s="12" t="e">
        <f t="shared" si="63"/>
        <v>#VALUE!</v>
      </c>
      <c r="AT82" s="13" t="e">
        <f t="shared" si="64"/>
        <v>#VALUE!</v>
      </c>
      <c r="AU82" s="13"/>
      <c r="AV82" s="8">
        <f t="shared" si="65"/>
        <v>9.0359999999999996</v>
      </c>
      <c r="AW82" s="8">
        <f t="shared" si="66"/>
        <v>-184.49199999999999</v>
      </c>
      <c r="AX82" s="8"/>
      <c r="AY82" s="8">
        <f t="shared" si="120"/>
        <v>0</v>
      </c>
      <c r="AZ82"/>
      <c r="BA82" t="e">
        <f>IF(D82="M",IF(BD82&lt;78,LMS!$D$5*BD82^3+LMS!$E$5*BD82^2+LMS!$F$5*BD82+LMS!$G$5,IF(BD82&lt;150,LMS!$D$6*BD82^3+LMS!$E$6*BD82^2+LMS!$F$6*BD82+LMS!$G$6,LMS!$D$7*BD82^3+LMS!$E$7*BD82^2+LMS!$F$7*BD82+LMS!$G$7)),IF(BD82&lt;69,LMS!$D$9*BD82^3+LMS!$E$9*BD82^2+LMS!$F$9*BD82+LMS!$G$9,IF(BD82&lt;150,LMS!$D$10*BD82^3+LMS!$E$10*BD82^2+LMS!$F$10*BD82+LMS!$G$10,LMS!$D$11*BD82^3+LMS!$E$11*BD82^2+LMS!$F$11*BD82+LMS!$G$11)))</f>
        <v>#VALUE!</v>
      </c>
      <c r="BB82" t="e">
        <f>IF(D82="M",(IF(BD82&lt;2.5,LMS!$D$21*BD82^3+LMS!$E$21*BD82^2+LMS!$F$21*BD82+LMS!$G$21,IF(BD82&lt;9.5,LMS!$D$22*BD82^3+LMS!$E$22*BD82^2+LMS!$F$22*BD82+LMS!$G$22,IF(BD82&lt;26.75,LMS!$D$23*BD82^3+LMS!$E$23*BD82^2+LMS!$F$23*BD82+LMS!$G$23,IF(BD82&lt;90,LMS!$D$24*BD82^3+LMS!$E$24*BD82^2+LMS!$F$24*BD82+LMS!$G$24,LMS!$D$25*BD82^3+LMS!$E$25*BD82^2+LMS!$F$25*BD82+LMS!$G$25))))),(IF(BD82&lt;2.5,LMS!$D$27*BD82^3+LMS!$E$27*BD82^2+LMS!$F$27*BD82+LMS!$G$27,IF(BD82&lt;9.5,LMS!$D$28*BD82^3+LMS!$E$28*BD82^2+LMS!$F$28*BD82+LMS!$G$28,IF(BD82&lt;26.75,LMS!$D$29*BD82^3+LMS!$E$29*BD82^2+LMS!$F$29*BD82+LMS!$G$29,IF(BD82&lt;90,LMS!$D$30*BD82^3+LMS!$E$30*BD82^2+LMS!$F$30*BD82+LMS!$G$30,IF(BD82&lt;150,LMS!$D$31*BD82^3+LMS!$E$31*BD82^2+LMS!$F$31*BD82+LMS!$G$31,LMS!$D$32*BD82^3+LMS!$E$32*BD82^2+LMS!$F$32*BD82+LMS!$G$32)))))))</f>
        <v>#VALUE!</v>
      </c>
      <c r="BC82" t="e">
        <f>IF(D82="M",(IF(BD82&lt;90,LMS!$D$14*BD82^3+LMS!$E$14*BD82^2+LMS!$F$14*BD82+LMS!$G$14,LMS!$D$15*BD82^3+LMS!$E$15*BD82^2+LMS!$F$15*BD82+LMS!$G$15)),(IF(BD82&lt;90,LMS!$D$17*BD82^3+LMS!$E$17*BD82^2+LMS!$F$17*BD82+LMS!$G$17,LMS!$D$18*BD82^3+LMS!$E$18*BD82^2+LMS!$F$18*BD82+LMS!$G$18)))</f>
        <v>#VALUE!</v>
      </c>
      <c r="BD82" s="7" t="e">
        <f t="shared" si="67"/>
        <v>#VALUE!</v>
      </c>
      <c r="BF82" t="e">
        <f t="shared" si="121"/>
        <v>#VALUE!</v>
      </c>
      <c r="BG82" t="e">
        <f t="shared" si="122"/>
        <v>#VALUE!</v>
      </c>
      <c r="BH82" t="e">
        <f t="shared" si="123"/>
        <v>#VALUE!</v>
      </c>
      <c r="BI82" s="7" t="e">
        <f t="shared" si="124"/>
        <v>#VALUE!</v>
      </c>
      <c r="BJ82" s="7" t="e">
        <f t="shared" si="125"/>
        <v>#VALUE!</v>
      </c>
      <c r="BK82" s="7" t="e">
        <f t="shared" si="126"/>
        <v>#VALUE!</v>
      </c>
      <c r="BL82" s="7" t="e">
        <f t="shared" si="68"/>
        <v>#VALUE!</v>
      </c>
      <c r="BM82" s="7" t="e">
        <f t="shared" si="69"/>
        <v>#VALUE!</v>
      </c>
      <c r="BN82" s="7" t="e">
        <f t="shared" si="70"/>
        <v>#VALUE!</v>
      </c>
      <c r="BO82" s="7" t="e">
        <f t="shared" si="71"/>
        <v>#VALUE!</v>
      </c>
      <c r="BP82" s="7" t="e">
        <f t="shared" si="72"/>
        <v>#VALUE!</v>
      </c>
      <c r="BQ82" s="7" t="e">
        <f t="shared" si="73"/>
        <v>#VALUE!</v>
      </c>
      <c r="BS82" s="7" t="e">
        <f t="shared" si="127"/>
        <v>#VALUE!</v>
      </c>
      <c r="BT82" s="7" t="e">
        <f t="shared" si="128"/>
        <v>#VALUE!</v>
      </c>
      <c r="BU82" s="7" t="e">
        <f t="shared" si="129"/>
        <v>#VALUE!</v>
      </c>
      <c r="BV82" s="7" t="e">
        <f t="shared" si="130"/>
        <v>#VALUE!</v>
      </c>
      <c r="BW82" s="7" t="e">
        <f t="shared" si="131"/>
        <v>#VALUE!</v>
      </c>
      <c r="BX82" s="7" t="e">
        <f t="shared" si="132"/>
        <v>#VALUE!</v>
      </c>
      <c r="BY82" s="7" t="e">
        <f t="shared" si="133"/>
        <v>#VALUE!</v>
      </c>
      <c r="BZ82" s="7" t="e">
        <f t="shared" si="134"/>
        <v>#VALUE!</v>
      </c>
      <c r="CA82" s="7" t="e">
        <f t="shared" si="135"/>
        <v>#VALUE!</v>
      </c>
    </row>
    <row r="83" spans="2:79" s="7" customFormat="1">
      <c r="B83" s="119"/>
      <c r="C83" s="119"/>
      <c r="D83" s="119"/>
      <c r="E83" s="31"/>
      <c r="F83" s="79"/>
      <c r="G83" s="79"/>
      <c r="H83" s="79"/>
      <c r="I83" s="79"/>
      <c r="J83" s="79"/>
      <c r="K83" s="79"/>
      <c r="L83" s="31"/>
      <c r="M83" s="79"/>
      <c r="N83" s="79"/>
      <c r="O83" s="79"/>
      <c r="P83" s="79"/>
      <c r="Q83" s="2" t="str">
        <f t="shared" si="136"/>
        <v/>
      </c>
      <c r="R83" s="11" t="str">
        <f t="shared" si="137"/>
        <v/>
      </c>
      <c r="S83" s="2" t="str">
        <f t="shared" si="138"/>
        <v/>
      </c>
      <c r="T83" s="11" t="str">
        <f t="shared" si="139"/>
        <v/>
      </c>
      <c r="U83" s="2" t="str">
        <f t="shared" si="140"/>
        <v/>
      </c>
      <c r="V83" s="11" t="str">
        <f t="shared" si="141"/>
        <v/>
      </c>
      <c r="W83" s="80" t="str">
        <f t="shared" si="59"/>
        <v/>
      </c>
      <c r="X83" s="80" t="str">
        <f t="shared" si="60"/>
        <v/>
      </c>
      <c r="Y83" s="2" t="str">
        <f t="shared" si="105"/>
        <v/>
      </c>
      <c r="Z83" s="11" t="str">
        <f t="shared" si="106"/>
        <v/>
      </c>
      <c r="AA83" s="2" t="str">
        <f t="shared" si="107"/>
        <v/>
      </c>
      <c r="AB83" s="11" t="str">
        <f t="shared" si="108"/>
        <v/>
      </c>
      <c r="AC83" s="2" t="str">
        <f t="shared" si="109"/>
        <v/>
      </c>
      <c r="AD83" s="11" t="str">
        <f t="shared" si="110"/>
        <v/>
      </c>
      <c r="AE83" s="11" t="str">
        <f t="shared" si="111"/>
        <v/>
      </c>
      <c r="AF83" s="2" t="str">
        <f t="shared" si="112"/>
        <v/>
      </c>
      <c r="AG83" s="2" t="str">
        <f t="shared" si="113"/>
        <v/>
      </c>
      <c r="AH83" s="2" t="str">
        <f t="shared" si="114"/>
        <v/>
      </c>
      <c r="AI83" s="11" t="str">
        <f t="shared" si="115"/>
        <v/>
      </c>
      <c r="AJ83" s="2" t="str">
        <f t="shared" si="116"/>
        <v/>
      </c>
      <c r="AK83" s="11" t="str">
        <f t="shared" si="117"/>
        <v/>
      </c>
      <c r="AL83" s="2" t="str">
        <f t="shared" si="118"/>
        <v/>
      </c>
      <c r="AM83" s="11" t="str">
        <f t="shared" si="119"/>
        <v/>
      </c>
      <c r="AN83" s="11" t="str">
        <f t="shared" si="61"/>
        <v/>
      </c>
      <c r="AO83" s="11" t="str">
        <f t="shared" si="62"/>
        <v/>
      </c>
      <c r="AP83" s="32"/>
      <c r="AQ83" s="32"/>
      <c r="AR83" s="137"/>
      <c r="AS83" s="12" t="e">
        <f t="shared" si="63"/>
        <v>#VALUE!</v>
      </c>
      <c r="AT83" s="13" t="e">
        <f t="shared" si="64"/>
        <v>#VALUE!</v>
      </c>
      <c r="AU83" s="13"/>
      <c r="AV83" s="8">
        <f t="shared" si="65"/>
        <v>9.0359999999999996</v>
      </c>
      <c r="AW83" s="8">
        <f t="shared" si="66"/>
        <v>-184.49199999999999</v>
      </c>
      <c r="AX83" s="8"/>
      <c r="AY83" s="8">
        <f t="shared" si="120"/>
        <v>0</v>
      </c>
      <c r="AZ83"/>
      <c r="BA83" t="e">
        <f>IF(D83="M",IF(BD83&lt;78,LMS!$D$5*BD83^3+LMS!$E$5*BD83^2+LMS!$F$5*BD83+LMS!$G$5,IF(BD83&lt;150,LMS!$D$6*BD83^3+LMS!$E$6*BD83^2+LMS!$F$6*BD83+LMS!$G$6,LMS!$D$7*BD83^3+LMS!$E$7*BD83^2+LMS!$F$7*BD83+LMS!$G$7)),IF(BD83&lt;69,LMS!$D$9*BD83^3+LMS!$E$9*BD83^2+LMS!$F$9*BD83+LMS!$G$9,IF(BD83&lt;150,LMS!$D$10*BD83^3+LMS!$E$10*BD83^2+LMS!$F$10*BD83+LMS!$G$10,LMS!$D$11*BD83^3+LMS!$E$11*BD83^2+LMS!$F$11*BD83+LMS!$G$11)))</f>
        <v>#VALUE!</v>
      </c>
      <c r="BB83" t="e">
        <f>IF(D83="M",(IF(BD83&lt;2.5,LMS!$D$21*BD83^3+LMS!$E$21*BD83^2+LMS!$F$21*BD83+LMS!$G$21,IF(BD83&lt;9.5,LMS!$D$22*BD83^3+LMS!$E$22*BD83^2+LMS!$F$22*BD83+LMS!$G$22,IF(BD83&lt;26.75,LMS!$D$23*BD83^3+LMS!$E$23*BD83^2+LMS!$F$23*BD83+LMS!$G$23,IF(BD83&lt;90,LMS!$D$24*BD83^3+LMS!$E$24*BD83^2+LMS!$F$24*BD83+LMS!$G$24,LMS!$D$25*BD83^3+LMS!$E$25*BD83^2+LMS!$F$25*BD83+LMS!$G$25))))),(IF(BD83&lt;2.5,LMS!$D$27*BD83^3+LMS!$E$27*BD83^2+LMS!$F$27*BD83+LMS!$G$27,IF(BD83&lt;9.5,LMS!$D$28*BD83^3+LMS!$E$28*BD83^2+LMS!$F$28*BD83+LMS!$G$28,IF(BD83&lt;26.75,LMS!$D$29*BD83^3+LMS!$E$29*BD83^2+LMS!$F$29*BD83+LMS!$G$29,IF(BD83&lt;90,LMS!$D$30*BD83^3+LMS!$E$30*BD83^2+LMS!$F$30*BD83+LMS!$G$30,IF(BD83&lt;150,LMS!$D$31*BD83^3+LMS!$E$31*BD83^2+LMS!$F$31*BD83+LMS!$G$31,LMS!$D$32*BD83^3+LMS!$E$32*BD83^2+LMS!$F$32*BD83+LMS!$G$32)))))))</f>
        <v>#VALUE!</v>
      </c>
      <c r="BC83" t="e">
        <f>IF(D83="M",(IF(BD83&lt;90,LMS!$D$14*BD83^3+LMS!$E$14*BD83^2+LMS!$F$14*BD83+LMS!$G$14,LMS!$D$15*BD83^3+LMS!$E$15*BD83^2+LMS!$F$15*BD83+LMS!$G$15)),(IF(BD83&lt;90,LMS!$D$17*BD83^3+LMS!$E$17*BD83^2+LMS!$F$17*BD83+LMS!$G$17,LMS!$D$18*BD83^3+LMS!$E$18*BD83^2+LMS!$F$18*BD83+LMS!$G$18)))</f>
        <v>#VALUE!</v>
      </c>
      <c r="BD83" s="7" t="e">
        <f t="shared" si="67"/>
        <v>#VALUE!</v>
      </c>
      <c r="BF83" t="e">
        <f t="shared" si="121"/>
        <v>#VALUE!</v>
      </c>
      <c r="BG83" t="e">
        <f t="shared" si="122"/>
        <v>#VALUE!</v>
      </c>
      <c r="BH83" t="e">
        <f t="shared" si="123"/>
        <v>#VALUE!</v>
      </c>
      <c r="BI83" s="7" t="e">
        <f t="shared" si="124"/>
        <v>#VALUE!</v>
      </c>
      <c r="BJ83" s="7" t="e">
        <f t="shared" si="125"/>
        <v>#VALUE!</v>
      </c>
      <c r="BK83" s="7" t="e">
        <f t="shared" si="126"/>
        <v>#VALUE!</v>
      </c>
      <c r="BL83" s="7" t="e">
        <f t="shared" si="68"/>
        <v>#VALUE!</v>
      </c>
      <c r="BM83" s="7" t="e">
        <f t="shared" si="69"/>
        <v>#VALUE!</v>
      </c>
      <c r="BN83" s="7" t="e">
        <f t="shared" si="70"/>
        <v>#VALUE!</v>
      </c>
      <c r="BO83" s="7" t="e">
        <f t="shared" si="71"/>
        <v>#VALUE!</v>
      </c>
      <c r="BP83" s="7" t="e">
        <f t="shared" si="72"/>
        <v>#VALUE!</v>
      </c>
      <c r="BQ83" s="7" t="e">
        <f t="shared" si="73"/>
        <v>#VALUE!</v>
      </c>
      <c r="BS83" s="7" t="e">
        <f t="shared" si="127"/>
        <v>#VALUE!</v>
      </c>
      <c r="BT83" s="7" t="e">
        <f t="shared" si="128"/>
        <v>#VALUE!</v>
      </c>
      <c r="BU83" s="7" t="e">
        <f t="shared" si="129"/>
        <v>#VALUE!</v>
      </c>
      <c r="BV83" s="7" t="e">
        <f t="shared" si="130"/>
        <v>#VALUE!</v>
      </c>
      <c r="BW83" s="7" t="e">
        <f t="shared" si="131"/>
        <v>#VALUE!</v>
      </c>
      <c r="BX83" s="7" t="e">
        <f t="shared" si="132"/>
        <v>#VALUE!</v>
      </c>
      <c r="BY83" s="7" t="e">
        <f t="shared" si="133"/>
        <v>#VALUE!</v>
      </c>
      <c r="BZ83" s="7" t="e">
        <f t="shared" si="134"/>
        <v>#VALUE!</v>
      </c>
      <c r="CA83" s="7" t="e">
        <f t="shared" si="135"/>
        <v>#VALUE!</v>
      </c>
    </row>
    <row r="84" spans="2:79" s="7" customFormat="1">
      <c r="B84" s="119"/>
      <c r="C84" s="119"/>
      <c r="D84" s="119"/>
      <c r="E84" s="31"/>
      <c r="F84" s="79"/>
      <c r="G84" s="79"/>
      <c r="H84" s="79"/>
      <c r="I84" s="79"/>
      <c r="J84" s="79"/>
      <c r="K84" s="79"/>
      <c r="L84" s="31"/>
      <c r="M84" s="79"/>
      <c r="N84" s="79"/>
      <c r="O84" s="79"/>
      <c r="P84" s="79"/>
      <c r="Q84" s="2" t="str">
        <f t="shared" si="136"/>
        <v/>
      </c>
      <c r="R84" s="11" t="str">
        <f t="shared" si="137"/>
        <v/>
      </c>
      <c r="S84" s="2" t="str">
        <f t="shared" si="138"/>
        <v/>
      </c>
      <c r="T84" s="11" t="str">
        <f t="shared" si="139"/>
        <v/>
      </c>
      <c r="U84" s="2" t="str">
        <f t="shared" si="140"/>
        <v/>
      </c>
      <c r="V84" s="11" t="str">
        <f t="shared" si="141"/>
        <v/>
      </c>
      <c r="W84" s="80" t="str">
        <f t="shared" si="59"/>
        <v/>
      </c>
      <c r="X84" s="80" t="str">
        <f t="shared" si="60"/>
        <v/>
      </c>
      <c r="Y84" s="2" t="str">
        <f t="shared" si="105"/>
        <v/>
      </c>
      <c r="Z84" s="11" t="str">
        <f t="shared" si="106"/>
        <v/>
      </c>
      <c r="AA84" s="2" t="str">
        <f t="shared" si="107"/>
        <v/>
      </c>
      <c r="AB84" s="11" t="str">
        <f t="shared" si="108"/>
        <v/>
      </c>
      <c r="AC84" s="2" t="str">
        <f t="shared" si="109"/>
        <v/>
      </c>
      <c r="AD84" s="11" t="str">
        <f t="shared" si="110"/>
        <v/>
      </c>
      <c r="AE84" s="11" t="str">
        <f t="shared" si="111"/>
        <v/>
      </c>
      <c r="AF84" s="2" t="str">
        <f t="shared" si="112"/>
        <v/>
      </c>
      <c r="AG84" s="2" t="str">
        <f t="shared" si="113"/>
        <v/>
      </c>
      <c r="AH84" s="2" t="str">
        <f t="shared" si="114"/>
        <v/>
      </c>
      <c r="AI84" s="11" t="str">
        <f t="shared" si="115"/>
        <v/>
      </c>
      <c r="AJ84" s="2" t="str">
        <f t="shared" si="116"/>
        <v/>
      </c>
      <c r="AK84" s="11" t="str">
        <f t="shared" si="117"/>
        <v/>
      </c>
      <c r="AL84" s="2" t="str">
        <f t="shared" si="118"/>
        <v/>
      </c>
      <c r="AM84" s="11" t="str">
        <f t="shared" si="119"/>
        <v/>
      </c>
      <c r="AN84" s="11" t="str">
        <f t="shared" si="61"/>
        <v/>
      </c>
      <c r="AO84" s="11" t="str">
        <f t="shared" si="62"/>
        <v/>
      </c>
      <c r="AP84" s="32"/>
      <c r="AQ84" s="32"/>
      <c r="AR84" s="137"/>
      <c r="AS84" s="12" t="e">
        <f t="shared" si="63"/>
        <v>#VALUE!</v>
      </c>
      <c r="AT84" s="13" t="e">
        <f t="shared" si="64"/>
        <v>#VALUE!</v>
      </c>
      <c r="AU84" s="13"/>
      <c r="AV84" s="8">
        <f t="shared" si="65"/>
        <v>9.0359999999999996</v>
      </c>
      <c r="AW84" s="8">
        <f t="shared" si="66"/>
        <v>-184.49199999999999</v>
      </c>
      <c r="AX84" s="8"/>
      <c r="AY84" s="8">
        <f t="shared" si="120"/>
        <v>0</v>
      </c>
      <c r="AZ84"/>
      <c r="BA84" t="e">
        <f>IF(D84="M",IF(BD84&lt;78,LMS!$D$5*BD84^3+LMS!$E$5*BD84^2+LMS!$F$5*BD84+LMS!$G$5,IF(BD84&lt;150,LMS!$D$6*BD84^3+LMS!$E$6*BD84^2+LMS!$F$6*BD84+LMS!$G$6,LMS!$D$7*BD84^3+LMS!$E$7*BD84^2+LMS!$F$7*BD84+LMS!$G$7)),IF(BD84&lt;69,LMS!$D$9*BD84^3+LMS!$E$9*BD84^2+LMS!$F$9*BD84+LMS!$G$9,IF(BD84&lt;150,LMS!$D$10*BD84^3+LMS!$E$10*BD84^2+LMS!$F$10*BD84+LMS!$G$10,LMS!$D$11*BD84^3+LMS!$E$11*BD84^2+LMS!$F$11*BD84+LMS!$G$11)))</f>
        <v>#VALUE!</v>
      </c>
      <c r="BB84" t="e">
        <f>IF(D84="M",(IF(BD84&lt;2.5,LMS!$D$21*BD84^3+LMS!$E$21*BD84^2+LMS!$F$21*BD84+LMS!$G$21,IF(BD84&lt;9.5,LMS!$D$22*BD84^3+LMS!$E$22*BD84^2+LMS!$F$22*BD84+LMS!$G$22,IF(BD84&lt;26.75,LMS!$D$23*BD84^3+LMS!$E$23*BD84^2+LMS!$F$23*BD84+LMS!$G$23,IF(BD84&lt;90,LMS!$D$24*BD84^3+LMS!$E$24*BD84^2+LMS!$F$24*BD84+LMS!$G$24,LMS!$D$25*BD84^3+LMS!$E$25*BD84^2+LMS!$F$25*BD84+LMS!$G$25))))),(IF(BD84&lt;2.5,LMS!$D$27*BD84^3+LMS!$E$27*BD84^2+LMS!$F$27*BD84+LMS!$G$27,IF(BD84&lt;9.5,LMS!$D$28*BD84^3+LMS!$E$28*BD84^2+LMS!$F$28*BD84+LMS!$G$28,IF(BD84&lt;26.75,LMS!$D$29*BD84^3+LMS!$E$29*BD84^2+LMS!$F$29*BD84+LMS!$G$29,IF(BD84&lt;90,LMS!$D$30*BD84^3+LMS!$E$30*BD84^2+LMS!$F$30*BD84+LMS!$G$30,IF(BD84&lt;150,LMS!$D$31*BD84^3+LMS!$E$31*BD84^2+LMS!$F$31*BD84+LMS!$G$31,LMS!$D$32*BD84^3+LMS!$E$32*BD84^2+LMS!$F$32*BD84+LMS!$G$32)))))))</f>
        <v>#VALUE!</v>
      </c>
      <c r="BC84" t="e">
        <f>IF(D84="M",(IF(BD84&lt;90,LMS!$D$14*BD84^3+LMS!$E$14*BD84^2+LMS!$F$14*BD84+LMS!$G$14,LMS!$D$15*BD84^3+LMS!$E$15*BD84^2+LMS!$F$15*BD84+LMS!$G$15)),(IF(BD84&lt;90,LMS!$D$17*BD84^3+LMS!$E$17*BD84^2+LMS!$F$17*BD84+LMS!$G$17,LMS!$D$18*BD84^3+LMS!$E$18*BD84^2+LMS!$F$18*BD84+LMS!$G$18)))</f>
        <v>#VALUE!</v>
      </c>
      <c r="BD84" s="7" t="e">
        <f t="shared" si="67"/>
        <v>#VALUE!</v>
      </c>
      <c r="BF84" t="e">
        <f t="shared" si="121"/>
        <v>#VALUE!</v>
      </c>
      <c r="BG84" t="e">
        <f t="shared" si="122"/>
        <v>#VALUE!</v>
      </c>
      <c r="BH84" t="e">
        <f t="shared" si="123"/>
        <v>#VALUE!</v>
      </c>
      <c r="BI84" s="7" t="e">
        <f t="shared" si="124"/>
        <v>#VALUE!</v>
      </c>
      <c r="BJ84" s="7" t="e">
        <f t="shared" si="125"/>
        <v>#VALUE!</v>
      </c>
      <c r="BK84" s="7" t="e">
        <f t="shared" si="126"/>
        <v>#VALUE!</v>
      </c>
      <c r="BL84" s="7" t="e">
        <f t="shared" si="68"/>
        <v>#VALUE!</v>
      </c>
      <c r="BM84" s="7" t="e">
        <f t="shared" si="69"/>
        <v>#VALUE!</v>
      </c>
      <c r="BN84" s="7" t="e">
        <f t="shared" si="70"/>
        <v>#VALUE!</v>
      </c>
      <c r="BO84" s="7" t="e">
        <f t="shared" si="71"/>
        <v>#VALUE!</v>
      </c>
      <c r="BP84" s="7" t="e">
        <f t="shared" si="72"/>
        <v>#VALUE!</v>
      </c>
      <c r="BQ84" s="7" t="e">
        <f t="shared" si="73"/>
        <v>#VALUE!</v>
      </c>
      <c r="BS84" s="7" t="e">
        <f t="shared" si="127"/>
        <v>#VALUE!</v>
      </c>
      <c r="BT84" s="7" t="e">
        <f t="shared" si="128"/>
        <v>#VALUE!</v>
      </c>
      <c r="BU84" s="7" t="e">
        <f t="shared" si="129"/>
        <v>#VALUE!</v>
      </c>
      <c r="BV84" s="7" t="e">
        <f t="shared" si="130"/>
        <v>#VALUE!</v>
      </c>
      <c r="BW84" s="7" t="e">
        <f t="shared" si="131"/>
        <v>#VALUE!</v>
      </c>
      <c r="BX84" s="7" t="e">
        <f t="shared" si="132"/>
        <v>#VALUE!</v>
      </c>
      <c r="BY84" s="7" t="e">
        <f t="shared" si="133"/>
        <v>#VALUE!</v>
      </c>
      <c r="BZ84" s="7" t="e">
        <f t="shared" si="134"/>
        <v>#VALUE!</v>
      </c>
      <c r="CA84" s="7" t="e">
        <f t="shared" si="135"/>
        <v>#VALUE!</v>
      </c>
    </row>
    <row r="85" spans="2:79" s="7" customFormat="1">
      <c r="B85" s="119"/>
      <c r="C85" s="119"/>
      <c r="D85" s="119"/>
      <c r="E85" s="31"/>
      <c r="F85" s="79"/>
      <c r="G85" s="79"/>
      <c r="H85" s="79"/>
      <c r="I85" s="79"/>
      <c r="J85" s="79"/>
      <c r="K85" s="79"/>
      <c r="L85" s="31"/>
      <c r="M85" s="79"/>
      <c r="N85" s="79"/>
      <c r="O85" s="79"/>
      <c r="P85" s="79"/>
      <c r="Q85" s="2" t="str">
        <f t="shared" si="136"/>
        <v/>
      </c>
      <c r="R85" s="11" t="str">
        <f t="shared" si="137"/>
        <v/>
      </c>
      <c r="S85" s="2" t="str">
        <f t="shared" si="138"/>
        <v/>
      </c>
      <c r="T85" s="11" t="str">
        <f t="shared" si="139"/>
        <v/>
      </c>
      <c r="U85" s="2" t="str">
        <f t="shared" si="140"/>
        <v/>
      </c>
      <c r="V85" s="11" t="str">
        <f t="shared" si="141"/>
        <v/>
      </c>
      <c r="W85" s="80" t="str">
        <f t="shared" si="59"/>
        <v/>
      </c>
      <c r="X85" s="80" t="str">
        <f t="shared" si="60"/>
        <v/>
      </c>
      <c r="Y85" s="2" t="str">
        <f t="shared" si="105"/>
        <v/>
      </c>
      <c r="Z85" s="11" t="str">
        <f t="shared" si="106"/>
        <v/>
      </c>
      <c r="AA85" s="2" t="str">
        <f t="shared" si="107"/>
        <v/>
      </c>
      <c r="AB85" s="11" t="str">
        <f t="shared" si="108"/>
        <v/>
      </c>
      <c r="AC85" s="2" t="str">
        <f t="shared" si="109"/>
        <v/>
      </c>
      <c r="AD85" s="11" t="str">
        <f t="shared" si="110"/>
        <v/>
      </c>
      <c r="AE85" s="11" t="str">
        <f t="shared" si="111"/>
        <v/>
      </c>
      <c r="AF85" s="2" t="str">
        <f t="shared" si="112"/>
        <v/>
      </c>
      <c r="AG85" s="2" t="str">
        <f t="shared" si="113"/>
        <v/>
      </c>
      <c r="AH85" s="2" t="str">
        <f t="shared" si="114"/>
        <v/>
      </c>
      <c r="AI85" s="11" t="str">
        <f t="shared" si="115"/>
        <v/>
      </c>
      <c r="AJ85" s="2" t="str">
        <f t="shared" si="116"/>
        <v/>
      </c>
      <c r="AK85" s="11" t="str">
        <f t="shared" si="117"/>
        <v/>
      </c>
      <c r="AL85" s="2" t="str">
        <f t="shared" si="118"/>
        <v/>
      </c>
      <c r="AM85" s="11" t="str">
        <f t="shared" si="119"/>
        <v/>
      </c>
      <c r="AN85" s="11" t="str">
        <f t="shared" si="61"/>
        <v/>
      </c>
      <c r="AO85" s="11" t="str">
        <f t="shared" si="62"/>
        <v/>
      </c>
      <c r="AP85" s="32"/>
      <c r="AQ85" s="32"/>
      <c r="AR85" s="137"/>
      <c r="AS85" s="12" t="e">
        <f t="shared" si="63"/>
        <v>#VALUE!</v>
      </c>
      <c r="AT85" s="13" t="e">
        <f t="shared" si="64"/>
        <v>#VALUE!</v>
      </c>
      <c r="AU85" s="13"/>
      <c r="AV85" s="8">
        <f t="shared" si="65"/>
        <v>9.0359999999999996</v>
      </c>
      <c r="AW85" s="8">
        <f t="shared" si="66"/>
        <v>-184.49199999999999</v>
      </c>
      <c r="AX85" s="8"/>
      <c r="AY85" s="8">
        <f t="shared" si="120"/>
        <v>0</v>
      </c>
      <c r="AZ85"/>
      <c r="BA85" t="e">
        <f>IF(D85="M",IF(BD85&lt;78,LMS!$D$5*BD85^3+LMS!$E$5*BD85^2+LMS!$F$5*BD85+LMS!$G$5,IF(BD85&lt;150,LMS!$D$6*BD85^3+LMS!$E$6*BD85^2+LMS!$F$6*BD85+LMS!$G$6,LMS!$D$7*BD85^3+LMS!$E$7*BD85^2+LMS!$F$7*BD85+LMS!$G$7)),IF(BD85&lt;69,LMS!$D$9*BD85^3+LMS!$E$9*BD85^2+LMS!$F$9*BD85+LMS!$G$9,IF(BD85&lt;150,LMS!$D$10*BD85^3+LMS!$E$10*BD85^2+LMS!$F$10*BD85+LMS!$G$10,LMS!$D$11*BD85^3+LMS!$E$11*BD85^2+LMS!$F$11*BD85+LMS!$G$11)))</f>
        <v>#VALUE!</v>
      </c>
      <c r="BB85" t="e">
        <f>IF(D85="M",(IF(BD85&lt;2.5,LMS!$D$21*BD85^3+LMS!$E$21*BD85^2+LMS!$F$21*BD85+LMS!$G$21,IF(BD85&lt;9.5,LMS!$D$22*BD85^3+LMS!$E$22*BD85^2+LMS!$F$22*BD85+LMS!$G$22,IF(BD85&lt;26.75,LMS!$D$23*BD85^3+LMS!$E$23*BD85^2+LMS!$F$23*BD85+LMS!$G$23,IF(BD85&lt;90,LMS!$D$24*BD85^3+LMS!$E$24*BD85^2+LMS!$F$24*BD85+LMS!$G$24,LMS!$D$25*BD85^3+LMS!$E$25*BD85^2+LMS!$F$25*BD85+LMS!$G$25))))),(IF(BD85&lt;2.5,LMS!$D$27*BD85^3+LMS!$E$27*BD85^2+LMS!$F$27*BD85+LMS!$G$27,IF(BD85&lt;9.5,LMS!$D$28*BD85^3+LMS!$E$28*BD85^2+LMS!$F$28*BD85+LMS!$G$28,IF(BD85&lt;26.75,LMS!$D$29*BD85^3+LMS!$E$29*BD85^2+LMS!$F$29*BD85+LMS!$G$29,IF(BD85&lt;90,LMS!$D$30*BD85^3+LMS!$E$30*BD85^2+LMS!$F$30*BD85+LMS!$G$30,IF(BD85&lt;150,LMS!$D$31*BD85^3+LMS!$E$31*BD85^2+LMS!$F$31*BD85+LMS!$G$31,LMS!$D$32*BD85^3+LMS!$E$32*BD85^2+LMS!$F$32*BD85+LMS!$G$32)))))))</f>
        <v>#VALUE!</v>
      </c>
      <c r="BC85" t="e">
        <f>IF(D85="M",(IF(BD85&lt;90,LMS!$D$14*BD85^3+LMS!$E$14*BD85^2+LMS!$F$14*BD85+LMS!$G$14,LMS!$D$15*BD85^3+LMS!$E$15*BD85^2+LMS!$F$15*BD85+LMS!$G$15)),(IF(BD85&lt;90,LMS!$D$17*BD85^3+LMS!$E$17*BD85^2+LMS!$F$17*BD85+LMS!$G$17,LMS!$D$18*BD85^3+LMS!$E$18*BD85^2+LMS!$F$18*BD85+LMS!$G$18)))</f>
        <v>#VALUE!</v>
      </c>
      <c r="BD85" s="7" t="e">
        <f t="shared" si="67"/>
        <v>#VALUE!</v>
      </c>
      <c r="BF85" t="e">
        <f t="shared" si="121"/>
        <v>#VALUE!</v>
      </c>
      <c r="BG85" t="e">
        <f t="shared" si="122"/>
        <v>#VALUE!</v>
      </c>
      <c r="BH85" t="e">
        <f t="shared" si="123"/>
        <v>#VALUE!</v>
      </c>
      <c r="BI85" s="7" t="e">
        <f t="shared" si="124"/>
        <v>#VALUE!</v>
      </c>
      <c r="BJ85" s="7" t="e">
        <f t="shared" si="125"/>
        <v>#VALUE!</v>
      </c>
      <c r="BK85" s="7" t="e">
        <f t="shared" si="126"/>
        <v>#VALUE!</v>
      </c>
      <c r="BL85" s="7" t="e">
        <f t="shared" si="68"/>
        <v>#VALUE!</v>
      </c>
      <c r="BM85" s="7" t="e">
        <f t="shared" si="69"/>
        <v>#VALUE!</v>
      </c>
      <c r="BN85" s="7" t="e">
        <f t="shared" si="70"/>
        <v>#VALUE!</v>
      </c>
      <c r="BO85" s="7" t="e">
        <f t="shared" si="71"/>
        <v>#VALUE!</v>
      </c>
      <c r="BP85" s="7" t="e">
        <f t="shared" si="72"/>
        <v>#VALUE!</v>
      </c>
      <c r="BQ85" s="7" t="e">
        <f t="shared" si="73"/>
        <v>#VALUE!</v>
      </c>
      <c r="BS85" s="7" t="e">
        <f t="shared" si="127"/>
        <v>#VALUE!</v>
      </c>
      <c r="BT85" s="7" t="e">
        <f t="shared" si="128"/>
        <v>#VALUE!</v>
      </c>
      <c r="BU85" s="7" t="e">
        <f t="shared" si="129"/>
        <v>#VALUE!</v>
      </c>
      <c r="BV85" s="7" t="e">
        <f t="shared" si="130"/>
        <v>#VALUE!</v>
      </c>
      <c r="BW85" s="7" t="e">
        <f t="shared" si="131"/>
        <v>#VALUE!</v>
      </c>
      <c r="BX85" s="7" t="e">
        <f t="shared" si="132"/>
        <v>#VALUE!</v>
      </c>
      <c r="BY85" s="7" t="e">
        <f t="shared" si="133"/>
        <v>#VALUE!</v>
      </c>
      <c r="BZ85" s="7" t="e">
        <f t="shared" si="134"/>
        <v>#VALUE!</v>
      </c>
      <c r="CA85" s="7" t="e">
        <f t="shared" si="135"/>
        <v>#VALUE!</v>
      </c>
    </row>
    <row r="86" spans="2:79" s="7" customFormat="1">
      <c r="B86" s="119"/>
      <c r="C86" s="119"/>
      <c r="D86" s="119"/>
      <c r="E86" s="31"/>
      <c r="F86" s="79"/>
      <c r="G86" s="79"/>
      <c r="H86" s="79"/>
      <c r="I86" s="79"/>
      <c r="J86" s="79"/>
      <c r="K86" s="79"/>
      <c r="L86" s="31"/>
      <c r="M86" s="79"/>
      <c r="N86" s="79"/>
      <c r="O86" s="79"/>
      <c r="P86" s="79"/>
      <c r="Q86" s="2" t="str">
        <f t="shared" si="136"/>
        <v/>
      </c>
      <c r="R86" s="11" t="str">
        <f t="shared" si="137"/>
        <v/>
      </c>
      <c r="S86" s="2" t="str">
        <f t="shared" si="138"/>
        <v/>
      </c>
      <c r="T86" s="11" t="str">
        <f t="shared" si="139"/>
        <v/>
      </c>
      <c r="U86" s="2" t="str">
        <f t="shared" si="140"/>
        <v/>
      </c>
      <c r="V86" s="11" t="str">
        <f t="shared" si="141"/>
        <v/>
      </c>
      <c r="W86" s="80" t="str">
        <f t="shared" si="59"/>
        <v/>
      </c>
      <c r="X86" s="80" t="str">
        <f t="shared" si="60"/>
        <v/>
      </c>
      <c r="Y86" s="2" t="str">
        <f t="shared" si="105"/>
        <v/>
      </c>
      <c r="Z86" s="11" t="str">
        <f t="shared" si="106"/>
        <v/>
      </c>
      <c r="AA86" s="2" t="str">
        <f t="shared" si="107"/>
        <v/>
      </c>
      <c r="AB86" s="11" t="str">
        <f t="shared" si="108"/>
        <v/>
      </c>
      <c r="AC86" s="2" t="str">
        <f t="shared" si="109"/>
        <v/>
      </c>
      <c r="AD86" s="11" t="str">
        <f t="shared" si="110"/>
        <v/>
      </c>
      <c r="AE86" s="11" t="str">
        <f t="shared" si="111"/>
        <v/>
      </c>
      <c r="AF86" s="2" t="str">
        <f t="shared" si="112"/>
        <v/>
      </c>
      <c r="AG86" s="2" t="str">
        <f t="shared" si="113"/>
        <v/>
      </c>
      <c r="AH86" s="2" t="str">
        <f t="shared" si="114"/>
        <v/>
      </c>
      <c r="AI86" s="11" t="str">
        <f t="shared" si="115"/>
        <v/>
      </c>
      <c r="AJ86" s="2" t="str">
        <f t="shared" si="116"/>
        <v/>
      </c>
      <c r="AK86" s="11" t="str">
        <f t="shared" si="117"/>
        <v/>
      </c>
      <c r="AL86" s="2" t="str">
        <f t="shared" si="118"/>
        <v/>
      </c>
      <c r="AM86" s="11" t="str">
        <f t="shared" si="119"/>
        <v/>
      </c>
      <c r="AN86" s="11" t="str">
        <f t="shared" si="61"/>
        <v/>
      </c>
      <c r="AO86" s="11" t="str">
        <f t="shared" si="62"/>
        <v/>
      </c>
      <c r="AP86" s="32"/>
      <c r="AQ86" s="32"/>
      <c r="AR86" s="137"/>
      <c r="AS86" s="12" t="e">
        <f t="shared" si="63"/>
        <v>#VALUE!</v>
      </c>
      <c r="AT86" s="13" t="e">
        <f t="shared" si="64"/>
        <v>#VALUE!</v>
      </c>
      <c r="AU86" s="13"/>
      <c r="AV86" s="8">
        <f t="shared" si="65"/>
        <v>9.0359999999999996</v>
      </c>
      <c r="AW86" s="8">
        <f t="shared" si="66"/>
        <v>-184.49199999999999</v>
      </c>
      <c r="AX86" s="8"/>
      <c r="AY86" s="8">
        <f t="shared" si="120"/>
        <v>0</v>
      </c>
      <c r="AZ86"/>
      <c r="BA86" t="e">
        <f>IF(D86="M",IF(BD86&lt;78,LMS!$D$5*BD86^3+LMS!$E$5*BD86^2+LMS!$F$5*BD86+LMS!$G$5,IF(BD86&lt;150,LMS!$D$6*BD86^3+LMS!$E$6*BD86^2+LMS!$F$6*BD86+LMS!$G$6,LMS!$D$7*BD86^3+LMS!$E$7*BD86^2+LMS!$F$7*BD86+LMS!$G$7)),IF(BD86&lt;69,LMS!$D$9*BD86^3+LMS!$E$9*BD86^2+LMS!$F$9*BD86+LMS!$G$9,IF(BD86&lt;150,LMS!$D$10*BD86^3+LMS!$E$10*BD86^2+LMS!$F$10*BD86+LMS!$G$10,LMS!$D$11*BD86^3+LMS!$E$11*BD86^2+LMS!$F$11*BD86+LMS!$G$11)))</f>
        <v>#VALUE!</v>
      </c>
      <c r="BB86" t="e">
        <f>IF(D86="M",(IF(BD86&lt;2.5,LMS!$D$21*BD86^3+LMS!$E$21*BD86^2+LMS!$F$21*BD86+LMS!$G$21,IF(BD86&lt;9.5,LMS!$D$22*BD86^3+LMS!$E$22*BD86^2+LMS!$F$22*BD86+LMS!$G$22,IF(BD86&lt;26.75,LMS!$D$23*BD86^3+LMS!$E$23*BD86^2+LMS!$F$23*BD86+LMS!$G$23,IF(BD86&lt;90,LMS!$D$24*BD86^3+LMS!$E$24*BD86^2+LMS!$F$24*BD86+LMS!$G$24,LMS!$D$25*BD86^3+LMS!$E$25*BD86^2+LMS!$F$25*BD86+LMS!$G$25))))),(IF(BD86&lt;2.5,LMS!$D$27*BD86^3+LMS!$E$27*BD86^2+LMS!$F$27*BD86+LMS!$G$27,IF(BD86&lt;9.5,LMS!$D$28*BD86^3+LMS!$E$28*BD86^2+LMS!$F$28*BD86+LMS!$G$28,IF(BD86&lt;26.75,LMS!$D$29*BD86^3+LMS!$E$29*BD86^2+LMS!$F$29*BD86+LMS!$G$29,IF(BD86&lt;90,LMS!$D$30*BD86^3+LMS!$E$30*BD86^2+LMS!$F$30*BD86+LMS!$G$30,IF(BD86&lt;150,LMS!$D$31*BD86^3+LMS!$E$31*BD86^2+LMS!$F$31*BD86+LMS!$G$31,LMS!$D$32*BD86^3+LMS!$E$32*BD86^2+LMS!$F$32*BD86+LMS!$G$32)))))))</f>
        <v>#VALUE!</v>
      </c>
      <c r="BC86" t="e">
        <f>IF(D86="M",(IF(BD86&lt;90,LMS!$D$14*BD86^3+LMS!$E$14*BD86^2+LMS!$F$14*BD86+LMS!$G$14,LMS!$D$15*BD86^3+LMS!$E$15*BD86^2+LMS!$F$15*BD86+LMS!$G$15)),(IF(BD86&lt;90,LMS!$D$17*BD86^3+LMS!$E$17*BD86^2+LMS!$F$17*BD86+LMS!$G$17,LMS!$D$18*BD86^3+LMS!$E$18*BD86^2+LMS!$F$18*BD86+LMS!$G$18)))</f>
        <v>#VALUE!</v>
      </c>
      <c r="BD86" s="7" t="e">
        <f t="shared" si="67"/>
        <v>#VALUE!</v>
      </c>
      <c r="BF86" t="e">
        <f t="shared" si="121"/>
        <v>#VALUE!</v>
      </c>
      <c r="BG86" t="e">
        <f t="shared" si="122"/>
        <v>#VALUE!</v>
      </c>
      <c r="BH86" t="e">
        <f t="shared" si="123"/>
        <v>#VALUE!</v>
      </c>
      <c r="BI86" s="7" t="e">
        <f t="shared" si="124"/>
        <v>#VALUE!</v>
      </c>
      <c r="BJ86" s="7" t="e">
        <f t="shared" si="125"/>
        <v>#VALUE!</v>
      </c>
      <c r="BK86" s="7" t="e">
        <f t="shared" si="126"/>
        <v>#VALUE!</v>
      </c>
      <c r="BL86" s="7" t="e">
        <f t="shared" si="68"/>
        <v>#VALUE!</v>
      </c>
      <c r="BM86" s="7" t="e">
        <f t="shared" si="69"/>
        <v>#VALUE!</v>
      </c>
      <c r="BN86" s="7" t="e">
        <f t="shared" si="70"/>
        <v>#VALUE!</v>
      </c>
      <c r="BO86" s="7" t="e">
        <f t="shared" si="71"/>
        <v>#VALUE!</v>
      </c>
      <c r="BP86" s="7" t="e">
        <f t="shared" si="72"/>
        <v>#VALUE!</v>
      </c>
      <c r="BQ86" s="7" t="e">
        <f t="shared" si="73"/>
        <v>#VALUE!</v>
      </c>
      <c r="BS86" s="7" t="e">
        <f t="shared" si="127"/>
        <v>#VALUE!</v>
      </c>
      <c r="BT86" s="7" t="e">
        <f t="shared" si="128"/>
        <v>#VALUE!</v>
      </c>
      <c r="BU86" s="7" t="e">
        <f t="shared" si="129"/>
        <v>#VALUE!</v>
      </c>
      <c r="BV86" s="7" t="e">
        <f t="shared" si="130"/>
        <v>#VALUE!</v>
      </c>
      <c r="BW86" s="7" t="e">
        <f t="shared" si="131"/>
        <v>#VALUE!</v>
      </c>
      <c r="BX86" s="7" t="e">
        <f t="shared" si="132"/>
        <v>#VALUE!</v>
      </c>
      <c r="BY86" s="7" t="e">
        <f t="shared" si="133"/>
        <v>#VALUE!</v>
      </c>
      <c r="BZ86" s="7" t="e">
        <f t="shared" si="134"/>
        <v>#VALUE!</v>
      </c>
      <c r="CA86" s="7" t="e">
        <f t="shared" si="135"/>
        <v>#VALUE!</v>
      </c>
    </row>
    <row r="87" spans="2:79" s="7" customFormat="1">
      <c r="B87" s="119"/>
      <c r="C87" s="119"/>
      <c r="D87" s="119"/>
      <c r="E87" s="31"/>
      <c r="F87" s="79"/>
      <c r="G87" s="79"/>
      <c r="H87" s="79"/>
      <c r="I87" s="79"/>
      <c r="J87" s="79"/>
      <c r="K87" s="79"/>
      <c r="L87" s="31"/>
      <c r="M87" s="79"/>
      <c r="N87" s="79"/>
      <c r="O87" s="79"/>
      <c r="P87" s="79"/>
      <c r="Q87" s="2" t="str">
        <f t="shared" si="136"/>
        <v/>
      </c>
      <c r="R87" s="11" t="str">
        <f t="shared" si="137"/>
        <v/>
      </c>
      <c r="S87" s="2" t="str">
        <f t="shared" si="138"/>
        <v/>
      </c>
      <c r="T87" s="11" t="str">
        <f t="shared" si="139"/>
        <v/>
      </c>
      <c r="U87" s="2" t="str">
        <f t="shared" si="140"/>
        <v/>
      </c>
      <c r="V87" s="11" t="str">
        <f t="shared" si="141"/>
        <v/>
      </c>
      <c r="W87" s="80" t="str">
        <f t="shared" si="59"/>
        <v/>
      </c>
      <c r="X87" s="80" t="str">
        <f t="shared" si="60"/>
        <v/>
      </c>
      <c r="Y87" s="2" t="str">
        <f t="shared" si="105"/>
        <v/>
      </c>
      <c r="Z87" s="11" t="str">
        <f t="shared" si="106"/>
        <v/>
      </c>
      <c r="AA87" s="2" t="str">
        <f t="shared" si="107"/>
        <v/>
      </c>
      <c r="AB87" s="11" t="str">
        <f t="shared" si="108"/>
        <v/>
      </c>
      <c r="AC87" s="2" t="str">
        <f t="shared" si="109"/>
        <v/>
      </c>
      <c r="AD87" s="11" t="str">
        <f t="shared" si="110"/>
        <v/>
      </c>
      <c r="AE87" s="11" t="str">
        <f t="shared" si="111"/>
        <v/>
      </c>
      <c r="AF87" s="2" t="str">
        <f t="shared" si="112"/>
        <v/>
      </c>
      <c r="AG87" s="2" t="str">
        <f t="shared" si="113"/>
        <v/>
      </c>
      <c r="AH87" s="2" t="str">
        <f t="shared" si="114"/>
        <v/>
      </c>
      <c r="AI87" s="11" t="str">
        <f t="shared" si="115"/>
        <v/>
      </c>
      <c r="AJ87" s="2" t="str">
        <f t="shared" si="116"/>
        <v/>
      </c>
      <c r="AK87" s="11" t="str">
        <f t="shared" si="117"/>
        <v/>
      </c>
      <c r="AL87" s="2" t="str">
        <f t="shared" si="118"/>
        <v/>
      </c>
      <c r="AM87" s="11" t="str">
        <f t="shared" si="119"/>
        <v/>
      </c>
      <c r="AN87" s="11" t="str">
        <f t="shared" si="61"/>
        <v/>
      </c>
      <c r="AO87" s="11" t="str">
        <f t="shared" si="62"/>
        <v/>
      </c>
      <c r="AP87" s="32"/>
      <c r="AQ87" s="32"/>
      <c r="AR87" s="137"/>
      <c r="AS87" s="12" t="e">
        <f t="shared" si="63"/>
        <v>#VALUE!</v>
      </c>
      <c r="AT87" s="13" t="e">
        <f t="shared" si="64"/>
        <v>#VALUE!</v>
      </c>
      <c r="AU87" s="13"/>
      <c r="AV87" s="8">
        <f t="shared" si="65"/>
        <v>9.0359999999999996</v>
      </c>
      <c r="AW87" s="8">
        <f t="shared" si="66"/>
        <v>-184.49199999999999</v>
      </c>
      <c r="AX87" s="8"/>
      <c r="AY87" s="8">
        <f t="shared" si="120"/>
        <v>0</v>
      </c>
      <c r="AZ87"/>
      <c r="BA87" t="e">
        <f>IF(D87="M",IF(BD87&lt;78,LMS!$D$5*BD87^3+LMS!$E$5*BD87^2+LMS!$F$5*BD87+LMS!$G$5,IF(BD87&lt;150,LMS!$D$6*BD87^3+LMS!$E$6*BD87^2+LMS!$F$6*BD87+LMS!$G$6,LMS!$D$7*BD87^3+LMS!$E$7*BD87^2+LMS!$F$7*BD87+LMS!$G$7)),IF(BD87&lt;69,LMS!$D$9*BD87^3+LMS!$E$9*BD87^2+LMS!$F$9*BD87+LMS!$G$9,IF(BD87&lt;150,LMS!$D$10*BD87^3+LMS!$E$10*BD87^2+LMS!$F$10*BD87+LMS!$G$10,LMS!$D$11*BD87^3+LMS!$E$11*BD87^2+LMS!$F$11*BD87+LMS!$G$11)))</f>
        <v>#VALUE!</v>
      </c>
      <c r="BB87" t="e">
        <f>IF(D87="M",(IF(BD87&lt;2.5,LMS!$D$21*BD87^3+LMS!$E$21*BD87^2+LMS!$F$21*BD87+LMS!$G$21,IF(BD87&lt;9.5,LMS!$D$22*BD87^3+LMS!$E$22*BD87^2+LMS!$F$22*BD87+LMS!$G$22,IF(BD87&lt;26.75,LMS!$D$23*BD87^3+LMS!$E$23*BD87^2+LMS!$F$23*BD87+LMS!$G$23,IF(BD87&lt;90,LMS!$D$24*BD87^3+LMS!$E$24*BD87^2+LMS!$F$24*BD87+LMS!$G$24,LMS!$D$25*BD87^3+LMS!$E$25*BD87^2+LMS!$F$25*BD87+LMS!$G$25))))),(IF(BD87&lt;2.5,LMS!$D$27*BD87^3+LMS!$E$27*BD87^2+LMS!$F$27*BD87+LMS!$G$27,IF(BD87&lt;9.5,LMS!$D$28*BD87^3+LMS!$E$28*BD87^2+LMS!$F$28*BD87+LMS!$G$28,IF(BD87&lt;26.75,LMS!$D$29*BD87^3+LMS!$E$29*BD87^2+LMS!$F$29*BD87+LMS!$G$29,IF(BD87&lt;90,LMS!$D$30*BD87^3+LMS!$E$30*BD87^2+LMS!$F$30*BD87+LMS!$G$30,IF(BD87&lt;150,LMS!$D$31*BD87^3+LMS!$E$31*BD87^2+LMS!$F$31*BD87+LMS!$G$31,LMS!$D$32*BD87^3+LMS!$E$32*BD87^2+LMS!$F$32*BD87+LMS!$G$32)))))))</f>
        <v>#VALUE!</v>
      </c>
      <c r="BC87" t="e">
        <f>IF(D87="M",(IF(BD87&lt;90,LMS!$D$14*BD87^3+LMS!$E$14*BD87^2+LMS!$F$14*BD87+LMS!$G$14,LMS!$D$15*BD87^3+LMS!$E$15*BD87^2+LMS!$F$15*BD87+LMS!$G$15)),(IF(BD87&lt;90,LMS!$D$17*BD87^3+LMS!$E$17*BD87^2+LMS!$F$17*BD87+LMS!$G$17,LMS!$D$18*BD87^3+LMS!$E$18*BD87^2+LMS!$F$18*BD87+LMS!$G$18)))</f>
        <v>#VALUE!</v>
      </c>
      <c r="BD87" s="7" t="e">
        <f t="shared" si="67"/>
        <v>#VALUE!</v>
      </c>
      <c r="BF87" t="e">
        <f t="shared" si="121"/>
        <v>#VALUE!</v>
      </c>
      <c r="BG87" t="e">
        <f t="shared" si="122"/>
        <v>#VALUE!</v>
      </c>
      <c r="BH87" t="e">
        <f t="shared" si="123"/>
        <v>#VALUE!</v>
      </c>
      <c r="BI87" s="7" t="e">
        <f t="shared" si="124"/>
        <v>#VALUE!</v>
      </c>
      <c r="BJ87" s="7" t="e">
        <f t="shared" si="125"/>
        <v>#VALUE!</v>
      </c>
      <c r="BK87" s="7" t="e">
        <f t="shared" si="126"/>
        <v>#VALUE!</v>
      </c>
      <c r="BL87" s="7" t="e">
        <f t="shared" si="68"/>
        <v>#VALUE!</v>
      </c>
      <c r="BM87" s="7" t="e">
        <f t="shared" si="69"/>
        <v>#VALUE!</v>
      </c>
      <c r="BN87" s="7" t="e">
        <f t="shared" si="70"/>
        <v>#VALUE!</v>
      </c>
      <c r="BO87" s="7" t="e">
        <f t="shared" si="71"/>
        <v>#VALUE!</v>
      </c>
      <c r="BP87" s="7" t="e">
        <f t="shared" si="72"/>
        <v>#VALUE!</v>
      </c>
      <c r="BQ87" s="7" t="e">
        <f t="shared" si="73"/>
        <v>#VALUE!</v>
      </c>
      <c r="BS87" s="7" t="e">
        <f t="shared" si="127"/>
        <v>#VALUE!</v>
      </c>
      <c r="BT87" s="7" t="e">
        <f t="shared" si="128"/>
        <v>#VALUE!</v>
      </c>
      <c r="BU87" s="7" t="e">
        <f t="shared" si="129"/>
        <v>#VALUE!</v>
      </c>
      <c r="BV87" s="7" t="e">
        <f t="shared" si="130"/>
        <v>#VALUE!</v>
      </c>
      <c r="BW87" s="7" t="e">
        <f t="shared" si="131"/>
        <v>#VALUE!</v>
      </c>
      <c r="BX87" s="7" t="e">
        <f t="shared" si="132"/>
        <v>#VALUE!</v>
      </c>
      <c r="BY87" s="7" t="e">
        <f t="shared" si="133"/>
        <v>#VALUE!</v>
      </c>
      <c r="BZ87" s="7" t="e">
        <f t="shared" si="134"/>
        <v>#VALUE!</v>
      </c>
      <c r="CA87" s="7" t="e">
        <f t="shared" si="135"/>
        <v>#VALUE!</v>
      </c>
    </row>
    <row r="88" spans="2:79" s="7" customFormat="1">
      <c r="B88" s="119"/>
      <c r="C88" s="119"/>
      <c r="D88" s="119"/>
      <c r="E88" s="31"/>
      <c r="F88" s="79"/>
      <c r="G88" s="79"/>
      <c r="H88" s="79"/>
      <c r="I88" s="79"/>
      <c r="J88" s="79"/>
      <c r="K88" s="79"/>
      <c r="L88" s="31"/>
      <c r="M88" s="79"/>
      <c r="N88" s="79"/>
      <c r="O88" s="79"/>
      <c r="P88" s="79"/>
      <c r="Q88" s="2" t="str">
        <f t="shared" si="136"/>
        <v/>
      </c>
      <c r="R88" s="11" t="str">
        <f t="shared" si="137"/>
        <v/>
      </c>
      <c r="S88" s="2" t="str">
        <f t="shared" si="138"/>
        <v/>
      </c>
      <c r="T88" s="11" t="str">
        <f t="shared" si="139"/>
        <v/>
      </c>
      <c r="U88" s="2" t="str">
        <f t="shared" si="140"/>
        <v/>
      </c>
      <c r="V88" s="11" t="str">
        <f t="shared" si="141"/>
        <v/>
      </c>
      <c r="W88" s="80" t="str">
        <f t="shared" si="59"/>
        <v/>
      </c>
      <c r="X88" s="80" t="str">
        <f t="shared" si="60"/>
        <v/>
      </c>
      <c r="Y88" s="2" t="str">
        <f t="shared" si="105"/>
        <v/>
      </c>
      <c r="Z88" s="11" t="str">
        <f t="shared" si="106"/>
        <v/>
      </c>
      <c r="AA88" s="2" t="str">
        <f t="shared" si="107"/>
        <v/>
      </c>
      <c r="AB88" s="11" t="str">
        <f t="shared" si="108"/>
        <v/>
      </c>
      <c r="AC88" s="2" t="str">
        <f t="shared" si="109"/>
        <v/>
      </c>
      <c r="AD88" s="11" t="str">
        <f t="shared" si="110"/>
        <v/>
      </c>
      <c r="AE88" s="11" t="str">
        <f t="shared" si="111"/>
        <v/>
      </c>
      <c r="AF88" s="2" t="str">
        <f t="shared" si="112"/>
        <v/>
      </c>
      <c r="AG88" s="2" t="str">
        <f t="shared" si="113"/>
        <v/>
      </c>
      <c r="AH88" s="2" t="str">
        <f t="shared" si="114"/>
        <v/>
      </c>
      <c r="AI88" s="11" t="str">
        <f t="shared" si="115"/>
        <v/>
      </c>
      <c r="AJ88" s="2" t="str">
        <f t="shared" si="116"/>
        <v/>
      </c>
      <c r="AK88" s="11" t="str">
        <f t="shared" si="117"/>
        <v/>
      </c>
      <c r="AL88" s="2" t="str">
        <f t="shared" si="118"/>
        <v/>
      </c>
      <c r="AM88" s="11" t="str">
        <f t="shared" si="119"/>
        <v/>
      </c>
      <c r="AN88" s="11" t="str">
        <f t="shared" si="61"/>
        <v/>
      </c>
      <c r="AO88" s="11" t="str">
        <f t="shared" si="62"/>
        <v/>
      </c>
      <c r="AP88" s="32"/>
      <c r="AQ88" s="32"/>
      <c r="AR88" s="137"/>
      <c r="AS88" s="12" t="e">
        <f t="shared" si="63"/>
        <v>#VALUE!</v>
      </c>
      <c r="AT88" s="13" t="e">
        <f t="shared" si="64"/>
        <v>#VALUE!</v>
      </c>
      <c r="AU88" s="13"/>
      <c r="AV88" s="8">
        <f t="shared" si="65"/>
        <v>9.0359999999999996</v>
      </c>
      <c r="AW88" s="8">
        <f t="shared" si="66"/>
        <v>-184.49199999999999</v>
      </c>
      <c r="AX88" s="8"/>
      <c r="AY88" s="8">
        <f t="shared" si="120"/>
        <v>0</v>
      </c>
      <c r="AZ88"/>
      <c r="BA88" t="e">
        <f>IF(D88="M",IF(BD88&lt;78,LMS!$D$5*BD88^3+LMS!$E$5*BD88^2+LMS!$F$5*BD88+LMS!$G$5,IF(BD88&lt;150,LMS!$D$6*BD88^3+LMS!$E$6*BD88^2+LMS!$F$6*BD88+LMS!$G$6,LMS!$D$7*BD88^3+LMS!$E$7*BD88^2+LMS!$F$7*BD88+LMS!$G$7)),IF(BD88&lt;69,LMS!$D$9*BD88^3+LMS!$E$9*BD88^2+LMS!$F$9*BD88+LMS!$G$9,IF(BD88&lt;150,LMS!$D$10*BD88^3+LMS!$E$10*BD88^2+LMS!$F$10*BD88+LMS!$G$10,LMS!$D$11*BD88^3+LMS!$E$11*BD88^2+LMS!$F$11*BD88+LMS!$G$11)))</f>
        <v>#VALUE!</v>
      </c>
      <c r="BB88" t="e">
        <f>IF(D88="M",(IF(BD88&lt;2.5,LMS!$D$21*BD88^3+LMS!$E$21*BD88^2+LMS!$F$21*BD88+LMS!$G$21,IF(BD88&lt;9.5,LMS!$D$22*BD88^3+LMS!$E$22*BD88^2+LMS!$F$22*BD88+LMS!$G$22,IF(BD88&lt;26.75,LMS!$D$23*BD88^3+LMS!$E$23*BD88^2+LMS!$F$23*BD88+LMS!$G$23,IF(BD88&lt;90,LMS!$D$24*BD88^3+LMS!$E$24*BD88^2+LMS!$F$24*BD88+LMS!$G$24,LMS!$D$25*BD88^3+LMS!$E$25*BD88^2+LMS!$F$25*BD88+LMS!$G$25))))),(IF(BD88&lt;2.5,LMS!$D$27*BD88^3+LMS!$E$27*BD88^2+LMS!$F$27*BD88+LMS!$G$27,IF(BD88&lt;9.5,LMS!$D$28*BD88^3+LMS!$E$28*BD88^2+LMS!$F$28*BD88+LMS!$G$28,IF(BD88&lt;26.75,LMS!$D$29*BD88^3+LMS!$E$29*BD88^2+LMS!$F$29*BD88+LMS!$G$29,IF(BD88&lt;90,LMS!$D$30*BD88^3+LMS!$E$30*BD88^2+LMS!$F$30*BD88+LMS!$G$30,IF(BD88&lt;150,LMS!$D$31*BD88^3+LMS!$E$31*BD88^2+LMS!$F$31*BD88+LMS!$G$31,LMS!$D$32*BD88^3+LMS!$E$32*BD88^2+LMS!$F$32*BD88+LMS!$G$32)))))))</f>
        <v>#VALUE!</v>
      </c>
      <c r="BC88" t="e">
        <f>IF(D88="M",(IF(BD88&lt;90,LMS!$D$14*BD88^3+LMS!$E$14*BD88^2+LMS!$F$14*BD88+LMS!$G$14,LMS!$D$15*BD88^3+LMS!$E$15*BD88^2+LMS!$F$15*BD88+LMS!$G$15)),(IF(BD88&lt;90,LMS!$D$17*BD88^3+LMS!$E$17*BD88^2+LMS!$F$17*BD88+LMS!$G$17,LMS!$D$18*BD88^3+LMS!$E$18*BD88^2+LMS!$F$18*BD88+LMS!$G$18)))</f>
        <v>#VALUE!</v>
      </c>
      <c r="BD88" s="7" t="e">
        <f t="shared" si="67"/>
        <v>#VALUE!</v>
      </c>
      <c r="BF88" t="e">
        <f t="shared" si="121"/>
        <v>#VALUE!</v>
      </c>
      <c r="BG88" t="e">
        <f t="shared" si="122"/>
        <v>#VALUE!</v>
      </c>
      <c r="BH88" t="e">
        <f t="shared" si="123"/>
        <v>#VALUE!</v>
      </c>
      <c r="BI88" s="7" t="e">
        <f t="shared" si="124"/>
        <v>#VALUE!</v>
      </c>
      <c r="BJ88" s="7" t="e">
        <f t="shared" si="125"/>
        <v>#VALUE!</v>
      </c>
      <c r="BK88" s="7" t="e">
        <f t="shared" si="126"/>
        <v>#VALUE!</v>
      </c>
      <c r="BL88" s="7" t="e">
        <f t="shared" si="68"/>
        <v>#VALUE!</v>
      </c>
      <c r="BM88" s="7" t="e">
        <f t="shared" si="69"/>
        <v>#VALUE!</v>
      </c>
      <c r="BN88" s="7" t="e">
        <f t="shared" si="70"/>
        <v>#VALUE!</v>
      </c>
      <c r="BO88" s="7" t="e">
        <f t="shared" si="71"/>
        <v>#VALUE!</v>
      </c>
      <c r="BP88" s="7" t="e">
        <f t="shared" si="72"/>
        <v>#VALUE!</v>
      </c>
      <c r="BQ88" s="7" t="e">
        <f t="shared" si="73"/>
        <v>#VALUE!</v>
      </c>
      <c r="BS88" s="7" t="e">
        <f t="shared" si="127"/>
        <v>#VALUE!</v>
      </c>
      <c r="BT88" s="7" t="e">
        <f t="shared" si="128"/>
        <v>#VALUE!</v>
      </c>
      <c r="BU88" s="7" t="e">
        <f t="shared" si="129"/>
        <v>#VALUE!</v>
      </c>
      <c r="BV88" s="7" t="e">
        <f t="shared" si="130"/>
        <v>#VALUE!</v>
      </c>
      <c r="BW88" s="7" t="e">
        <f t="shared" si="131"/>
        <v>#VALUE!</v>
      </c>
      <c r="BX88" s="7" t="e">
        <f t="shared" si="132"/>
        <v>#VALUE!</v>
      </c>
      <c r="BY88" s="7" t="e">
        <f t="shared" si="133"/>
        <v>#VALUE!</v>
      </c>
      <c r="BZ88" s="7" t="e">
        <f t="shared" si="134"/>
        <v>#VALUE!</v>
      </c>
      <c r="CA88" s="7" t="e">
        <f t="shared" si="135"/>
        <v>#VALUE!</v>
      </c>
    </row>
    <row r="89" spans="2:79" s="7" customFormat="1">
      <c r="B89" s="119"/>
      <c r="C89" s="119"/>
      <c r="D89" s="119"/>
      <c r="E89" s="31"/>
      <c r="F89" s="79"/>
      <c r="G89" s="79"/>
      <c r="H89" s="79"/>
      <c r="I89" s="79"/>
      <c r="J89" s="79"/>
      <c r="K89" s="79"/>
      <c r="L89" s="31"/>
      <c r="M89" s="79"/>
      <c r="N89" s="79"/>
      <c r="O89" s="79"/>
      <c r="P89" s="79"/>
      <c r="Q89" s="2" t="str">
        <f t="shared" si="136"/>
        <v/>
      </c>
      <c r="R89" s="11" t="str">
        <f t="shared" si="137"/>
        <v/>
      </c>
      <c r="S89" s="2" t="str">
        <f t="shared" si="138"/>
        <v/>
      </c>
      <c r="T89" s="11" t="str">
        <f t="shared" si="139"/>
        <v/>
      </c>
      <c r="U89" s="2" t="str">
        <f t="shared" si="140"/>
        <v/>
      </c>
      <c r="V89" s="11" t="str">
        <f t="shared" si="141"/>
        <v/>
      </c>
      <c r="W89" s="80" t="str">
        <f t="shared" si="59"/>
        <v/>
      </c>
      <c r="X89" s="80" t="str">
        <f t="shared" si="60"/>
        <v/>
      </c>
      <c r="Y89" s="2" t="str">
        <f t="shared" si="105"/>
        <v/>
      </c>
      <c r="Z89" s="11" t="str">
        <f t="shared" si="106"/>
        <v/>
      </c>
      <c r="AA89" s="2" t="str">
        <f t="shared" si="107"/>
        <v/>
      </c>
      <c r="AB89" s="11" t="str">
        <f t="shared" si="108"/>
        <v/>
      </c>
      <c r="AC89" s="2" t="str">
        <f t="shared" si="109"/>
        <v/>
      </c>
      <c r="AD89" s="11" t="str">
        <f t="shared" si="110"/>
        <v/>
      </c>
      <c r="AE89" s="11" t="str">
        <f t="shared" si="111"/>
        <v/>
      </c>
      <c r="AF89" s="2" t="str">
        <f t="shared" si="112"/>
        <v/>
      </c>
      <c r="AG89" s="2" t="str">
        <f t="shared" si="113"/>
        <v/>
      </c>
      <c r="AH89" s="2" t="str">
        <f t="shared" si="114"/>
        <v/>
      </c>
      <c r="AI89" s="11" t="str">
        <f t="shared" si="115"/>
        <v/>
      </c>
      <c r="AJ89" s="2" t="str">
        <f t="shared" si="116"/>
        <v/>
      </c>
      <c r="AK89" s="11" t="str">
        <f t="shared" si="117"/>
        <v/>
      </c>
      <c r="AL89" s="2" t="str">
        <f t="shared" si="118"/>
        <v/>
      </c>
      <c r="AM89" s="11" t="str">
        <f t="shared" si="119"/>
        <v/>
      </c>
      <c r="AN89" s="11" t="str">
        <f t="shared" si="61"/>
        <v/>
      </c>
      <c r="AO89" s="11" t="str">
        <f t="shared" si="62"/>
        <v/>
      </c>
      <c r="AP89" s="32"/>
      <c r="AQ89" s="32"/>
      <c r="AR89" s="137"/>
      <c r="AS89" s="12" t="e">
        <f t="shared" si="63"/>
        <v>#VALUE!</v>
      </c>
      <c r="AT89" s="13" t="e">
        <f t="shared" si="64"/>
        <v>#VALUE!</v>
      </c>
      <c r="AU89" s="13"/>
      <c r="AV89" s="8">
        <f t="shared" si="65"/>
        <v>9.0359999999999996</v>
      </c>
      <c r="AW89" s="8">
        <f t="shared" si="66"/>
        <v>-184.49199999999999</v>
      </c>
      <c r="AX89" s="8"/>
      <c r="AY89" s="8">
        <f t="shared" si="120"/>
        <v>0</v>
      </c>
      <c r="AZ89"/>
      <c r="BA89" t="e">
        <f>IF(D89="M",IF(BD89&lt;78,LMS!$D$5*BD89^3+LMS!$E$5*BD89^2+LMS!$F$5*BD89+LMS!$G$5,IF(BD89&lt;150,LMS!$D$6*BD89^3+LMS!$E$6*BD89^2+LMS!$F$6*BD89+LMS!$G$6,LMS!$D$7*BD89^3+LMS!$E$7*BD89^2+LMS!$F$7*BD89+LMS!$G$7)),IF(BD89&lt;69,LMS!$D$9*BD89^3+LMS!$E$9*BD89^2+LMS!$F$9*BD89+LMS!$G$9,IF(BD89&lt;150,LMS!$D$10*BD89^3+LMS!$E$10*BD89^2+LMS!$F$10*BD89+LMS!$G$10,LMS!$D$11*BD89^3+LMS!$E$11*BD89^2+LMS!$F$11*BD89+LMS!$G$11)))</f>
        <v>#VALUE!</v>
      </c>
      <c r="BB89" t="e">
        <f>IF(D89="M",(IF(BD89&lt;2.5,LMS!$D$21*BD89^3+LMS!$E$21*BD89^2+LMS!$F$21*BD89+LMS!$G$21,IF(BD89&lt;9.5,LMS!$D$22*BD89^3+LMS!$E$22*BD89^2+LMS!$F$22*BD89+LMS!$G$22,IF(BD89&lt;26.75,LMS!$D$23*BD89^3+LMS!$E$23*BD89^2+LMS!$F$23*BD89+LMS!$G$23,IF(BD89&lt;90,LMS!$D$24*BD89^3+LMS!$E$24*BD89^2+LMS!$F$24*BD89+LMS!$G$24,LMS!$D$25*BD89^3+LMS!$E$25*BD89^2+LMS!$F$25*BD89+LMS!$G$25))))),(IF(BD89&lt;2.5,LMS!$D$27*BD89^3+LMS!$E$27*BD89^2+LMS!$F$27*BD89+LMS!$G$27,IF(BD89&lt;9.5,LMS!$D$28*BD89^3+LMS!$E$28*BD89^2+LMS!$F$28*BD89+LMS!$G$28,IF(BD89&lt;26.75,LMS!$D$29*BD89^3+LMS!$E$29*BD89^2+LMS!$F$29*BD89+LMS!$G$29,IF(BD89&lt;90,LMS!$D$30*BD89^3+LMS!$E$30*BD89^2+LMS!$F$30*BD89+LMS!$G$30,IF(BD89&lt;150,LMS!$D$31*BD89^3+LMS!$E$31*BD89^2+LMS!$F$31*BD89+LMS!$G$31,LMS!$D$32*BD89^3+LMS!$E$32*BD89^2+LMS!$F$32*BD89+LMS!$G$32)))))))</f>
        <v>#VALUE!</v>
      </c>
      <c r="BC89" t="e">
        <f>IF(D89="M",(IF(BD89&lt;90,LMS!$D$14*BD89^3+LMS!$E$14*BD89^2+LMS!$F$14*BD89+LMS!$G$14,LMS!$D$15*BD89^3+LMS!$E$15*BD89^2+LMS!$F$15*BD89+LMS!$G$15)),(IF(BD89&lt;90,LMS!$D$17*BD89^3+LMS!$E$17*BD89^2+LMS!$F$17*BD89+LMS!$G$17,LMS!$D$18*BD89^3+LMS!$E$18*BD89^2+LMS!$F$18*BD89+LMS!$G$18)))</f>
        <v>#VALUE!</v>
      </c>
      <c r="BD89" s="7" t="e">
        <f t="shared" si="67"/>
        <v>#VALUE!</v>
      </c>
      <c r="BF89" t="e">
        <f t="shared" si="121"/>
        <v>#VALUE!</v>
      </c>
      <c r="BG89" t="e">
        <f t="shared" si="122"/>
        <v>#VALUE!</v>
      </c>
      <c r="BH89" t="e">
        <f t="shared" si="123"/>
        <v>#VALUE!</v>
      </c>
      <c r="BI89" s="7" t="e">
        <f t="shared" si="124"/>
        <v>#VALUE!</v>
      </c>
      <c r="BJ89" s="7" t="e">
        <f t="shared" si="125"/>
        <v>#VALUE!</v>
      </c>
      <c r="BK89" s="7" t="e">
        <f t="shared" si="126"/>
        <v>#VALUE!</v>
      </c>
      <c r="BL89" s="7" t="e">
        <f t="shared" si="68"/>
        <v>#VALUE!</v>
      </c>
      <c r="BM89" s="7" t="e">
        <f t="shared" si="69"/>
        <v>#VALUE!</v>
      </c>
      <c r="BN89" s="7" t="e">
        <f t="shared" si="70"/>
        <v>#VALUE!</v>
      </c>
      <c r="BO89" s="7" t="e">
        <f t="shared" si="71"/>
        <v>#VALUE!</v>
      </c>
      <c r="BP89" s="7" t="e">
        <f t="shared" si="72"/>
        <v>#VALUE!</v>
      </c>
      <c r="BQ89" s="7" t="e">
        <f t="shared" si="73"/>
        <v>#VALUE!</v>
      </c>
      <c r="BS89" s="7" t="e">
        <f t="shared" si="127"/>
        <v>#VALUE!</v>
      </c>
      <c r="BT89" s="7" t="e">
        <f t="shared" si="128"/>
        <v>#VALUE!</v>
      </c>
      <c r="BU89" s="7" t="e">
        <f t="shared" si="129"/>
        <v>#VALUE!</v>
      </c>
      <c r="BV89" s="7" t="e">
        <f t="shared" si="130"/>
        <v>#VALUE!</v>
      </c>
      <c r="BW89" s="7" t="e">
        <f t="shared" si="131"/>
        <v>#VALUE!</v>
      </c>
      <c r="BX89" s="7" t="e">
        <f t="shared" si="132"/>
        <v>#VALUE!</v>
      </c>
      <c r="BY89" s="7" t="e">
        <f t="shared" si="133"/>
        <v>#VALUE!</v>
      </c>
      <c r="BZ89" s="7" t="e">
        <f t="shared" si="134"/>
        <v>#VALUE!</v>
      </c>
      <c r="CA89" s="7" t="e">
        <f t="shared" si="135"/>
        <v>#VALUE!</v>
      </c>
    </row>
    <row r="90" spans="2:79" s="7" customFormat="1">
      <c r="B90" s="119"/>
      <c r="C90" s="119"/>
      <c r="D90" s="119"/>
      <c r="E90" s="31"/>
      <c r="F90" s="79"/>
      <c r="G90" s="79"/>
      <c r="H90" s="79"/>
      <c r="I90" s="79"/>
      <c r="J90" s="79"/>
      <c r="K90" s="79"/>
      <c r="L90" s="31"/>
      <c r="M90" s="79"/>
      <c r="N90" s="79"/>
      <c r="O90" s="79"/>
      <c r="P90" s="79"/>
      <c r="Q90" s="2" t="str">
        <f t="shared" si="136"/>
        <v/>
      </c>
      <c r="R90" s="11" t="str">
        <f t="shared" si="137"/>
        <v/>
      </c>
      <c r="S90" s="2" t="str">
        <f t="shared" si="138"/>
        <v/>
      </c>
      <c r="T90" s="11" t="str">
        <f t="shared" si="139"/>
        <v/>
      </c>
      <c r="U90" s="2" t="str">
        <f t="shared" si="140"/>
        <v/>
      </c>
      <c r="V90" s="11" t="str">
        <f t="shared" si="141"/>
        <v/>
      </c>
      <c r="W90" s="80" t="str">
        <f t="shared" ref="W90:W102" si="142">IF(COUNTA(E90,G90,H90,L90)=4,INT((L90-E90+G90*7+H90)/7),"")</f>
        <v/>
      </c>
      <c r="X90" s="80" t="str">
        <f t="shared" ref="X90:X102" si="143">IF(COUNTA(E90,G90,H90,L90)=4,MOD((L90-E90+G90*7+H90),7),"")</f>
        <v/>
      </c>
      <c r="Y90" s="2" t="str">
        <f t="shared" si="105"/>
        <v/>
      </c>
      <c r="Z90" s="11" t="str">
        <f t="shared" si="106"/>
        <v/>
      </c>
      <c r="AA90" s="2" t="str">
        <f t="shared" si="107"/>
        <v/>
      </c>
      <c r="AB90" s="11" t="str">
        <f t="shared" si="108"/>
        <v/>
      </c>
      <c r="AC90" s="2" t="str">
        <f t="shared" si="109"/>
        <v/>
      </c>
      <c r="AD90" s="11" t="str">
        <f t="shared" si="110"/>
        <v/>
      </c>
      <c r="AE90" s="11" t="str">
        <f t="shared" si="111"/>
        <v/>
      </c>
      <c r="AF90" s="2" t="str">
        <f t="shared" si="112"/>
        <v/>
      </c>
      <c r="AG90" s="2" t="str">
        <f t="shared" si="113"/>
        <v/>
      </c>
      <c r="AH90" s="2" t="str">
        <f t="shared" si="114"/>
        <v/>
      </c>
      <c r="AI90" s="11" t="str">
        <f t="shared" si="115"/>
        <v/>
      </c>
      <c r="AJ90" s="2" t="str">
        <f t="shared" si="116"/>
        <v/>
      </c>
      <c r="AK90" s="11" t="str">
        <f t="shared" si="117"/>
        <v/>
      </c>
      <c r="AL90" s="2" t="str">
        <f t="shared" si="118"/>
        <v/>
      </c>
      <c r="AM90" s="11" t="str">
        <f t="shared" si="119"/>
        <v/>
      </c>
      <c r="AN90" s="11" t="str">
        <f t="shared" ref="AN90:AN102" si="144">IF(COUNTA(E90,L90)=2,(L90-E90)/365.25,"")</f>
        <v/>
      </c>
      <c r="AO90" s="11" t="str">
        <f t="shared" ref="AO90:AO102" si="145">IF(AN90="","",IF(AS90&lt;10,"0","")&amp;AS90&amp;"歳"&amp;IF(AT90&lt;10,"0","")&amp;AT90&amp;"か月")</f>
        <v/>
      </c>
      <c r="AP90" s="32"/>
      <c r="AQ90" s="32"/>
      <c r="AR90" s="137"/>
      <c r="AS90" s="12" t="e">
        <f t="shared" ref="AS90:AS102" si="146">INT(AN90)</f>
        <v>#VALUE!</v>
      </c>
      <c r="AT90" s="13" t="e">
        <f t="shared" ref="AT90:AT102" si="147">INT((AN90-INT(AN90))*12)</f>
        <v>#VALUE!</v>
      </c>
      <c r="AU90" s="13"/>
      <c r="AV90" s="8">
        <f t="shared" ref="AV90:AV102" si="148">IF(D90="M",2.06*10^-3*N90^2-0.1166*N90+6.5273,2.49*10^-3*N90^2-0.1858*N90+9.036)</f>
        <v>9.0359999999999996</v>
      </c>
      <c r="AW90" s="8">
        <f t="shared" ref="AW90:AW102" si="149">((N90/100)^3*INDEX(itoOI,IF(D90="M",0,3)+IF(N90&lt;140,1,IF(N90&lt;=149,2,3)),1)+(N90/100)^2*INDEX(itoOI,IF(D90="M",0,3)+IF(N90&lt;140,1,IF(N90&lt;=149,2,3)),2)+(N90/100)*INDEX(itoOI,IF(D90="M",0,3)+IF(N90&lt;140,1,IF(N90&lt;=149,2,3)),3)+INDEX(itoOI,IF(D90="M",0,3)+IF(N90&lt;140,1,IF(N90&lt;=149,2,3)),4))</f>
        <v>-184.49199999999999</v>
      </c>
      <c r="AX90" s="8"/>
      <c r="AY90" s="8">
        <f t="shared" si="120"/>
        <v>0</v>
      </c>
      <c r="AZ90"/>
      <c r="BA90" t="e">
        <f>IF(D90="M",IF(BD90&lt;78,LMS!$D$5*BD90^3+LMS!$E$5*BD90^2+LMS!$F$5*BD90+LMS!$G$5,IF(BD90&lt;150,LMS!$D$6*BD90^3+LMS!$E$6*BD90^2+LMS!$F$6*BD90+LMS!$G$6,LMS!$D$7*BD90^3+LMS!$E$7*BD90^2+LMS!$F$7*BD90+LMS!$G$7)),IF(BD90&lt;69,LMS!$D$9*BD90^3+LMS!$E$9*BD90^2+LMS!$F$9*BD90+LMS!$G$9,IF(BD90&lt;150,LMS!$D$10*BD90^3+LMS!$E$10*BD90^2+LMS!$F$10*BD90+LMS!$G$10,LMS!$D$11*BD90^3+LMS!$E$11*BD90^2+LMS!$F$11*BD90+LMS!$G$11)))</f>
        <v>#VALUE!</v>
      </c>
      <c r="BB90" t="e">
        <f>IF(D90="M",(IF(BD90&lt;2.5,LMS!$D$21*BD90^3+LMS!$E$21*BD90^2+LMS!$F$21*BD90+LMS!$G$21,IF(BD90&lt;9.5,LMS!$D$22*BD90^3+LMS!$E$22*BD90^2+LMS!$F$22*BD90+LMS!$G$22,IF(BD90&lt;26.75,LMS!$D$23*BD90^3+LMS!$E$23*BD90^2+LMS!$F$23*BD90+LMS!$G$23,IF(BD90&lt;90,LMS!$D$24*BD90^3+LMS!$E$24*BD90^2+LMS!$F$24*BD90+LMS!$G$24,LMS!$D$25*BD90^3+LMS!$E$25*BD90^2+LMS!$F$25*BD90+LMS!$G$25))))),(IF(BD90&lt;2.5,LMS!$D$27*BD90^3+LMS!$E$27*BD90^2+LMS!$F$27*BD90+LMS!$G$27,IF(BD90&lt;9.5,LMS!$D$28*BD90^3+LMS!$E$28*BD90^2+LMS!$F$28*BD90+LMS!$G$28,IF(BD90&lt;26.75,LMS!$D$29*BD90^3+LMS!$E$29*BD90^2+LMS!$F$29*BD90+LMS!$G$29,IF(BD90&lt;90,LMS!$D$30*BD90^3+LMS!$E$30*BD90^2+LMS!$F$30*BD90+LMS!$G$30,IF(BD90&lt;150,LMS!$D$31*BD90^3+LMS!$E$31*BD90^2+LMS!$F$31*BD90+LMS!$G$31,LMS!$D$32*BD90^3+LMS!$E$32*BD90^2+LMS!$F$32*BD90+LMS!$G$32)))))))</f>
        <v>#VALUE!</v>
      </c>
      <c r="BC90" t="e">
        <f>IF(D90="M",(IF(BD90&lt;90,LMS!$D$14*BD90^3+LMS!$E$14*BD90^2+LMS!$F$14*BD90+LMS!$G$14,LMS!$D$15*BD90^3+LMS!$E$15*BD90^2+LMS!$F$15*BD90+LMS!$G$15)),(IF(BD90&lt;90,LMS!$D$17*BD90^3+LMS!$E$17*BD90^2+LMS!$F$17*BD90+LMS!$G$17,LMS!$D$18*BD90^3+LMS!$E$18*BD90^2+LMS!$F$18*BD90+LMS!$G$18)))</f>
        <v>#VALUE!</v>
      </c>
      <c r="BD90" s="7" t="e">
        <f t="shared" ref="BD90:BD102" si="150">AN90*365.25/30.4375</f>
        <v>#VALUE!</v>
      </c>
      <c r="BF90" t="e">
        <f t="shared" si="121"/>
        <v>#VALUE!</v>
      </c>
      <c r="BG90" t="e">
        <f t="shared" si="122"/>
        <v>#VALUE!</v>
      </c>
      <c r="BH90" t="e">
        <f t="shared" si="123"/>
        <v>#VALUE!</v>
      </c>
      <c r="BI90" s="7" t="e">
        <f t="shared" si="124"/>
        <v>#VALUE!</v>
      </c>
      <c r="BJ90" s="7" t="e">
        <f t="shared" si="125"/>
        <v>#VALUE!</v>
      </c>
      <c r="BK90" s="7" t="e">
        <f t="shared" si="126"/>
        <v>#VALUE!</v>
      </c>
      <c r="BL90" s="7" t="e">
        <f t="shared" ref="BL90:BL102" si="151">INDEX(birthH,(W90-22)*7+X90+1,1)</f>
        <v>#VALUE!</v>
      </c>
      <c r="BM90" s="7" t="e">
        <f t="shared" ref="BM90:BM102" si="152">INDEX(birthH,(W90-22)*7+X90+1,2)</f>
        <v>#VALUE!</v>
      </c>
      <c r="BN90" s="7" t="e">
        <f t="shared" ref="BN90:BN102" si="153">INDEX(birthH,(W90-22)*7+X90+1,3)</f>
        <v>#VALUE!</v>
      </c>
      <c r="BO90" s="7" t="e">
        <f t="shared" ref="BO90:BO102" si="154">INDEX(head,(W90-22)*7+X90+1,1)</f>
        <v>#VALUE!</v>
      </c>
      <c r="BP90" s="7" t="e">
        <f t="shared" ref="BP90:BP102" si="155">INDEX(head,(W90-22)*7+X90+1,2)</f>
        <v>#VALUE!</v>
      </c>
      <c r="BQ90" s="7" t="e">
        <f t="shared" ref="BQ90:BQ102" si="156">INDEX(head,(W90-22)*7+X90+1,3)</f>
        <v>#VALUE!</v>
      </c>
      <c r="BS90" s="7" t="e">
        <f t="shared" si="127"/>
        <v>#VALUE!</v>
      </c>
      <c r="BT90" s="7" t="e">
        <f t="shared" si="128"/>
        <v>#VALUE!</v>
      </c>
      <c r="BU90" s="7" t="e">
        <f t="shared" si="129"/>
        <v>#VALUE!</v>
      </c>
      <c r="BV90" s="7" t="e">
        <f t="shared" si="130"/>
        <v>#VALUE!</v>
      </c>
      <c r="BW90" s="7" t="e">
        <f t="shared" si="131"/>
        <v>#VALUE!</v>
      </c>
      <c r="BX90" s="7" t="e">
        <f t="shared" si="132"/>
        <v>#VALUE!</v>
      </c>
      <c r="BY90" s="7" t="e">
        <f t="shared" si="133"/>
        <v>#VALUE!</v>
      </c>
      <c r="BZ90" s="7" t="e">
        <f t="shared" si="134"/>
        <v>#VALUE!</v>
      </c>
      <c r="CA90" s="7" t="e">
        <f t="shared" si="135"/>
        <v>#VALUE!</v>
      </c>
    </row>
    <row r="91" spans="2:79" s="7" customFormat="1">
      <c r="B91" s="119"/>
      <c r="C91" s="119"/>
      <c r="D91" s="119"/>
      <c r="E91" s="31"/>
      <c r="F91" s="79"/>
      <c r="G91" s="79"/>
      <c r="H91" s="79"/>
      <c r="I91" s="79"/>
      <c r="J91" s="79"/>
      <c r="K91" s="79"/>
      <c r="L91" s="31"/>
      <c r="M91" s="79"/>
      <c r="N91" s="79"/>
      <c r="O91" s="79"/>
      <c r="P91" s="79"/>
      <c r="Q91" s="2" t="str">
        <f t="shared" si="136"/>
        <v/>
      </c>
      <c r="R91" s="11" t="str">
        <f t="shared" si="137"/>
        <v/>
      </c>
      <c r="S91" s="2" t="str">
        <f t="shared" si="138"/>
        <v/>
      </c>
      <c r="T91" s="11" t="str">
        <f t="shared" si="139"/>
        <v/>
      </c>
      <c r="U91" s="2" t="str">
        <f t="shared" si="140"/>
        <v/>
      </c>
      <c r="V91" s="11" t="str">
        <f t="shared" si="141"/>
        <v/>
      </c>
      <c r="W91" s="80" t="str">
        <f t="shared" si="142"/>
        <v/>
      </c>
      <c r="X91" s="80" t="str">
        <f t="shared" si="143"/>
        <v/>
      </c>
      <c r="Y91" s="2" t="str">
        <f t="shared" si="105"/>
        <v/>
      </c>
      <c r="Z91" s="11" t="str">
        <f t="shared" si="106"/>
        <v/>
      </c>
      <c r="AA91" s="2" t="str">
        <f t="shared" si="107"/>
        <v/>
      </c>
      <c r="AB91" s="11" t="str">
        <f t="shared" si="108"/>
        <v/>
      </c>
      <c r="AC91" s="2" t="str">
        <f t="shared" si="109"/>
        <v/>
      </c>
      <c r="AD91" s="11" t="str">
        <f t="shared" si="110"/>
        <v/>
      </c>
      <c r="AE91" s="11" t="str">
        <f t="shared" si="111"/>
        <v/>
      </c>
      <c r="AF91" s="2" t="str">
        <f t="shared" si="112"/>
        <v/>
      </c>
      <c r="AG91" s="2" t="str">
        <f t="shared" si="113"/>
        <v/>
      </c>
      <c r="AH91" s="2" t="str">
        <f t="shared" si="114"/>
        <v/>
      </c>
      <c r="AI91" s="11" t="str">
        <f t="shared" si="115"/>
        <v/>
      </c>
      <c r="AJ91" s="2" t="str">
        <f t="shared" si="116"/>
        <v/>
      </c>
      <c r="AK91" s="11" t="str">
        <f t="shared" si="117"/>
        <v/>
      </c>
      <c r="AL91" s="2" t="str">
        <f t="shared" si="118"/>
        <v/>
      </c>
      <c r="AM91" s="11" t="str">
        <f t="shared" si="119"/>
        <v/>
      </c>
      <c r="AN91" s="11" t="str">
        <f t="shared" si="144"/>
        <v/>
      </c>
      <c r="AO91" s="11" t="str">
        <f t="shared" si="145"/>
        <v/>
      </c>
      <c r="AP91" s="32"/>
      <c r="AQ91" s="32"/>
      <c r="AR91" s="137"/>
      <c r="AS91" s="12" t="e">
        <f t="shared" si="146"/>
        <v>#VALUE!</v>
      </c>
      <c r="AT91" s="13" t="e">
        <f t="shared" si="147"/>
        <v>#VALUE!</v>
      </c>
      <c r="AU91" s="13"/>
      <c r="AV91" s="8">
        <f t="shared" si="148"/>
        <v>9.0359999999999996</v>
      </c>
      <c r="AW91" s="8">
        <f t="shared" si="149"/>
        <v>-184.49199999999999</v>
      </c>
      <c r="AX91" s="8"/>
      <c r="AY91" s="8">
        <f t="shared" si="120"/>
        <v>0</v>
      </c>
      <c r="AZ91"/>
      <c r="BA91" t="e">
        <f>IF(D91="M",IF(BD91&lt;78,LMS!$D$5*BD91^3+LMS!$E$5*BD91^2+LMS!$F$5*BD91+LMS!$G$5,IF(BD91&lt;150,LMS!$D$6*BD91^3+LMS!$E$6*BD91^2+LMS!$F$6*BD91+LMS!$G$6,LMS!$D$7*BD91^3+LMS!$E$7*BD91^2+LMS!$F$7*BD91+LMS!$G$7)),IF(BD91&lt;69,LMS!$D$9*BD91^3+LMS!$E$9*BD91^2+LMS!$F$9*BD91+LMS!$G$9,IF(BD91&lt;150,LMS!$D$10*BD91^3+LMS!$E$10*BD91^2+LMS!$F$10*BD91+LMS!$G$10,LMS!$D$11*BD91^3+LMS!$E$11*BD91^2+LMS!$F$11*BD91+LMS!$G$11)))</f>
        <v>#VALUE!</v>
      </c>
      <c r="BB91" t="e">
        <f>IF(D91="M",(IF(BD91&lt;2.5,LMS!$D$21*BD91^3+LMS!$E$21*BD91^2+LMS!$F$21*BD91+LMS!$G$21,IF(BD91&lt;9.5,LMS!$D$22*BD91^3+LMS!$E$22*BD91^2+LMS!$F$22*BD91+LMS!$G$22,IF(BD91&lt;26.75,LMS!$D$23*BD91^3+LMS!$E$23*BD91^2+LMS!$F$23*BD91+LMS!$G$23,IF(BD91&lt;90,LMS!$D$24*BD91^3+LMS!$E$24*BD91^2+LMS!$F$24*BD91+LMS!$G$24,LMS!$D$25*BD91^3+LMS!$E$25*BD91^2+LMS!$F$25*BD91+LMS!$G$25))))),(IF(BD91&lt;2.5,LMS!$D$27*BD91^3+LMS!$E$27*BD91^2+LMS!$F$27*BD91+LMS!$G$27,IF(BD91&lt;9.5,LMS!$D$28*BD91^3+LMS!$E$28*BD91^2+LMS!$F$28*BD91+LMS!$G$28,IF(BD91&lt;26.75,LMS!$D$29*BD91^3+LMS!$E$29*BD91^2+LMS!$F$29*BD91+LMS!$G$29,IF(BD91&lt;90,LMS!$D$30*BD91^3+LMS!$E$30*BD91^2+LMS!$F$30*BD91+LMS!$G$30,IF(BD91&lt;150,LMS!$D$31*BD91^3+LMS!$E$31*BD91^2+LMS!$F$31*BD91+LMS!$G$31,LMS!$D$32*BD91^3+LMS!$E$32*BD91^2+LMS!$F$32*BD91+LMS!$G$32)))))))</f>
        <v>#VALUE!</v>
      </c>
      <c r="BC91" t="e">
        <f>IF(D91="M",(IF(BD91&lt;90,LMS!$D$14*BD91^3+LMS!$E$14*BD91^2+LMS!$F$14*BD91+LMS!$G$14,LMS!$D$15*BD91^3+LMS!$E$15*BD91^2+LMS!$F$15*BD91+LMS!$G$15)),(IF(BD91&lt;90,LMS!$D$17*BD91^3+LMS!$E$17*BD91^2+LMS!$F$17*BD91+LMS!$G$17,LMS!$D$18*BD91^3+LMS!$E$18*BD91^2+LMS!$F$18*BD91+LMS!$G$18)))</f>
        <v>#VALUE!</v>
      </c>
      <c r="BD91" s="7" t="e">
        <f t="shared" si="150"/>
        <v>#VALUE!</v>
      </c>
      <c r="BF91" t="e">
        <f t="shared" si="121"/>
        <v>#VALUE!</v>
      </c>
      <c r="BG91" t="e">
        <f t="shared" si="122"/>
        <v>#VALUE!</v>
      </c>
      <c r="BH91" t="e">
        <f t="shared" si="123"/>
        <v>#VALUE!</v>
      </c>
      <c r="BI91" s="7" t="e">
        <f t="shared" si="124"/>
        <v>#VALUE!</v>
      </c>
      <c r="BJ91" s="7" t="e">
        <f t="shared" si="125"/>
        <v>#VALUE!</v>
      </c>
      <c r="BK91" s="7" t="e">
        <f t="shared" si="126"/>
        <v>#VALUE!</v>
      </c>
      <c r="BL91" s="7" t="e">
        <f t="shared" si="151"/>
        <v>#VALUE!</v>
      </c>
      <c r="BM91" s="7" t="e">
        <f t="shared" si="152"/>
        <v>#VALUE!</v>
      </c>
      <c r="BN91" s="7" t="e">
        <f t="shared" si="153"/>
        <v>#VALUE!</v>
      </c>
      <c r="BO91" s="7" t="e">
        <f t="shared" si="154"/>
        <v>#VALUE!</v>
      </c>
      <c r="BP91" s="7" t="e">
        <f t="shared" si="155"/>
        <v>#VALUE!</v>
      </c>
      <c r="BQ91" s="7" t="e">
        <f t="shared" si="156"/>
        <v>#VALUE!</v>
      </c>
      <c r="BS91" s="7" t="e">
        <f t="shared" si="127"/>
        <v>#VALUE!</v>
      </c>
      <c r="BT91" s="7" t="e">
        <f t="shared" si="128"/>
        <v>#VALUE!</v>
      </c>
      <c r="BU91" s="7" t="e">
        <f t="shared" si="129"/>
        <v>#VALUE!</v>
      </c>
      <c r="BV91" s="7" t="e">
        <f t="shared" si="130"/>
        <v>#VALUE!</v>
      </c>
      <c r="BW91" s="7" t="e">
        <f t="shared" si="131"/>
        <v>#VALUE!</v>
      </c>
      <c r="BX91" s="7" t="e">
        <f t="shared" si="132"/>
        <v>#VALUE!</v>
      </c>
      <c r="BY91" s="7" t="e">
        <f t="shared" si="133"/>
        <v>#VALUE!</v>
      </c>
      <c r="BZ91" s="7" t="e">
        <f t="shared" si="134"/>
        <v>#VALUE!</v>
      </c>
      <c r="CA91" s="7" t="e">
        <f t="shared" si="135"/>
        <v>#VALUE!</v>
      </c>
    </row>
    <row r="92" spans="2:79" s="7" customFormat="1">
      <c r="B92" s="119"/>
      <c r="C92" s="119"/>
      <c r="D92" s="119"/>
      <c r="E92" s="31"/>
      <c r="F92" s="79"/>
      <c r="G92" s="79"/>
      <c r="H92" s="79"/>
      <c r="I92" s="79"/>
      <c r="J92" s="79"/>
      <c r="K92" s="79"/>
      <c r="L92" s="31"/>
      <c r="M92" s="79"/>
      <c r="N92" s="79"/>
      <c r="O92" s="79"/>
      <c r="P92" s="79"/>
      <c r="Q92" s="2" t="str">
        <f t="shared" si="136"/>
        <v/>
      </c>
      <c r="R92" s="11" t="str">
        <f t="shared" si="137"/>
        <v/>
      </c>
      <c r="S92" s="2" t="str">
        <f t="shared" si="138"/>
        <v/>
      </c>
      <c r="T92" s="11" t="str">
        <f t="shared" si="139"/>
        <v/>
      </c>
      <c r="U92" s="2" t="str">
        <f t="shared" si="140"/>
        <v/>
      </c>
      <c r="V92" s="11" t="str">
        <f t="shared" si="141"/>
        <v/>
      </c>
      <c r="W92" s="80" t="str">
        <f t="shared" si="142"/>
        <v/>
      </c>
      <c r="X92" s="80" t="str">
        <f t="shared" si="143"/>
        <v/>
      </c>
      <c r="Y92" s="2" t="str">
        <f t="shared" si="105"/>
        <v/>
      </c>
      <c r="Z92" s="11" t="str">
        <f t="shared" si="106"/>
        <v/>
      </c>
      <c r="AA92" s="2" t="str">
        <f t="shared" si="107"/>
        <v/>
      </c>
      <c r="AB92" s="11" t="str">
        <f t="shared" si="108"/>
        <v/>
      </c>
      <c r="AC92" s="2" t="str">
        <f t="shared" si="109"/>
        <v/>
      </c>
      <c r="AD92" s="11" t="str">
        <f t="shared" si="110"/>
        <v/>
      </c>
      <c r="AE92" s="11" t="str">
        <f t="shared" si="111"/>
        <v/>
      </c>
      <c r="AF92" s="2" t="str">
        <f t="shared" si="112"/>
        <v/>
      </c>
      <c r="AG92" s="2" t="str">
        <f t="shared" si="113"/>
        <v/>
      </c>
      <c r="AH92" s="2" t="str">
        <f t="shared" si="114"/>
        <v/>
      </c>
      <c r="AI92" s="11" t="str">
        <f t="shared" si="115"/>
        <v/>
      </c>
      <c r="AJ92" s="2" t="str">
        <f t="shared" si="116"/>
        <v/>
      </c>
      <c r="AK92" s="11" t="str">
        <f t="shared" si="117"/>
        <v/>
      </c>
      <c r="AL92" s="2" t="str">
        <f t="shared" si="118"/>
        <v/>
      </c>
      <c r="AM92" s="11" t="str">
        <f t="shared" si="119"/>
        <v/>
      </c>
      <c r="AN92" s="11" t="str">
        <f t="shared" si="144"/>
        <v/>
      </c>
      <c r="AO92" s="11" t="str">
        <f t="shared" si="145"/>
        <v/>
      </c>
      <c r="AP92" s="32"/>
      <c r="AQ92" s="32"/>
      <c r="AR92" s="137"/>
      <c r="AS92" s="12" t="e">
        <f t="shared" si="146"/>
        <v>#VALUE!</v>
      </c>
      <c r="AT92" s="13" t="e">
        <f t="shared" si="147"/>
        <v>#VALUE!</v>
      </c>
      <c r="AU92" s="13"/>
      <c r="AV92" s="8">
        <f t="shared" si="148"/>
        <v>9.0359999999999996</v>
      </c>
      <c r="AW92" s="8">
        <f t="shared" si="149"/>
        <v>-184.49199999999999</v>
      </c>
      <c r="AX92" s="8"/>
      <c r="AY92" s="8">
        <f t="shared" si="120"/>
        <v>0</v>
      </c>
      <c r="AZ92"/>
      <c r="BA92" t="e">
        <f>IF(D92="M",IF(BD92&lt;78,LMS!$D$5*BD92^3+LMS!$E$5*BD92^2+LMS!$F$5*BD92+LMS!$G$5,IF(BD92&lt;150,LMS!$D$6*BD92^3+LMS!$E$6*BD92^2+LMS!$F$6*BD92+LMS!$G$6,LMS!$D$7*BD92^3+LMS!$E$7*BD92^2+LMS!$F$7*BD92+LMS!$G$7)),IF(BD92&lt;69,LMS!$D$9*BD92^3+LMS!$E$9*BD92^2+LMS!$F$9*BD92+LMS!$G$9,IF(BD92&lt;150,LMS!$D$10*BD92^3+LMS!$E$10*BD92^2+LMS!$F$10*BD92+LMS!$G$10,LMS!$D$11*BD92^3+LMS!$E$11*BD92^2+LMS!$F$11*BD92+LMS!$G$11)))</f>
        <v>#VALUE!</v>
      </c>
      <c r="BB92" t="e">
        <f>IF(D92="M",(IF(BD92&lt;2.5,LMS!$D$21*BD92^3+LMS!$E$21*BD92^2+LMS!$F$21*BD92+LMS!$G$21,IF(BD92&lt;9.5,LMS!$D$22*BD92^3+LMS!$E$22*BD92^2+LMS!$F$22*BD92+LMS!$G$22,IF(BD92&lt;26.75,LMS!$D$23*BD92^3+LMS!$E$23*BD92^2+LMS!$F$23*BD92+LMS!$G$23,IF(BD92&lt;90,LMS!$D$24*BD92^3+LMS!$E$24*BD92^2+LMS!$F$24*BD92+LMS!$G$24,LMS!$D$25*BD92^3+LMS!$E$25*BD92^2+LMS!$F$25*BD92+LMS!$G$25))))),(IF(BD92&lt;2.5,LMS!$D$27*BD92^3+LMS!$E$27*BD92^2+LMS!$F$27*BD92+LMS!$G$27,IF(BD92&lt;9.5,LMS!$D$28*BD92^3+LMS!$E$28*BD92^2+LMS!$F$28*BD92+LMS!$G$28,IF(BD92&lt;26.75,LMS!$D$29*BD92^3+LMS!$E$29*BD92^2+LMS!$F$29*BD92+LMS!$G$29,IF(BD92&lt;90,LMS!$D$30*BD92^3+LMS!$E$30*BD92^2+LMS!$F$30*BD92+LMS!$G$30,IF(BD92&lt;150,LMS!$D$31*BD92^3+LMS!$E$31*BD92^2+LMS!$F$31*BD92+LMS!$G$31,LMS!$D$32*BD92^3+LMS!$E$32*BD92^2+LMS!$F$32*BD92+LMS!$G$32)))))))</f>
        <v>#VALUE!</v>
      </c>
      <c r="BC92" t="e">
        <f>IF(D92="M",(IF(BD92&lt;90,LMS!$D$14*BD92^3+LMS!$E$14*BD92^2+LMS!$F$14*BD92+LMS!$G$14,LMS!$D$15*BD92^3+LMS!$E$15*BD92^2+LMS!$F$15*BD92+LMS!$G$15)),(IF(BD92&lt;90,LMS!$D$17*BD92^3+LMS!$E$17*BD92^2+LMS!$F$17*BD92+LMS!$G$17,LMS!$D$18*BD92^3+LMS!$E$18*BD92^2+LMS!$F$18*BD92+LMS!$G$18)))</f>
        <v>#VALUE!</v>
      </c>
      <c r="BD92" s="7" t="e">
        <f t="shared" si="150"/>
        <v>#VALUE!</v>
      </c>
      <c r="BF92" t="e">
        <f t="shared" si="121"/>
        <v>#VALUE!</v>
      </c>
      <c r="BG92" t="e">
        <f t="shared" si="122"/>
        <v>#VALUE!</v>
      </c>
      <c r="BH92" t="e">
        <f t="shared" si="123"/>
        <v>#VALUE!</v>
      </c>
      <c r="BI92" s="7" t="e">
        <f t="shared" si="124"/>
        <v>#VALUE!</v>
      </c>
      <c r="BJ92" s="7" t="e">
        <f t="shared" si="125"/>
        <v>#VALUE!</v>
      </c>
      <c r="BK92" s="7" t="e">
        <f t="shared" si="126"/>
        <v>#VALUE!</v>
      </c>
      <c r="BL92" s="7" t="e">
        <f t="shared" si="151"/>
        <v>#VALUE!</v>
      </c>
      <c r="BM92" s="7" t="e">
        <f t="shared" si="152"/>
        <v>#VALUE!</v>
      </c>
      <c r="BN92" s="7" t="e">
        <f t="shared" si="153"/>
        <v>#VALUE!</v>
      </c>
      <c r="BO92" s="7" t="e">
        <f t="shared" si="154"/>
        <v>#VALUE!</v>
      </c>
      <c r="BP92" s="7" t="e">
        <f t="shared" si="155"/>
        <v>#VALUE!</v>
      </c>
      <c r="BQ92" s="7" t="e">
        <f t="shared" si="156"/>
        <v>#VALUE!</v>
      </c>
      <c r="BS92" s="7" t="e">
        <f t="shared" si="127"/>
        <v>#VALUE!</v>
      </c>
      <c r="BT92" s="7" t="e">
        <f t="shared" si="128"/>
        <v>#VALUE!</v>
      </c>
      <c r="BU92" s="7" t="e">
        <f t="shared" si="129"/>
        <v>#VALUE!</v>
      </c>
      <c r="BV92" s="7" t="e">
        <f t="shared" si="130"/>
        <v>#VALUE!</v>
      </c>
      <c r="BW92" s="7" t="e">
        <f t="shared" si="131"/>
        <v>#VALUE!</v>
      </c>
      <c r="BX92" s="7" t="e">
        <f t="shared" si="132"/>
        <v>#VALUE!</v>
      </c>
      <c r="BY92" s="7" t="e">
        <f t="shared" si="133"/>
        <v>#VALUE!</v>
      </c>
      <c r="BZ92" s="7" t="e">
        <f t="shared" si="134"/>
        <v>#VALUE!</v>
      </c>
      <c r="CA92" s="7" t="e">
        <f t="shared" si="135"/>
        <v>#VALUE!</v>
      </c>
    </row>
    <row r="93" spans="2:79" s="7" customFormat="1">
      <c r="B93" s="119"/>
      <c r="C93" s="119"/>
      <c r="D93" s="119"/>
      <c r="E93" s="31"/>
      <c r="F93" s="79"/>
      <c r="G93" s="79"/>
      <c r="H93" s="79"/>
      <c r="I93" s="79"/>
      <c r="J93" s="79"/>
      <c r="K93" s="79"/>
      <c r="L93" s="31"/>
      <c r="M93" s="79"/>
      <c r="N93" s="79"/>
      <c r="O93" s="79"/>
      <c r="P93" s="79"/>
      <c r="Q93" s="2" t="str">
        <f t="shared" si="136"/>
        <v/>
      </c>
      <c r="R93" s="11" t="str">
        <f t="shared" si="137"/>
        <v/>
      </c>
      <c r="S93" s="2" t="str">
        <f t="shared" si="138"/>
        <v/>
      </c>
      <c r="T93" s="11" t="str">
        <f t="shared" si="139"/>
        <v/>
      </c>
      <c r="U93" s="2" t="str">
        <f t="shared" si="140"/>
        <v/>
      </c>
      <c r="V93" s="11" t="str">
        <f t="shared" si="141"/>
        <v/>
      </c>
      <c r="W93" s="80" t="str">
        <f t="shared" si="142"/>
        <v/>
      </c>
      <c r="X93" s="80" t="str">
        <f t="shared" si="143"/>
        <v/>
      </c>
      <c r="Y93" s="2" t="str">
        <f t="shared" si="105"/>
        <v/>
      </c>
      <c r="Z93" s="11" t="str">
        <f t="shared" si="106"/>
        <v/>
      </c>
      <c r="AA93" s="2" t="str">
        <f t="shared" si="107"/>
        <v/>
      </c>
      <c r="AB93" s="11" t="str">
        <f t="shared" si="108"/>
        <v/>
      </c>
      <c r="AC93" s="2" t="str">
        <f t="shared" si="109"/>
        <v/>
      </c>
      <c r="AD93" s="11" t="str">
        <f t="shared" si="110"/>
        <v/>
      </c>
      <c r="AE93" s="11" t="str">
        <f t="shared" si="111"/>
        <v/>
      </c>
      <c r="AF93" s="2" t="str">
        <f t="shared" si="112"/>
        <v/>
      </c>
      <c r="AG93" s="2" t="str">
        <f t="shared" si="113"/>
        <v/>
      </c>
      <c r="AH93" s="2" t="str">
        <f t="shared" si="114"/>
        <v/>
      </c>
      <c r="AI93" s="11" t="str">
        <f t="shared" si="115"/>
        <v/>
      </c>
      <c r="AJ93" s="2" t="str">
        <f t="shared" si="116"/>
        <v/>
      </c>
      <c r="AK93" s="11" t="str">
        <f t="shared" si="117"/>
        <v/>
      </c>
      <c r="AL93" s="2" t="str">
        <f t="shared" si="118"/>
        <v/>
      </c>
      <c r="AM93" s="11" t="str">
        <f t="shared" si="119"/>
        <v/>
      </c>
      <c r="AN93" s="11" t="str">
        <f t="shared" si="144"/>
        <v/>
      </c>
      <c r="AO93" s="11" t="str">
        <f t="shared" si="145"/>
        <v/>
      </c>
      <c r="AP93" s="32"/>
      <c r="AQ93" s="32"/>
      <c r="AR93" s="137"/>
      <c r="AS93" s="12" t="e">
        <f t="shared" si="146"/>
        <v>#VALUE!</v>
      </c>
      <c r="AT93" s="13" t="e">
        <f t="shared" si="147"/>
        <v>#VALUE!</v>
      </c>
      <c r="AU93" s="13"/>
      <c r="AV93" s="8">
        <f t="shared" si="148"/>
        <v>9.0359999999999996</v>
      </c>
      <c r="AW93" s="8">
        <f t="shared" si="149"/>
        <v>-184.49199999999999</v>
      </c>
      <c r="AX93" s="8"/>
      <c r="AY93" s="8">
        <f t="shared" si="120"/>
        <v>0</v>
      </c>
      <c r="AZ93"/>
      <c r="BA93" t="e">
        <f>IF(D93="M",IF(BD93&lt;78,LMS!$D$5*BD93^3+LMS!$E$5*BD93^2+LMS!$F$5*BD93+LMS!$G$5,IF(BD93&lt;150,LMS!$D$6*BD93^3+LMS!$E$6*BD93^2+LMS!$F$6*BD93+LMS!$G$6,LMS!$D$7*BD93^3+LMS!$E$7*BD93^2+LMS!$F$7*BD93+LMS!$G$7)),IF(BD93&lt;69,LMS!$D$9*BD93^3+LMS!$E$9*BD93^2+LMS!$F$9*BD93+LMS!$G$9,IF(BD93&lt;150,LMS!$D$10*BD93^3+LMS!$E$10*BD93^2+LMS!$F$10*BD93+LMS!$G$10,LMS!$D$11*BD93^3+LMS!$E$11*BD93^2+LMS!$F$11*BD93+LMS!$G$11)))</f>
        <v>#VALUE!</v>
      </c>
      <c r="BB93" t="e">
        <f>IF(D93="M",(IF(BD93&lt;2.5,LMS!$D$21*BD93^3+LMS!$E$21*BD93^2+LMS!$F$21*BD93+LMS!$G$21,IF(BD93&lt;9.5,LMS!$D$22*BD93^3+LMS!$E$22*BD93^2+LMS!$F$22*BD93+LMS!$G$22,IF(BD93&lt;26.75,LMS!$D$23*BD93^3+LMS!$E$23*BD93^2+LMS!$F$23*BD93+LMS!$G$23,IF(BD93&lt;90,LMS!$D$24*BD93^3+LMS!$E$24*BD93^2+LMS!$F$24*BD93+LMS!$G$24,LMS!$D$25*BD93^3+LMS!$E$25*BD93^2+LMS!$F$25*BD93+LMS!$G$25))))),(IF(BD93&lt;2.5,LMS!$D$27*BD93^3+LMS!$E$27*BD93^2+LMS!$F$27*BD93+LMS!$G$27,IF(BD93&lt;9.5,LMS!$D$28*BD93^3+LMS!$E$28*BD93^2+LMS!$F$28*BD93+LMS!$G$28,IF(BD93&lt;26.75,LMS!$D$29*BD93^3+LMS!$E$29*BD93^2+LMS!$F$29*BD93+LMS!$G$29,IF(BD93&lt;90,LMS!$D$30*BD93^3+LMS!$E$30*BD93^2+LMS!$F$30*BD93+LMS!$G$30,IF(BD93&lt;150,LMS!$D$31*BD93^3+LMS!$E$31*BD93^2+LMS!$F$31*BD93+LMS!$G$31,LMS!$D$32*BD93^3+LMS!$E$32*BD93^2+LMS!$F$32*BD93+LMS!$G$32)))))))</f>
        <v>#VALUE!</v>
      </c>
      <c r="BC93" t="e">
        <f>IF(D93="M",(IF(BD93&lt;90,LMS!$D$14*BD93^3+LMS!$E$14*BD93^2+LMS!$F$14*BD93+LMS!$G$14,LMS!$D$15*BD93^3+LMS!$E$15*BD93^2+LMS!$F$15*BD93+LMS!$G$15)),(IF(BD93&lt;90,LMS!$D$17*BD93^3+LMS!$E$17*BD93^2+LMS!$F$17*BD93+LMS!$G$17,LMS!$D$18*BD93^3+LMS!$E$18*BD93^2+LMS!$F$18*BD93+LMS!$G$18)))</f>
        <v>#VALUE!</v>
      </c>
      <c r="BD93" s="7" t="e">
        <f t="shared" si="150"/>
        <v>#VALUE!</v>
      </c>
      <c r="BF93" t="e">
        <f t="shared" si="121"/>
        <v>#VALUE!</v>
      </c>
      <c r="BG93" t="e">
        <f t="shared" si="122"/>
        <v>#VALUE!</v>
      </c>
      <c r="BH93" t="e">
        <f t="shared" si="123"/>
        <v>#VALUE!</v>
      </c>
      <c r="BI93" s="7" t="e">
        <f t="shared" si="124"/>
        <v>#VALUE!</v>
      </c>
      <c r="BJ93" s="7" t="e">
        <f t="shared" si="125"/>
        <v>#VALUE!</v>
      </c>
      <c r="BK93" s="7" t="e">
        <f t="shared" si="126"/>
        <v>#VALUE!</v>
      </c>
      <c r="BL93" s="7" t="e">
        <f t="shared" si="151"/>
        <v>#VALUE!</v>
      </c>
      <c r="BM93" s="7" t="e">
        <f t="shared" si="152"/>
        <v>#VALUE!</v>
      </c>
      <c r="BN93" s="7" t="e">
        <f t="shared" si="153"/>
        <v>#VALUE!</v>
      </c>
      <c r="BO93" s="7" t="e">
        <f t="shared" si="154"/>
        <v>#VALUE!</v>
      </c>
      <c r="BP93" s="7" t="e">
        <f t="shared" si="155"/>
        <v>#VALUE!</v>
      </c>
      <c r="BQ93" s="7" t="e">
        <f t="shared" si="156"/>
        <v>#VALUE!</v>
      </c>
      <c r="BS93" s="7" t="e">
        <f t="shared" si="127"/>
        <v>#VALUE!</v>
      </c>
      <c r="BT93" s="7" t="e">
        <f t="shared" si="128"/>
        <v>#VALUE!</v>
      </c>
      <c r="BU93" s="7" t="e">
        <f t="shared" si="129"/>
        <v>#VALUE!</v>
      </c>
      <c r="BV93" s="7" t="e">
        <f t="shared" si="130"/>
        <v>#VALUE!</v>
      </c>
      <c r="BW93" s="7" t="e">
        <f t="shared" si="131"/>
        <v>#VALUE!</v>
      </c>
      <c r="BX93" s="7" t="e">
        <f t="shared" si="132"/>
        <v>#VALUE!</v>
      </c>
      <c r="BY93" s="7" t="e">
        <f t="shared" si="133"/>
        <v>#VALUE!</v>
      </c>
      <c r="BZ93" s="7" t="e">
        <f t="shared" si="134"/>
        <v>#VALUE!</v>
      </c>
      <c r="CA93" s="7" t="e">
        <f t="shared" si="135"/>
        <v>#VALUE!</v>
      </c>
    </row>
    <row r="94" spans="2:79" s="7" customFormat="1">
      <c r="B94" s="119"/>
      <c r="C94" s="119"/>
      <c r="D94" s="119"/>
      <c r="E94" s="31"/>
      <c r="F94" s="79"/>
      <c r="G94" s="79"/>
      <c r="H94" s="79"/>
      <c r="I94" s="79"/>
      <c r="J94" s="79"/>
      <c r="K94" s="79"/>
      <c r="L94" s="31"/>
      <c r="M94" s="79"/>
      <c r="N94" s="79"/>
      <c r="O94" s="79"/>
      <c r="P94" s="79"/>
      <c r="Q94" s="2" t="str">
        <f t="shared" si="136"/>
        <v/>
      </c>
      <c r="R94" s="11" t="str">
        <f t="shared" si="137"/>
        <v/>
      </c>
      <c r="S94" s="2" t="str">
        <f t="shared" si="138"/>
        <v/>
      </c>
      <c r="T94" s="11" t="str">
        <f t="shared" si="139"/>
        <v/>
      </c>
      <c r="U94" s="2" t="str">
        <f t="shared" si="140"/>
        <v/>
      </c>
      <c r="V94" s="11" t="str">
        <f t="shared" si="141"/>
        <v/>
      </c>
      <c r="W94" s="80" t="str">
        <f t="shared" si="142"/>
        <v/>
      </c>
      <c r="X94" s="80" t="str">
        <f t="shared" si="143"/>
        <v/>
      </c>
      <c r="Y94" s="2" t="str">
        <f t="shared" si="105"/>
        <v/>
      </c>
      <c r="Z94" s="11" t="str">
        <f t="shared" si="106"/>
        <v/>
      </c>
      <c r="AA94" s="2" t="str">
        <f t="shared" si="107"/>
        <v/>
      </c>
      <c r="AB94" s="11" t="str">
        <f t="shared" si="108"/>
        <v/>
      </c>
      <c r="AC94" s="2" t="str">
        <f t="shared" si="109"/>
        <v/>
      </c>
      <c r="AD94" s="11" t="str">
        <f t="shared" si="110"/>
        <v/>
      </c>
      <c r="AE94" s="11" t="str">
        <f t="shared" si="111"/>
        <v/>
      </c>
      <c r="AF94" s="2" t="str">
        <f t="shared" si="112"/>
        <v/>
      </c>
      <c r="AG94" s="2" t="str">
        <f t="shared" si="113"/>
        <v/>
      </c>
      <c r="AH94" s="2" t="str">
        <f t="shared" si="114"/>
        <v/>
      </c>
      <c r="AI94" s="11" t="str">
        <f t="shared" si="115"/>
        <v/>
      </c>
      <c r="AJ94" s="2" t="str">
        <f t="shared" si="116"/>
        <v/>
      </c>
      <c r="AK94" s="11" t="str">
        <f t="shared" si="117"/>
        <v/>
      </c>
      <c r="AL94" s="2" t="str">
        <f t="shared" si="118"/>
        <v/>
      </c>
      <c r="AM94" s="11" t="str">
        <f t="shared" si="119"/>
        <v/>
      </c>
      <c r="AN94" s="11" t="str">
        <f t="shared" si="144"/>
        <v/>
      </c>
      <c r="AO94" s="11" t="str">
        <f t="shared" si="145"/>
        <v/>
      </c>
      <c r="AP94" s="32"/>
      <c r="AQ94" s="32"/>
      <c r="AR94" s="137"/>
      <c r="AS94" s="12" t="e">
        <f t="shared" si="146"/>
        <v>#VALUE!</v>
      </c>
      <c r="AT94" s="13" t="e">
        <f t="shared" si="147"/>
        <v>#VALUE!</v>
      </c>
      <c r="AU94" s="13"/>
      <c r="AV94" s="8">
        <f t="shared" si="148"/>
        <v>9.0359999999999996</v>
      </c>
      <c r="AW94" s="8">
        <f t="shared" si="149"/>
        <v>-184.49199999999999</v>
      </c>
      <c r="AX94" s="8"/>
      <c r="AY94" s="8">
        <f t="shared" si="120"/>
        <v>0</v>
      </c>
      <c r="AZ94"/>
      <c r="BA94" t="e">
        <f>IF(D94="M",IF(BD94&lt;78,LMS!$D$5*BD94^3+LMS!$E$5*BD94^2+LMS!$F$5*BD94+LMS!$G$5,IF(BD94&lt;150,LMS!$D$6*BD94^3+LMS!$E$6*BD94^2+LMS!$F$6*BD94+LMS!$G$6,LMS!$D$7*BD94^3+LMS!$E$7*BD94^2+LMS!$F$7*BD94+LMS!$G$7)),IF(BD94&lt;69,LMS!$D$9*BD94^3+LMS!$E$9*BD94^2+LMS!$F$9*BD94+LMS!$G$9,IF(BD94&lt;150,LMS!$D$10*BD94^3+LMS!$E$10*BD94^2+LMS!$F$10*BD94+LMS!$G$10,LMS!$D$11*BD94^3+LMS!$E$11*BD94^2+LMS!$F$11*BD94+LMS!$G$11)))</f>
        <v>#VALUE!</v>
      </c>
      <c r="BB94" t="e">
        <f>IF(D94="M",(IF(BD94&lt;2.5,LMS!$D$21*BD94^3+LMS!$E$21*BD94^2+LMS!$F$21*BD94+LMS!$G$21,IF(BD94&lt;9.5,LMS!$D$22*BD94^3+LMS!$E$22*BD94^2+LMS!$F$22*BD94+LMS!$G$22,IF(BD94&lt;26.75,LMS!$D$23*BD94^3+LMS!$E$23*BD94^2+LMS!$F$23*BD94+LMS!$G$23,IF(BD94&lt;90,LMS!$D$24*BD94^3+LMS!$E$24*BD94^2+LMS!$F$24*BD94+LMS!$G$24,LMS!$D$25*BD94^3+LMS!$E$25*BD94^2+LMS!$F$25*BD94+LMS!$G$25))))),(IF(BD94&lt;2.5,LMS!$D$27*BD94^3+LMS!$E$27*BD94^2+LMS!$F$27*BD94+LMS!$G$27,IF(BD94&lt;9.5,LMS!$D$28*BD94^3+LMS!$E$28*BD94^2+LMS!$F$28*BD94+LMS!$G$28,IF(BD94&lt;26.75,LMS!$D$29*BD94^3+LMS!$E$29*BD94^2+LMS!$F$29*BD94+LMS!$G$29,IF(BD94&lt;90,LMS!$D$30*BD94^3+LMS!$E$30*BD94^2+LMS!$F$30*BD94+LMS!$G$30,IF(BD94&lt;150,LMS!$D$31*BD94^3+LMS!$E$31*BD94^2+LMS!$F$31*BD94+LMS!$G$31,LMS!$D$32*BD94^3+LMS!$E$32*BD94^2+LMS!$F$32*BD94+LMS!$G$32)))))))</f>
        <v>#VALUE!</v>
      </c>
      <c r="BC94" t="e">
        <f>IF(D94="M",(IF(BD94&lt;90,LMS!$D$14*BD94^3+LMS!$E$14*BD94^2+LMS!$F$14*BD94+LMS!$G$14,LMS!$D$15*BD94^3+LMS!$E$15*BD94^2+LMS!$F$15*BD94+LMS!$G$15)),(IF(BD94&lt;90,LMS!$D$17*BD94^3+LMS!$E$17*BD94^2+LMS!$F$17*BD94+LMS!$G$17,LMS!$D$18*BD94^3+LMS!$E$18*BD94^2+LMS!$F$18*BD94+LMS!$G$18)))</f>
        <v>#VALUE!</v>
      </c>
      <c r="BD94" s="7" t="e">
        <f t="shared" si="150"/>
        <v>#VALUE!</v>
      </c>
      <c r="BF94" t="e">
        <f t="shared" si="121"/>
        <v>#VALUE!</v>
      </c>
      <c r="BG94" t="e">
        <f t="shared" si="122"/>
        <v>#VALUE!</v>
      </c>
      <c r="BH94" t="e">
        <f t="shared" si="123"/>
        <v>#VALUE!</v>
      </c>
      <c r="BI94" s="7" t="e">
        <f t="shared" si="124"/>
        <v>#VALUE!</v>
      </c>
      <c r="BJ94" s="7" t="e">
        <f t="shared" si="125"/>
        <v>#VALUE!</v>
      </c>
      <c r="BK94" s="7" t="e">
        <f t="shared" si="126"/>
        <v>#VALUE!</v>
      </c>
      <c r="BL94" s="7" t="e">
        <f t="shared" si="151"/>
        <v>#VALUE!</v>
      </c>
      <c r="BM94" s="7" t="e">
        <f t="shared" si="152"/>
        <v>#VALUE!</v>
      </c>
      <c r="BN94" s="7" t="e">
        <f t="shared" si="153"/>
        <v>#VALUE!</v>
      </c>
      <c r="BO94" s="7" t="e">
        <f t="shared" si="154"/>
        <v>#VALUE!</v>
      </c>
      <c r="BP94" s="7" t="e">
        <f t="shared" si="155"/>
        <v>#VALUE!</v>
      </c>
      <c r="BQ94" s="7" t="e">
        <f t="shared" si="156"/>
        <v>#VALUE!</v>
      </c>
      <c r="BS94" s="7" t="e">
        <f t="shared" si="127"/>
        <v>#VALUE!</v>
      </c>
      <c r="BT94" s="7" t="e">
        <f t="shared" si="128"/>
        <v>#VALUE!</v>
      </c>
      <c r="BU94" s="7" t="e">
        <f t="shared" si="129"/>
        <v>#VALUE!</v>
      </c>
      <c r="BV94" s="7" t="e">
        <f t="shared" si="130"/>
        <v>#VALUE!</v>
      </c>
      <c r="BW94" s="7" t="e">
        <f t="shared" si="131"/>
        <v>#VALUE!</v>
      </c>
      <c r="BX94" s="7" t="e">
        <f t="shared" si="132"/>
        <v>#VALUE!</v>
      </c>
      <c r="BY94" s="7" t="e">
        <f t="shared" si="133"/>
        <v>#VALUE!</v>
      </c>
      <c r="BZ94" s="7" t="e">
        <f t="shared" si="134"/>
        <v>#VALUE!</v>
      </c>
      <c r="CA94" s="7" t="e">
        <f t="shared" si="135"/>
        <v>#VALUE!</v>
      </c>
    </row>
    <row r="95" spans="2:79" s="7" customFormat="1">
      <c r="B95" s="119"/>
      <c r="C95" s="119"/>
      <c r="D95" s="119"/>
      <c r="E95" s="31"/>
      <c r="F95" s="79"/>
      <c r="G95" s="79"/>
      <c r="H95" s="79"/>
      <c r="I95" s="79"/>
      <c r="J95" s="79"/>
      <c r="K95" s="79"/>
      <c r="L95" s="31"/>
      <c r="M95" s="79"/>
      <c r="N95" s="79"/>
      <c r="O95" s="79"/>
      <c r="P95" s="79"/>
      <c r="Q95" s="2" t="str">
        <f t="shared" si="136"/>
        <v/>
      </c>
      <c r="R95" s="11" t="str">
        <f t="shared" si="137"/>
        <v/>
      </c>
      <c r="S95" s="2" t="str">
        <f t="shared" si="138"/>
        <v/>
      </c>
      <c r="T95" s="11" t="str">
        <f t="shared" si="139"/>
        <v/>
      </c>
      <c r="U95" s="2" t="str">
        <f t="shared" si="140"/>
        <v/>
      </c>
      <c r="V95" s="11" t="str">
        <f t="shared" si="141"/>
        <v/>
      </c>
      <c r="W95" s="80" t="str">
        <f t="shared" si="142"/>
        <v/>
      </c>
      <c r="X95" s="80" t="str">
        <f t="shared" si="143"/>
        <v/>
      </c>
      <c r="Y95" s="2" t="str">
        <f t="shared" si="105"/>
        <v/>
      </c>
      <c r="Z95" s="11" t="str">
        <f t="shared" si="106"/>
        <v/>
      </c>
      <c r="AA95" s="2" t="str">
        <f t="shared" si="107"/>
        <v/>
      </c>
      <c r="AB95" s="11" t="str">
        <f t="shared" si="108"/>
        <v/>
      </c>
      <c r="AC95" s="2" t="str">
        <f t="shared" si="109"/>
        <v/>
      </c>
      <c r="AD95" s="11" t="str">
        <f t="shared" si="110"/>
        <v/>
      </c>
      <c r="AE95" s="11" t="str">
        <f t="shared" si="111"/>
        <v/>
      </c>
      <c r="AF95" s="2" t="str">
        <f t="shared" si="112"/>
        <v/>
      </c>
      <c r="AG95" s="2" t="str">
        <f t="shared" si="113"/>
        <v/>
      </c>
      <c r="AH95" s="2" t="str">
        <f t="shared" si="114"/>
        <v/>
      </c>
      <c r="AI95" s="11" t="str">
        <f t="shared" si="115"/>
        <v/>
      </c>
      <c r="AJ95" s="2" t="str">
        <f t="shared" si="116"/>
        <v/>
      </c>
      <c r="AK95" s="11" t="str">
        <f t="shared" si="117"/>
        <v/>
      </c>
      <c r="AL95" s="2" t="str">
        <f t="shared" si="118"/>
        <v/>
      </c>
      <c r="AM95" s="11" t="str">
        <f t="shared" si="119"/>
        <v/>
      </c>
      <c r="AN95" s="11" t="str">
        <f t="shared" si="144"/>
        <v/>
      </c>
      <c r="AO95" s="11" t="str">
        <f t="shared" si="145"/>
        <v/>
      </c>
      <c r="AP95" s="32"/>
      <c r="AQ95" s="32"/>
      <c r="AR95" s="137"/>
      <c r="AS95" s="12" t="e">
        <f t="shared" si="146"/>
        <v>#VALUE!</v>
      </c>
      <c r="AT95" s="13" t="e">
        <f t="shared" si="147"/>
        <v>#VALUE!</v>
      </c>
      <c r="AU95" s="13"/>
      <c r="AV95" s="8">
        <f t="shared" si="148"/>
        <v>9.0359999999999996</v>
      </c>
      <c r="AW95" s="8">
        <f t="shared" si="149"/>
        <v>-184.49199999999999</v>
      </c>
      <c r="AX95" s="8"/>
      <c r="AY95" s="8">
        <f t="shared" si="120"/>
        <v>0</v>
      </c>
      <c r="AZ95"/>
      <c r="BA95" t="e">
        <f>IF(D95="M",IF(BD95&lt;78,LMS!$D$5*BD95^3+LMS!$E$5*BD95^2+LMS!$F$5*BD95+LMS!$G$5,IF(BD95&lt;150,LMS!$D$6*BD95^3+LMS!$E$6*BD95^2+LMS!$F$6*BD95+LMS!$G$6,LMS!$D$7*BD95^3+LMS!$E$7*BD95^2+LMS!$F$7*BD95+LMS!$G$7)),IF(BD95&lt;69,LMS!$D$9*BD95^3+LMS!$E$9*BD95^2+LMS!$F$9*BD95+LMS!$G$9,IF(BD95&lt;150,LMS!$D$10*BD95^3+LMS!$E$10*BD95^2+LMS!$F$10*BD95+LMS!$G$10,LMS!$D$11*BD95^3+LMS!$E$11*BD95^2+LMS!$F$11*BD95+LMS!$G$11)))</f>
        <v>#VALUE!</v>
      </c>
      <c r="BB95" t="e">
        <f>IF(D95="M",(IF(BD95&lt;2.5,LMS!$D$21*BD95^3+LMS!$E$21*BD95^2+LMS!$F$21*BD95+LMS!$G$21,IF(BD95&lt;9.5,LMS!$D$22*BD95^3+LMS!$E$22*BD95^2+LMS!$F$22*BD95+LMS!$G$22,IF(BD95&lt;26.75,LMS!$D$23*BD95^3+LMS!$E$23*BD95^2+LMS!$F$23*BD95+LMS!$G$23,IF(BD95&lt;90,LMS!$D$24*BD95^3+LMS!$E$24*BD95^2+LMS!$F$24*BD95+LMS!$G$24,LMS!$D$25*BD95^3+LMS!$E$25*BD95^2+LMS!$F$25*BD95+LMS!$G$25))))),(IF(BD95&lt;2.5,LMS!$D$27*BD95^3+LMS!$E$27*BD95^2+LMS!$F$27*BD95+LMS!$G$27,IF(BD95&lt;9.5,LMS!$D$28*BD95^3+LMS!$E$28*BD95^2+LMS!$F$28*BD95+LMS!$G$28,IF(BD95&lt;26.75,LMS!$D$29*BD95^3+LMS!$E$29*BD95^2+LMS!$F$29*BD95+LMS!$G$29,IF(BD95&lt;90,LMS!$D$30*BD95^3+LMS!$E$30*BD95^2+LMS!$F$30*BD95+LMS!$G$30,IF(BD95&lt;150,LMS!$D$31*BD95^3+LMS!$E$31*BD95^2+LMS!$F$31*BD95+LMS!$G$31,LMS!$D$32*BD95^3+LMS!$E$32*BD95^2+LMS!$F$32*BD95+LMS!$G$32)))))))</f>
        <v>#VALUE!</v>
      </c>
      <c r="BC95" t="e">
        <f>IF(D95="M",(IF(BD95&lt;90,LMS!$D$14*BD95^3+LMS!$E$14*BD95^2+LMS!$F$14*BD95+LMS!$G$14,LMS!$D$15*BD95^3+LMS!$E$15*BD95^2+LMS!$F$15*BD95+LMS!$G$15)),(IF(BD95&lt;90,LMS!$D$17*BD95^3+LMS!$E$17*BD95^2+LMS!$F$17*BD95+LMS!$G$17,LMS!$D$18*BD95^3+LMS!$E$18*BD95^2+LMS!$F$18*BD95+LMS!$G$18)))</f>
        <v>#VALUE!</v>
      </c>
      <c r="BD95" s="7" t="e">
        <f t="shared" si="150"/>
        <v>#VALUE!</v>
      </c>
      <c r="BF95" t="e">
        <f t="shared" si="121"/>
        <v>#VALUE!</v>
      </c>
      <c r="BG95" t="e">
        <f t="shared" si="122"/>
        <v>#VALUE!</v>
      </c>
      <c r="BH95" t="e">
        <f t="shared" si="123"/>
        <v>#VALUE!</v>
      </c>
      <c r="BI95" s="7" t="e">
        <f t="shared" si="124"/>
        <v>#VALUE!</v>
      </c>
      <c r="BJ95" s="7" t="e">
        <f t="shared" si="125"/>
        <v>#VALUE!</v>
      </c>
      <c r="BK95" s="7" t="e">
        <f t="shared" si="126"/>
        <v>#VALUE!</v>
      </c>
      <c r="BL95" s="7" t="e">
        <f t="shared" si="151"/>
        <v>#VALUE!</v>
      </c>
      <c r="BM95" s="7" t="e">
        <f t="shared" si="152"/>
        <v>#VALUE!</v>
      </c>
      <c r="BN95" s="7" t="e">
        <f t="shared" si="153"/>
        <v>#VALUE!</v>
      </c>
      <c r="BO95" s="7" t="e">
        <f t="shared" si="154"/>
        <v>#VALUE!</v>
      </c>
      <c r="BP95" s="7" t="e">
        <f t="shared" si="155"/>
        <v>#VALUE!</v>
      </c>
      <c r="BQ95" s="7" t="e">
        <f t="shared" si="156"/>
        <v>#VALUE!</v>
      </c>
      <c r="BS95" s="7" t="e">
        <f t="shared" si="127"/>
        <v>#VALUE!</v>
      </c>
      <c r="BT95" s="7" t="e">
        <f t="shared" si="128"/>
        <v>#VALUE!</v>
      </c>
      <c r="BU95" s="7" t="e">
        <f t="shared" si="129"/>
        <v>#VALUE!</v>
      </c>
      <c r="BV95" s="7" t="e">
        <f t="shared" si="130"/>
        <v>#VALUE!</v>
      </c>
      <c r="BW95" s="7" t="e">
        <f t="shared" si="131"/>
        <v>#VALUE!</v>
      </c>
      <c r="BX95" s="7" t="e">
        <f t="shared" si="132"/>
        <v>#VALUE!</v>
      </c>
      <c r="BY95" s="7" t="e">
        <f t="shared" si="133"/>
        <v>#VALUE!</v>
      </c>
      <c r="BZ95" s="7" t="e">
        <f t="shared" si="134"/>
        <v>#VALUE!</v>
      </c>
      <c r="CA95" s="7" t="e">
        <f t="shared" si="135"/>
        <v>#VALUE!</v>
      </c>
    </row>
    <row r="96" spans="2:79" s="7" customFormat="1">
      <c r="B96" s="119"/>
      <c r="C96" s="119"/>
      <c r="D96" s="119"/>
      <c r="E96" s="31"/>
      <c r="F96" s="79"/>
      <c r="G96" s="79"/>
      <c r="H96" s="79"/>
      <c r="I96" s="79"/>
      <c r="J96" s="79"/>
      <c r="K96" s="79"/>
      <c r="L96" s="31"/>
      <c r="M96" s="79"/>
      <c r="N96" s="79"/>
      <c r="O96" s="79"/>
      <c r="P96" s="79"/>
      <c r="Q96" s="2" t="str">
        <f t="shared" si="136"/>
        <v/>
      </c>
      <c r="R96" s="11" t="str">
        <f t="shared" si="137"/>
        <v/>
      </c>
      <c r="S96" s="2" t="str">
        <f t="shared" si="138"/>
        <v/>
      </c>
      <c r="T96" s="11" t="str">
        <f t="shared" si="139"/>
        <v/>
      </c>
      <c r="U96" s="2" t="str">
        <f t="shared" si="140"/>
        <v/>
      </c>
      <c r="V96" s="11" t="str">
        <f t="shared" si="141"/>
        <v/>
      </c>
      <c r="W96" s="80" t="str">
        <f t="shared" si="142"/>
        <v/>
      </c>
      <c r="X96" s="80" t="str">
        <f t="shared" si="143"/>
        <v/>
      </c>
      <c r="Y96" s="2" t="str">
        <f t="shared" si="105"/>
        <v/>
      </c>
      <c r="Z96" s="11" t="str">
        <f t="shared" si="106"/>
        <v/>
      </c>
      <c r="AA96" s="2" t="str">
        <f t="shared" si="107"/>
        <v/>
      </c>
      <c r="AB96" s="11" t="str">
        <f t="shared" si="108"/>
        <v/>
      </c>
      <c r="AC96" s="2" t="str">
        <f t="shared" si="109"/>
        <v/>
      </c>
      <c r="AD96" s="11" t="str">
        <f t="shared" si="110"/>
        <v/>
      </c>
      <c r="AE96" s="11" t="str">
        <f t="shared" si="111"/>
        <v/>
      </c>
      <c r="AF96" s="2" t="str">
        <f t="shared" si="112"/>
        <v/>
      </c>
      <c r="AG96" s="2" t="str">
        <f t="shared" si="113"/>
        <v/>
      </c>
      <c r="AH96" s="2" t="str">
        <f t="shared" si="114"/>
        <v/>
      </c>
      <c r="AI96" s="11" t="str">
        <f t="shared" si="115"/>
        <v/>
      </c>
      <c r="AJ96" s="2" t="str">
        <f t="shared" si="116"/>
        <v/>
      </c>
      <c r="AK96" s="11" t="str">
        <f t="shared" si="117"/>
        <v/>
      </c>
      <c r="AL96" s="2" t="str">
        <f t="shared" si="118"/>
        <v/>
      </c>
      <c r="AM96" s="11" t="str">
        <f t="shared" si="119"/>
        <v/>
      </c>
      <c r="AN96" s="11" t="str">
        <f t="shared" si="144"/>
        <v/>
      </c>
      <c r="AO96" s="11" t="str">
        <f t="shared" si="145"/>
        <v/>
      </c>
      <c r="AP96" s="32"/>
      <c r="AQ96" s="32"/>
      <c r="AR96" s="137"/>
      <c r="AS96" s="12" t="e">
        <f t="shared" si="146"/>
        <v>#VALUE!</v>
      </c>
      <c r="AT96" s="13" t="e">
        <f t="shared" si="147"/>
        <v>#VALUE!</v>
      </c>
      <c r="AU96" s="13"/>
      <c r="AV96" s="8">
        <f t="shared" si="148"/>
        <v>9.0359999999999996</v>
      </c>
      <c r="AW96" s="8">
        <f t="shared" si="149"/>
        <v>-184.49199999999999</v>
      </c>
      <c r="AX96" s="8"/>
      <c r="AY96" s="8">
        <f t="shared" si="120"/>
        <v>0</v>
      </c>
      <c r="AZ96"/>
      <c r="BA96" t="e">
        <f>IF(D96="M",IF(BD96&lt;78,LMS!$D$5*BD96^3+LMS!$E$5*BD96^2+LMS!$F$5*BD96+LMS!$G$5,IF(BD96&lt;150,LMS!$D$6*BD96^3+LMS!$E$6*BD96^2+LMS!$F$6*BD96+LMS!$G$6,LMS!$D$7*BD96^3+LMS!$E$7*BD96^2+LMS!$F$7*BD96+LMS!$G$7)),IF(BD96&lt;69,LMS!$D$9*BD96^3+LMS!$E$9*BD96^2+LMS!$F$9*BD96+LMS!$G$9,IF(BD96&lt;150,LMS!$D$10*BD96^3+LMS!$E$10*BD96^2+LMS!$F$10*BD96+LMS!$G$10,LMS!$D$11*BD96^3+LMS!$E$11*BD96^2+LMS!$F$11*BD96+LMS!$G$11)))</f>
        <v>#VALUE!</v>
      </c>
      <c r="BB96" t="e">
        <f>IF(D96="M",(IF(BD96&lt;2.5,LMS!$D$21*BD96^3+LMS!$E$21*BD96^2+LMS!$F$21*BD96+LMS!$G$21,IF(BD96&lt;9.5,LMS!$D$22*BD96^3+LMS!$E$22*BD96^2+LMS!$F$22*BD96+LMS!$G$22,IF(BD96&lt;26.75,LMS!$D$23*BD96^3+LMS!$E$23*BD96^2+LMS!$F$23*BD96+LMS!$G$23,IF(BD96&lt;90,LMS!$D$24*BD96^3+LMS!$E$24*BD96^2+LMS!$F$24*BD96+LMS!$G$24,LMS!$D$25*BD96^3+LMS!$E$25*BD96^2+LMS!$F$25*BD96+LMS!$G$25))))),(IF(BD96&lt;2.5,LMS!$D$27*BD96^3+LMS!$E$27*BD96^2+LMS!$F$27*BD96+LMS!$G$27,IF(BD96&lt;9.5,LMS!$D$28*BD96^3+LMS!$E$28*BD96^2+LMS!$F$28*BD96+LMS!$G$28,IF(BD96&lt;26.75,LMS!$D$29*BD96^3+LMS!$E$29*BD96^2+LMS!$F$29*BD96+LMS!$G$29,IF(BD96&lt;90,LMS!$D$30*BD96^3+LMS!$E$30*BD96^2+LMS!$F$30*BD96+LMS!$G$30,IF(BD96&lt;150,LMS!$D$31*BD96^3+LMS!$E$31*BD96^2+LMS!$F$31*BD96+LMS!$G$31,LMS!$D$32*BD96^3+LMS!$E$32*BD96^2+LMS!$F$32*BD96+LMS!$G$32)))))))</f>
        <v>#VALUE!</v>
      </c>
      <c r="BC96" t="e">
        <f>IF(D96="M",(IF(BD96&lt;90,LMS!$D$14*BD96^3+LMS!$E$14*BD96^2+LMS!$F$14*BD96+LMS!$G$14,LMS!$D$15*BD96^3+LMS!$E$15*BD96^2+LMS!$F$15*BD96+LMS!$G$15)),(IF(BD96&lt;90,LMS!$D$17*BD96^3+LMS!$E$17*BD96^2+LMS!$F$17*BD96+LMS!$G$17,LMS!$D$18*BD96^3+LMS!$E$18*BD96^2+LMS!$F$18*BD96+LMS!$G$18)))</f>
        <v>#VALUE!</v>
      </c>
      <c r="BD96" s="7" t="e">
        <f t="shared" si="150"/>
        <v>#VALUE!</v>
      </c>
      <c r="BF96" t="e">
        <f t="shared" si="121"/>
        <v>#VALUE!</v>
      </c>
      <c r="BG96" t="e">
        <f t="shared" si="122"/>
        <v>#VALUE!</v>
      </c>
      <c r="BH96" t="e">
        <f t="shared" si="123"/>
        <v>#VALUE!</v>
      </c>
      <c r="BI96" s="7" t="e">
        <f t="shared" si="124"/>
        <v>#VALUE!</v>
      </c>
      <c r="BJ96" s="7" t="e">
        <f t="shared" si="125"/>
        <v>#VALUE!</v>
      </c>
      <c r="BK96" s="7" t="e">
        <f t="shared" si="126"/>
        <v>#VALUE!</v>
      </c>
      <c r="BL96" s="7" t="e">
        <f t="shared" si="151"/>
        <v>#VALUE!</v>
      </c>
      <c r="BM96" s="7" t="e">
        <f t="shared" si="152"/>
        <v>#VALUE!</v>
      </c>
      <c r="BN96" s="7" t="e">
        <f t="shared" si="153"/>
        <v>#VALUE!</v>
      </c>
      <c r="BO96" s="7" t="e">
        <f t="shared" si="154"/>
        <v>#VALUE!</v>
      </c>
      <c r="BP96" s="7" t="e">
        <f t="shared" si="155"/>
        <v>#VALUE!</v>
      </c>
      <c r="BQ96" s="7" t="e">
        <f t="shared" si="156"/>
        <v>#VALUE!</v>
      </c>
      <c r="BS96" s="7" t="e">
        <f t="shared" si="127"/>
        <v>#VALUE!</v>
      </c>
      <c r="BT96" s="7" t="e">
        <f t="shared" si="128"/>
        <v>#VALUE!</v>
      </c>
      <c r="BU96" s="7" t="e">
        <f t="shared" si="129"/>
        <v>#VALUE!</v>
      </c>
      <c r="BV96" s="7" t="e">
        <f t="shared" si="130"/>
        <v>#VALUE!</v>
      </c>
      <c r="BW96" s="7" t="e">
        <f t="shared" si="131"/>
        <v>#VALUE!</v>
      </c>
      <c r="BX96" s="7" t="e">
        <f t="shared" si="132"/>
        <v>#VALUE!</v>
      </c>
      <c r="BY96" s="7" t="e">
        <f t="shared" si="133"/>
        <v>#VALUE!</v>
      </c>
      <c r="BZ96" s="7" t="e">
        <f t="shared" si="134"/>
        <v>#VALUE!</v>
      </c>
      <c r="CA96" s="7" t="e">
        <f t="shared" si="135"/>
        <v>#VALUE!</v>
      </c>
    </row>
    <row r="97" spans="2:79" s="7" customFormat="1">
      <c r="B97" s="119"/>
      <c r="C97" s="119"/>
      <c r="D97" s="119"/>
      <c r="E97" s="31"/>
      <c r="F97" s="79"/>
      <c r="G97" s="79"/>
      <c r="H97" s="79"/>
      <c r="I97" s="79"/>
      <c r="J97" s="79"/>
      <c r="K97" s="79"/>
      <c r="L97" s="31"/>
      <c r="M97" s="79"/>
      <c r="N97" s="79"/>
      <c r="O97" s="79"/>
      <c r="P97" s="79"/>
      <c r="Q97" s="2" t="str">
        <f t="shared" si="136"/>
        <v/>
      </c>
      <c r="R97" s="11" t="str">
        <f t="shared" si="137"/>
        <v/>
      </c>
      <c r="S97" s="2" t="str">
        <f t="shared" si="138"/>
        <v/>
      </c>
      <c r="T97" s="11" t="str">
        <f t="shared" si="139"/>
        <v/>
      </c>
      <c r="U97" s="2" t="str">
        <f t="shared" si="140"/>
        <v/>
      </c>
      <c r="V97" s="11" t="str">
        <f t="shared" si="141"/>
        <v/>
      </c>
      <c r="W97" s="80" t="str">
        <f t="shared" si="142"/>
        <v/>
      </c>
      <c r="X97" s="80" t="str">
        <f t="shared" si="143"/>
        <v/>
      </c>
      <c r="Y97" s="2" t="str">
        <f t="shared" si="105"/>
        <v/>
      </c>
      <c r="Z97" s="11" t="str">
        <f t="shared" si="106"/>
        <v/>
      </c>
      <c r="AA97" s="2" t="str">
        <f t="shared" si="107"/>
        <v/>
      </c>
      <c r="AB97" s="11" t="str">
        <f t="shared" si="108"/>
        <v/>
      </c>
      <c r="AC97" s="2" t="str">
        <f t="shared" si="109"/>
        <v/>
      </c>
      <c r="AD97" s="11" t="str">
        <f t="shared" si="110"/>
        <v/>
      </c>
      <c r="AE97" s="11" t="str">
        <f t="shared" si="111"/>
        <v/>
      </c>
      <c r="AF97" s="2" t="str">
        <f t="shared" si="112"/>
        <v/>
      </c>
      <c r="AG97" s="2" t="str">
        <f t="shared" si="113"/>
        <v/>
      </c>
      <c r="AH97" s="2" t="str">
        <f t="shared" si="114"/>
        <v/>
      </c>
      <c r="AI97" s="11" t="str">
        <f t="shared" si="115"/>
        <v/>
      </c>
      <c r="AJ97" s="2" t="str">
        <f t="shared" si="116"/>
        <v/>
      </c>
      <c r="AK97" s="11" t="str">
        <f t="shared" si="117"/>
        <v/>
      </c>
      <c r="AL97" s="2" t="str">
        <f t="shared" si="118"/>
        <v/>
      </c>
      <c r="AM97" s="11" t="str">
        <f t="shared" si="119"/>
        <v/>
      </c>
      <c r="AN97" s="11" t="str">
        <f t="shared" si="144"/>
        <v/>
      </c>
      <c r="AO97" s="11" t="str">
        <f t="shared" si="145"/>
        <v/>
      </c>
      <c r="AP97" s="32"/>
      <c r="AQ97" s="32"/>
      <c r="AR97" s="137"/>
      <c r="AS97" s="12" t="e">
        <f t="shared" si="146"/>
        <v>#VALUE!</v>
      </c>
      <c r="AT97" s="13" t="e">
        <f t="shared" si="147"/>
        <v>#VALUE!</v>
      </c>
      <c r="AU97" s="13"/>
      <c r="AV97" s="8">
        <f t="shared" si="148"/>
        <v>9.0359999999999996</v>
      </c>
      <c r="AW97" s="8">
        <f t="shared" si="149"/>
        <v>-184.49199999999999</v>
      </c>
      <c r="AX97" s="8"/>
      <c r="AY97" s="8">
        <f t="shared" si="120"/>
        <v>0</v>
      </c>
      <c r="AZ97"/>
      <c r="BA97" t="e">
        <f>IF(D97="M",IF(BD97&lt;78,LMS!$D$5*BD97^3+LMS!$E$5*BD97^2+LMS!$F$5*BD97+LMS!$G$5,IF(BD97&lt;150,LMS!$D$6*BD97^3+LMS!$E$6*BD97^2+LMS!$F$6*BD97+LMS!$G$6,LMS!$D$7*BD97^3+LMS!$E$7*BD97^2+LMS!$F$7*BD97+LMS!$G$7)),IF(BD97&lt;69,LMS!$D$9*BD97^3+LMS!$E$9*BD97^2+LMS!$F$9*BD97+LMS!$G$9,IF(BD97&lt;150,LMS!$D$10*BD97^3+LMS!$E$10*BD97^2+LMS!$F$10*BD97+LMS!$G$10,LMS!$D$11*BD97^3+LMS!$E$11*BD97^2+LMS!$F$11*BD97+LMS!$G$11)))</f>
        <v>#VALUE!</v>
      </c>
      <c r="BB97" t="e">
        <f>IF(D97="M",(IF(BD97&lt;2.5,LMS!$D$21*BD97^3+LMS!$E$21*BD97^2+LMS!$F$21*BD97+LMS!$G$21,IF(BD97&lt;9.5,LMS!$D$22*BD97^3+LMS!$E$22*BD97^2+LMS!$F$22*BD97+LMS!$G$22,IF(BD97&lt;26.75,LMS!$D$23*BD97^3+LMS!$E$23*BD97^2+LMS!$F$23*BD97+LMS!$G$23,IF(BD97&lt;90,LMS!$D$24*BD97^3+LMS!$E$24*BD97^2+LMS!$F$24*BD97+LMS!$G$24,LMS!$D$25*BD97^3+LMS!$E$25*BD97^2+LMS!$F$25*BD97+LMS!$G$25))))),(IF(BD97&lt;2.5,LMS!$D$27*BD97^3+LMS!$E$27*BD97^2+LMS!$F$27*BD97+LMS!$G$27,IF(BD97&lt;9.5,LMS!$D$28*BD97^3+LMS!$E$28*BD97^2+LMS!$F$28*BD97+LMS!$G$28,IF(BD97&lt;26.75,LMS!$D$29*BD97^3+LMS!$E$29*BD97^2+LMS!$F$29*BD97+LMS!$G$29,IF(BD97&lt;90,LMS!$D$30*BD97^3+LMS!$E$30*BD97^2+LMS!$F$30*BD97+LMS!$G$30,IF(BD97&lt;150,LMS!$D$31*BD97^3+LMS!$E$31*BD97^2+LMS!$F$31*BD97+LMS!$G$31,LMS!$D$32*BD97^3+LMS!$E$32*BD97^2+LMS!$F$32*BD97+LMS!$G$32)))))))</f>
        <v>#VALUE!</v>
      </c>
      <c r="BC97" t="e">
        <f>IF(D97="M",(IF(BD97&lt;90,LMS!$D$14*BD97^3+LMS!$E$14*BD97^2+LMS!$F$14*BD97+LMS!$G$14,LMS!$D$15*BD97^3+LMS!$E$15*BD97^2+LMS!$F$15*BD97+LMS!$G$15)),(IF(BD97&lt;90,LMS!$D$17*BD97^3+LMS!$E$17*BD97^2+LMS!$F$17*BD97+LMS!$G$17,LMS!$D$18*BD97^3+LMS!$E$18*BD97^2+LMS!$F$18*BD97+LMS!$G$18)))</f>
        <v>#VALUE!</v>
      </c>
      <c r="BD97" s="7" t="e">
        <f t="shared" si="150"/>
        <v>#VALUE!</v>
      </c>
      <c r="BF97" t="e">
        <f t="shared" si="121"/>
        <v>#VALUE!</v>
      </c>
      <c r="BG97" t="e">
        <f t="shared" si="122"/>
        <v>#VALUE!</v>
      </c>
      <c r="BH97" t="e">
        <f t="shared" si="123"/>
        <v>#VALUE!</v>
      </c>
      <c r="BI97" s="7" t="e">
        <f t="shared" si="124"/>
        <v>#VALUE!</v>
      </c>
      <c r="BJ97" s="7" t="e">
        <f t="shared" si="125"/>
        <v>#VALUE!</v>
      </c>
      <c r="BK97" s="7" t="e">
        <f t="shared" si="126"/>
        <v>#VALUE!</v>
      </c>
      <c r="BL97" s="7" t="e">
        <f t="shared" si="151"/>
        <v>#VALUE!</v>
      </c>
      <c r="BM97" s="7" t="e">
        <f t="shared" si="152"/>
        <v>#VALUE!</v>
      </c>
      <c r="BN97" s="7" t="e">
        <f t="shared" si="153"/>
        <v>#VALUE!</v>
      </c>
      <c r="BO97" s="7" t="e">
        <f t="shared" si="154"/>
        <v>#VALUE!</v>
      </c>
      <c r="BP97" s="7" t="e">
        <f t="shared" si="155"/>
        <v>#VALUE!</v>
      </c>
      <c r="BQ97" s="7" t="e">
        <f t="shared" si="156"/>
        <v>#VALUE!</v>
      </c>
      <c r="BS97" s="7" t="e">
        <f t="shared" si="127"/>
        <v>#VALUE!</v>
      </c>
      <c r="BT97" s="7" t="e">
        <f t="shared" si="128"/>
        <v>#VALUE!</v>
      </c>
      <c r="BU97" s="7" t="e">
        <f t="shared" si="129"/>
        <v>#VALUE!</v>
      </c>
      <c r="BV97" s="7" t="e">
        <f t="shared" si="130"/>
        <v>#VALUE!</v>
      </c>
      <c r="BW97" s="7" t="e">
        <f t="shared" si="131"/>
        <v>#VALUE!</v>
      </c>
      <c r="BX97" s="7" t="e">
        <f t="shared" si="132"/>
        <v>#VALUE!</v>
      </c>
      <c r="BY97" s="7" t="e">
        <f t="shared" si="133"/>
        <v>#VALUE!</v>
      </c>
      <c r="BZ97" s="7" t="e">
        <f t="shared" si="134"/>
        <v>#VALUE!</v>
      </c>
      <c r="CA97" s="7" t="e">
        <f t="shared" si="135"/>
        <v>#VALUE!</v>
      </c>
    </row>
    <row r="98" spans="2:79" s="7" customFormat="1">
      <c r="B98" s="119"/>
      <c r="C98" s="119"/>
      <c r="D98" s="119"/>
      <c r="E98" s="31"/>
      <c r="F98" s="79"/>
      <c r="G98" s="79"/>
      <c r="H98" s="79"/>
      <c r="I98" s="79"/>
      <c r="J98" s="79"/>
      <c r="K98" s="79"/>
      <c r="L98" s="31"/>
      <c r="M98" s="79"/>
      <c r="N98" s="79"/>
      <c r="O98" s="79"/>
      <c r="P98" s="79"/>
      <c r="Q98" s="2" t="str">
        <f t="shared" si="136"/>
        <v/>
      </c>
      <c r="R98" s="11" t="str">
        <f t="shared" si="137"/>
        <v/>
      </c>
      <c r="S98" s="2" t="str">
        <f t="shared" si="138"/>
        <v/>
      </c>
      <c r="T98" s="11" t="str">
        <f t="shared" si="139"/>
        <v/>
      </c>
      <c r="U98" s="2" t="str">
        <f t="shared" si="140"/>
        <v/>
      </c>
      <c r="V98" s="11" t="str">
        <f t="shared" si="141"/>
        <v/>
      </c>
      <c r="W98" s="80" t="str">
        <f t="shared" si="142"/>
        <v/>
      </c>
      <c r="X98" s="80" t="str">
        <f t="shared" si="143"/>
        <v/>
      </c>
      <c r="Y98" s="2" t="str">
        <f t="shared" si="105"/>
        <v/>
      </c>
      <c r="Z98" s="11" t="str">
        <f t="shared" si="106"/>
        <v/>
      </c>
      <c r="AA98" s="2" t="str">
        <f t="shared" si="107"/>
        <v/>
      </c>
      <c r="AB98" s="11" t="str">
        <f t="shared" si="108"/>
        <v/>
      </c>
      <c r="AC98" s="2" t="str">
        <f t="shared" si="109"/>
        <v/>
      </c>
      <c r="AD98" s="11" t="str">
        <f t="shared" si="110"/>
        <v/>
      </c>
      <c r="AE98" s="11" t="str">
        <f t="shared" si="111"/>
        <v/>
      </c>
      <c r="AF98" s="2" t="str">
        <f t="shared" si="112"/>
        <v/>
      </c>
      <c r="AG98" s="2" t="str">
        <f t="shared" si="113"/>
        <v/>
      </c>
      <c r="AH98" s="2" t="str">
        <f t="shared" si="114"/>
        <v/>
      </c>
      <c r="AI98" s="11" t="str">
        <f t="shared" si="115"/>
        <v/>
      </c>
      <c r="AJ98" s="2" t="str">
        <f t="shared" si="116"/>
        <v/>
      </c>
      <c r="AK98" s="11" t="str">
        <f t="shared" si="117"/>
        <v/>
      </c>
      <c r="AL98" s="2" t="str">
        <f t="shared" si="118"/>
        <v/>
      </c>
      <c r="AM98" s="11" t="str">
        <f t="shared" si="119"/>
        <v/>
      </c>
      <c r="AN98" s="11" t="str">
        <f t="shared" si="144"/>
        <v/>
      </c>
      <c r="AO98" s="11" t="str">
        <f t="shared" si="145"/>
        <v/>
      </c>
      <c r="AP98" s="32"/>
      <c r="AQ98" s="32"/>
      <c r="AR98" s="137"/>
      <c r="AS98" s="12" t="e">
        <f t="shared" si="146"/>
        <v>#VALUE!</v>
      </c>
      <c r="AT98" s="13" t="e">
        <f t="shared" si="147"/>
        <v>#VALUE!</v>
      </c>
      <c r="AU98" s="13"/>
      <c r="AV98" s="8">
        <f t="shared" si="148"/>
        <v>9.0359999999999996</v>
      </c>
      <c r="AW98" s="8">
        <f t="shared" si="149"/>
        <v>-184.49199999999999</v>
      </c>
      <c r="AX98" s="8"/>
      <c r="AY98" s="8">
        <f t="shared" si="120"/>
        <v>0</v>
      </c>
      <c r="AZ98"/>
      <c r="BA98" t="e">
        <f>IF(D98="M",IF(BD98&lt;78,LMS!$D$5*BD98^3+LMS!$E$5*BD98^2+LMS!$F$5*BD98+LMS!$G$5,IF(BD98&lt;150,LMS!$D$6*BD98^3+LMS!$E$6*BD98^2+LMS!$F$6*BD98+LMS!$G$6,LMS!$D$7*BD98^3+LMS!$E$7*BD98^2+LMS!$F$7*BD98+LMS!$G$7)),IF(BD98&lt;69,LMS!$D$9*BD98^3+LMS!$E$9*BD98^2+LMS!$F$9*BD98+LMS!$G$9,IF(BD98&lt;150,LMS!$D$10*BD98^3+LMS!$E$10*BD98^2+LMS!$F$10*BD98+LMS!$G$10,LMS!$D$11*BD98^3+LMS!$E$11*BD98^2+LMS!$F$11*BD98+LMS!$G$11)))</f>
        <v>#VALUE!</v>
      </c>
      <c r="BB98" t="e">
        <f>IF(D98="M",(IF(BD98&lt;2.5,LMS!$D$21*BD98^3+LMS!$E$21*BD98^2+LMS!$F$21*BD98+LMS!$G$21,IF(BD98&lt;9.5,LMS!$D$22*BD98^3+LMS!$E$22*BD98^2+LMS!$F$22*BD98+LMS!$G$22,IF(BD98&lt;26.75,LMS!$D$23*BD98^3+LMS!$E$23*BD98^2+LMS!$F$23*BD98+LMS!$G$23,IF(BD98&lt;90,LMS!$D$24*BD98^3+LMS!$E$24*BD98^2+LMS!$F$24*BD98+LMS!$G$24,LMS!$D$25*BD98^3+LMS!$E$25*BD98^2+LMS!$F$25*BD98+LMS!$G$25))))),(IF(BD98&lt;2.5,LMS!$D$27*BD98^3+LMS!$E$27*BD98^2+LMS!$F$27*BD98+LMS!$G$27,IF(BD98&lt;9.5,LMS!$D$28*BD98^3+LMS!$E$28*BD98^2+LMS!$F$28*BD98+LMS!$G$28,IF(BD98&lt;26.75,LMS!$D$29*BD98^3+LMS!$E$29*BD98^2+LMS!$F$29*BD98+LMS!$G$29,IF(BD98&lt;90,LMS!$D$30*BD98^3+LMS!$E$30*BD98^2+LMS!$F$30*BD98+LMS!$G$30,IF(BD98&lt;150,LMS!$D$31*BD98^3+LMS!$E$31*BD98^2+LMS!$F$31*BD98+LMS!$G$31,LMS!$D$32*BD98^3+LMS!$E$32*BD98^2+LMS!$F$32*BD98+LMS!$G$32)))))))</f>
        <v>#VALUE!</v>
      </c>
      <c r="BC98" t="e">
        <f>IF(D98="M",(IF(BD98&lt;90,LMS!$D$14*BD98^3+LMS!$E$14*BD98^2+LMS!$F$14*BD98+LMS!$G$14,LMS!$D$15*BD98^3+LMS!$E$15*BD98^2+LMS!$F$15*BD98+LMS!$G$15)),(IF(BD98&lt;90,LMS!$D$17*BD98^3+LMS!$E$17*BD98^2+LMS!$F$17*BD98+LMS!$G$17,LMS!$D$18*BD98^3+LMS!$E$18*BD98^2+LMS!$F$18*BD98+LMS!$G$18)))</f>
        <v>#VALUE!</v>
      </c>
      <c r="BD98" s="7" t="e">
        <f t="shared" si="150"/>
        <v>#VALUE!</v>
      </c>
      <c r="BF98" t="e">
        <f t="shared" si="121"/>
        <v>#VALUE!</v>
      </c>
      <c r="BG98" t="e">
        <f t="shared" si="122"/>
        <v>#VALUE!</v>
      </c>
      <c r="BH98" t="e">
        <f t="shared" si="123"/>
        <v>#VALUE!</v>
      </c>
      <c r="BI98" s="7" t="e">
        <f t="shared" si="124"/>
        <v>#VALUE!</v>
      </c>
      <c r="BJ98" s="7" t="e">
        <f t="shared" si="125"/>
        <v>#VALUE!</v>
      </c>
      <c r="BK98" s="7" t="e">
        <f t="shared" si="126"/>
        <v>#VALUE!</v>
      </c>
      <c r="BL98" s="7" t="e">
        <f t="shared" si="151"/>
        <v>#VALUE!</v>
      </c>
      <c r="BM98" s="7" t="e">
        <f t="shared" si="152"/>
        <v>#VALUE!</v>
      </c>
      <c r="BN98" s="7" t="e">
        <f t="shared" si="153"/>
        <v>#VALUE!</v>
      </c>
      <c r="BO98" s="7" t="e">
        <f t="shared" si="154"/>
        <v>#VALUE!</v>
      </c>
      <c r="BP98" s="7" t="e">
        <f t="shared" si="155"/>
        <v>#VALUE!</v>
      </c>
      <c r="BQ98" s="7" t="e">
        <f t="shared" si="156"/>
        <v>#VALUE!</v>
      </c>
      <c r="BS98" s="7" t="e">
        <f t="shared" si="127"/>
        <v>#VALUE!</v>
      </c>
      <c r="BT98" s="7" t="e">
        <f t="shared" si="128"/>
        <v>#VALUE!</v>
      </c>
      <c r="BU98" s="7" t="e">
        <f t="shared" si="129"/>
        <v>#VALUE!</v>
      </c>
      <c r="BV98" s="7" t="e">
        <f t="shared" si="130"/>
        <v>#VALUE!</v>
      </c>
      <c r="BW98" s="7" t="e">
        <f t="shared" si="131"/>
        <v>#VALUE!</v>
      </c>
      <c r="BX98" s="7" t="e">
        <f t="shared" si="132"/>
        <v>#VALUE!</v>
      </c>
      <c r="BY98" s="7" t="e">
        <f t="shared" si="133"/>
        <v>#VALUE!</v>
      </c>
      <c r="BZ98" s="7" t="e">
        <f t="shared" si="134"/>
        <v>#VALUE!</v>
      </c>
      <c r="CA98" s="7" t="e">
        <f t="shared" si="135"/>
        <v>#VALUE!</v>
      </c>
    </row>
    <row r="99" spans="2:79" s="7" customFormat="1">
      <c r="B99" s="119"/>
      <c r="C99" s="119"/>
      <c r="D99" s="119"/>
      <c r="E99" s="31"/>
      <c r="F99" s="79"/>
      <c r="G99" s="79"/>
      <c r="H99" s="79"/>
      <c r="I99" s="79"/>
      <c r="J99" s="79"/>
      <c r="K99" s="79"/>
      <c r="L99" s="31"/>
      <c r="M99" s="79"/>
      <c r="N99" s="79"/>
      <c r="O99" s="79"/>
      <c r="P99" s="79"/>
      <c r="Q99" s="2" t="str">
        <f t="shared" si="136"/>
        <v/>
      </c>
      <c r="R99" s="11" t="str">
        <f t="shared" si="137"/>
        <v/>
      </c>
      <c r="S99" s="2" t="str">
        <f t="shared" si="138"/>
        <v/>
      </c>
      <c r="T99" s="11" t="str">
        <f t="shared" si="139"/>
        <v/>
      </c>
      <c r="U99" s="2" t="str">
        <f t="shared" si="140"/>
        <v/>
      </c>
      <c r="V99" s="11" t="str">
        <f t="shared" si="141"/>
        <v/>
      </c>
      <c r="W99" s="80" t="str">
        <f t="shared" si="142"/>
        <v/>
      </c>
      <c r="X99" s="80" t="str">
        <f t="shared" si="143"/>
        <v/>
      </c>
      <c r="Y99" s="2" t="str">
        <f t="shared" si="105"/>
        <v/>
      </c>
      <c r="Z99" s="11" t="str">
        <f t="shared" si="106"/>
        <v/>
      </c>
      <c r="AA99" s="2" t="str">
        <f t="shared" si="107"/>
        <v/>
      </c>
      <c r="AB99" s="11" t="str">
        <f t="shared" si="108"/>
        <v/>
      </c>
      <c r="AC99" s="2" t="str">
        <f t="shared" si="109"/>
        <v/>
      </c>
      <c r="AD99" s="11" t="str">
        <f t="shared" si="110"/>
        <v/>
      </c>
      <c r="AE99" s="11" t="str">
        <f t="shared" si="111"/>
        <v/>
      </c>
      <c r="AF99" s="2" t="str">
        <f t="shared" si="112"/>
        <v/>
      </c>
      <c r="AG99" s="2" t="str">
        <f t="shared" si="113"/>
        <v/>
      </c>
      <c r="AH99" s="2" t="str">
        <f t="shared" si="114"/>
        <v/>
      </c>
      <c r="AI99" s="11" t="str">
        <f t="shared" si="115"/>
        <v/>
      </c>
      <c r="AJ99" s="2" t="str">
        <f t="shared" ref="AJ99:AJ102" si="157">IF(COUNTA(D99,E99,L99,N99,M99)=5,IF(AN99&gt;17.583,"*",NORMSDIST(((AI99/BB99)^(BA99)-1)/BA99/BC99)*100),"")</f>
        <v/>
      </c>
      <c r="AK99" s="11" t="str">
        <f t="shared" si="117"/>
        <v/>
      </c>
      <c r="AL99" s="2" t="str">
        <f t="shared" si="118"/>
        <v/>
      </c>
      <c r="AM99" s="11" t="str">
        <f t="shared" ref="AM99:AM102" si="158">IF(COUNTA(D99,E99,L99,P99)=4,IF(AN99&gt;77,"*",((P99/BG99)^(BF99)-1)/BF99/BH99),"")</f>
        <v/>
      </c>
      <c r="AN99" s="11" t="str">
        <f t="shared" si="144"/>
        <v/>
      </c>
      <c r="AO99" s="11" t="str">
        <f t="shared" si="145"/>
        <v/>
      </c>
      <c r="AP99" s="32"/>
      <c r="AQ99" s="32"/>
      <c r="AR99" s="137"/>
      <c r="AS99" s="12" t="e">
        <f t="shared" si="146"/>
        <v>#VALUE!</v>
      </c>
      <c r="AT99" s="13" t="e">
        <f t="shared" si="147"/>
        <v>#VALUE!</v>
      </c>
      <c r="AU99" s="13"/>
      <c r="AV99" s="8">
        <f t="shared" si="148"/>
        <v>9.0359999999999996</v>
      </c>
      <c r="AW99" s="8">
        <f t="shared" si="149"/>
        <v>-184.49199999999999</v>
      </c>
      <c r="AX99" s="8"/>
      <c r="AY99" s="8">
        <f t="shared" si="120"/>
        <v>0</v>
      </c>
      <c r="AZ99"/>
      <c r="BA99" t="e">
        <f>IF(D99="M",IF(BD99&lt;78,LMS!$D$5*BD99^3+LMS!$E$5*BD99^2+LMS!$F$5*BD99+LMS!$G$5,IF(BD99&lt;150,LMS!$D$6*BD99^3+LMS!$E$6*BD99^2+LMS!$F$6*BD99+LMS!$G$6,LMS!$D$7*BD99^3+LMS!$E$7*BD99^2+LMS!$F$7*BD99+LMS!$G$7)),IF(BD99&lt;69,LMS!$D$9*BD99^3+LMS!$E$9*BD99^2+LMS!$F$9*BD99+LMS!$G$9,IF(BD99&lt;150,LMS!$D$10*BD99^3+LMS!$E$10*BD99^2+LMS!$F$10*BD99+LMS!$G$10,LMS!$D$11*BD99^3+LMS!$E$11*BD99^2+LMS!$F$11*BD99+LMS!$G$11)))</f>
        <v>#VALUE!</v>
      </c>
      <c r="BB99" t="e">
        <f>IF(D99="M",(IF(BD99&lt;2.5,LMS!$D$21*BD99^3+LMS!$E$21*BD99^2+LMS!$F$21*BD99+LMS!$G$21,IF(BD99&lt;9.5,LMS!$D$22*BD99^3+LMS!$E$22*BD99^2+LMS!$F$22*BD99+LMS!$G$22,IF(BD99&lt;26.75,LMS!$D$23*BD99^3+LMS!$E$23*BD99^2+LMS!$F$23*BD99+LMS!$G$23,IF(BD99&lt;90,LMS!$D$24*BD99^3+LMS!$E$24*BD99^2+LMS!$F$24*BD99+LMS!$G$24,LMS!$D$25*BD99^3+LMS!$E$25*BD99^2+LMS!$F$25*BD99+LMS!$G$25))))),(IF(BD99&lt;2.5,LMS!$D$27*BD99^3+LMS!$E$27*BD99^2+LMS!$F$27*BD99+LMS!$G$27,IF(BD99&lt;9.5,LMS!$D$28*BD99^3+LMS!$E$28*BD99^2+LMS!$F$28*BD99+LMS!$G$28,IF(BD99&lt;26.75,LMS!$D$29*BD99^3+LMS!$E$29*BD99^2+LMS!$F$29*BD99+LMS!$G$29,IF(BD99&lt;90,LMS!$D$30*BD99^3+LMS!$E$30*BD99^2+LMS!$F$30*BD99+LMS!$G$30,IF(BD99&lt;150,LMS!$D$31*BD99^3+LMS!$E$31*BD99^2+LMS!$F$31*BD99+LMS!$G$31,LMS!$D$32*BD99^3+LMS!$E$32*BD99^2+LMS!$F$32*BD99+LMS!$G$32)))))))</f>
        <v>#VALUE!</v>
      </c>
      <c r="BC99" t="e">
        <f>IF(D99="M",(IF(BD99&lt;90,LMS!$D$14*BD99^3+LMS!$E$14*BD99^2+LMS!$F$14*BD99+LMS!$G$14,LMS!$D$15*BD99^3+LMS!$E$15*BD99^2+LMS!$F$15*BD99+LMS!$G$15)),(IF(BD99&lt;90,LMS!$D$17*BD99^3+LMS!$E$17*BD99^2+LMS!$F$17*BD99+LMS!$G$17,LMS!$D$18*BD99^3+LMS!$E$18*BD99^2+LMS!$F$18*BD99+LMS!$G$18)))</f>
        <v>#VALUE!</v>
      </c>
      <c r="BD99" s="7" t="e">
        <f t="shared" si="150"/>
        <v>#VALUE!</v>
      </c>
      <c r="BF99" t="e">
        <f t="shared" si="121"/>
        <v>#VALUE!</v>
      </c>
      <c r="BG99" t="e">
        <f t="shared" si="122"/>
        <v>#VALUE!</v>
      </c>
      <c r="BH99" t="e">
        <f t="shared" si="123"/>
        <v>#VALUE!</v>
      </c>
      <c r="BI99" s="7" t="e">
        <f t="shared" si="124"/>
        <v>#VALUE!</v>
      </c>
      <c r="BJ99" s="7" t="e">
        <f t="shared" si="125"/>
        <v>#VALUE!</v>
      </c>
      <c r="BK99" s="7" t="e">
        <f t="shared" si="126"/>
        <v>#VALUE!</v>
      </c>
      <c r="BL99" s="7" t="e">
        <f t="shared" si="151"/>
        <v>#VALUE!</v>
      </c>
      <c r="BM99" s="7" t="e">
        <f t="shared" si="152"/>
        <v>#VALUE!</v>
      </c>
      <c r="BN99" s="7" t="e">
        <f t="shared" si="153"/>
        <v>#VALUE!</v>
      </c>
      <c r="BO99" s="7" t="e">
        <f t="shared" si="154"/>
        <v>#VALUE!</v>
      </c>
      <c r="BP99" s="7" t="e">
        <f t="shared" si="155"/>
        <v>#VALUE!</v>
      </c>
      <c r="BQ99" s="7" t="e">
        <f t="shared" si="156"/>
        <v>#VALUE!</v>
      </c>
      <c r="BS99" s="7" t="e">
        <f t="shared" si="127"/>
        <v>#VALUE!</v>
      </c>
      <c r="BT99" s="7" t="e">
        <f t="shared" si="128"/>
        <v>#VALUE!</v>
      </c>
      <c r="BU99" s="7" t="e">
        <f t="shared" si="129"/>
        <v>#VALUE!</v>
      </c>
      <c r="BV99" s="7" t="e">
        <f t="shared" si="130"/>
        <v>#VALUE!</v>
      </c>
      <c r="BW99" s="7" t="e">
        <f t="shared" si="131"/>
        <v>#VALUE!</v>
      </c>
      <c r="BX99" s="7" t="e">
        <f t="shared" si="132"/>
        <v>#VALUE!</v>
      </c>
      <c r="BY99" s="7" t="e">
        <f t="shared" si="133"/>
        <v>#VALUE!</v>
      </c>
      <c r="BZ99" s="7" t="e">
        <f t="shared" si="134"/>
        <v>#VALUE!</v>
      </c>
      <c r="CA99" s="7" t="e">
        <f t="shared" si="135"/>
        <v>#VALUE!</v>
      </c>
    </row>
    <row r="100" spans="2:79" s="7" customFormat="1">
      <c r="B100" s="119"/>
      <c r="C100" s="119"/>
      <c r="D100" s="119"/>
      <c r="E100" s="31"/>
      <c r="F100" s="79"/>
      <c r="G100" s="79"/>
      <c r="H100" s="79"/>
      <c r="I100" s="79"/>
      <c r="J100" s="79"/>
      <c r="K100" s="79"/>
      <c r="L100" s="31"/>
      <c r="M100" s="79"/>
      <c r="N100" s="79"/>
      <c r="O100" s="79"/>
      <c r="P100" s="79"/>
      <c r="Q100" s="2" t="str">
        <f t="shared" si="136"/>
        <v/>
      </c>
      <c r="R100" s="11" t="str">
        <f t="shared" si="137"/>
        <v/>
      </c>
      <c r="S100" s="2" t="str">
        <f t="shared" si="138"/>
        <v/>
      </c>
      <c r="T100" s="11" t="str">
        <f t="shared" si="139"/>
        <v/>
      </c>
      <c r="U100" s="2" t="str">
        <f t="shared" si="140"/>
        <v/>
      </c>
      <c r="V100" s="11" t="str">
        <f t="shared" si="141"/>
        <v/>
      </c>
      <c r="W100" s="80" t="str">
        <f t="shared" si="142"/>
        <v/>
      </c>
      <c r="X100" s="80" t="str">
        <f t="shared" si="143"/>
        <v/>
      </c>
      <c r="Y100" s="2" t="str">
        <f t="shared" si="105"/>
        <v/>
      </c>
      <c r="Z100" s="11" t="str">
        <f t="shared" si="106"/>
        <v/>
      </c>
      <c r="AA100" s="2" t="str">
        <f t="shared" si="107"/>
        <v/>
      </c>
      <c r="AB100" s="11" t="str">
        <f t="shared" si="108"/>
        <v/>
      </c>
      <c r="AC100" s="2" t="str">
        <f t="shared" si="109"/>
        <v/>
      </c>
      <c r="AD100" s="11" t="str">
        <f t="shared" si="110"/>
        <v/>
      </c>
      <c r="AE100" s="11" t="str">
        <f t="shared" si="111"/>
        <v/>
      </c>
      <c r="AF100" s="2" t="str">
        <f t="shared" si="112"/>
        <v/>
      </c>
      <c r="AG100" s="2" t="str">
        <f t="shared" si="113"/>
        <v/>
      </c>
      <c r="AH100" s="2" t="str">
        <f t="shared" si="114"/>
        <v/>
      </c>
      <c r="AI100" s="11" t="str">
        <f t="shared" si="115"/>
        <v/>
      </c>
      <c r="AJ100" s="2" t="str">
        <f t="shared" si="157"/>
        <v/>
      </c>
      <c r="AK100" s="11" t="str">
        <f t="shared" si="117"/>
        <v/>
      </c>
      <c r="AL100" s="2" t="str">
        <f t="shared" si="118"/>
        <v/>
      </c>
      <c r="AM100" s="11" t="str">
        <f t="shared" si="158"/>
        <v/>
      </c>
      <c r="AN100" s="11" t="str">
        <f t="shared" si="144"/>
        <v/>
      </c>
      <c r="AO100" s="11" t="str">
        <f t="shared" si="145"/>
        <v/>
      </c>
      <c r="AP100" s="32"/>
      <c r="AQ100" s="32"/>
      <c r="AR100" s="137"/>
      <c r="AS100" s="12" t="e">
        <f t="shared" si="146"/>
        <v>#VALUE!</v>
      </c>
      <c r="AT100" s="13" t="e">
        <f t="shared" si="147"/>
        <v>#VALUE!</v>
      </c>
      <c r="AU100" s="13"/>
      <c r="AV100" s="8">
        <f t="shared" si="148"/>
        <v>9.0359999999999996</v>
      </c>
      <c r="AW100" s="8">
        <f t="shared" si="149"/>
        <v>-184.49199999999999</v>
      </c>
      <c r="AX100" s="8"/>
      <c r="AY100" s="8">
        <f t="shared" si="120"/>
        <v>0</v>
      </c>
      <c r="AZ100"/>
      <c r="BA100" t="e">
        <f>IF(D100="M",IF(BD100&lt;78,LMS!$D$5*BD100^3+LMS!$E$5*BD100^2+LMS!$F$5*BD100+LMS!$G$5,IF(BD100&lt;150,LMS!$D$6*BD100^3+LMS!$E$6*BD100^2+LMS!$F$6*BD100+LMS!$G$6,LMS!$D$7*BD100^3+LMS!$E$7*BD100^2+LMS!$F$7*BD100+LMS!$G$7)),IF(BD100&lt;69,LMS!$D$9*BD100^3+LMS!$E$9*BD100^2+LMS!$F$9*BD100+LMS!$G$9,IF(BD100&lt;150,LMS!$D$10*BD100^3+LMS!$E$10*BD100^2+LMS!$F$10*BD100+LMS!$G$10,LMS!$D$11*BD100^3+LMS!$E$11*BD100^2+LMS!$F$11*BD100+LMS!$G$11)))</f>
        <v>#VALUE!</v>
      </c>
      <c r="BB100" t="e">
        <f>IF(D100="M",(IF(BD100&lt;2.5,LMS!$D$21*BD100^3+LMS!$E$21*BD100^2+LMS!$F$21*BD100+LMS!$G$21,IF(BD100&lt;9.5,LMS!$D$22*BD100^3+LMS!$E$22*BD100^2+LMS!$F$22*BD100+LMS!$G$22,IF(BD100&lt;26.75,LMS!$D$23*BD100^3+LMS!$E$23*BD100^2+LMS!$F$23*BD100+LMS!$G$23,IF(BD100&lt;90,LMS!$D$24*BD100^3+LMS!$E$24*BD100^2+LMS!$F$24*BD100+LMS!$G$24,LMS!$D$25*BD100^3+LMS!$E$25*BD100^2+LMS!$F$25*BD100+LMS!$G$25))))),(IF(BD100&lt;2.5,LMS!$D$27*BD100^3+LMS!$E$27*BD100^2+LMS!$F$27*BD100+LMS!$G$27,IF(BD100&lt;9.5,LMS!$D$28*BD100^3+LMS!$E$28*BD100^2+LMS!$F$28*BD100+LMS!$G$28,IF(BD100&lt;26.75,LMS!$D$29*BD100^3+LMS!$E$29*BD100^2+LMS!$F$29*BD100+LMS!$G$29,IF(BD100&lt;90,LMS!$D$30*BD100^3+LMS!$E$30*BD100^2+LMS!$F$30*BD100+LMS!$G$30,IF(BD100&lt;150,LMS!$D$31*BD100^3+LMS!$E$31*BD100^2+LMS!$F$31*BD100+LMS!$G$31,LMS!$D$32*BD100^3+LMS!$E$32*BD100^2+LMS!$F$32*BD100+LMS!$G$32)))))))</f>
        <v>#VALUE!</v>
      </c>
      <c r="BC100" t="e">
        <f>IF(D100="M",(IF(BD100&lt;90,LMS!$D$14*BD100^3+LMS!$E$14*BD100^2+LMS!$F$14*BD100+LMS!$G$14,LMS!$D$15*BD100^3+LMS!$E$15*BD100^2+LMS!$F$15*BD100+LMS!$G$15)),(IF(BD100&lt;90,LMS!$D$17*BD100^3+LMS!$E$17*BD100^2+LMS!$F$17*BD100+LMS!$G$17,LMS!$D$18*BD100^3+LMS!$E$18*BD100^2+LMS!$F$18*BD100+LMS!$G$18)))</f>
        <v>#VALUE!</v>
      </c>
      <c r="BD100" s="7" t="e">
        <f t="shared" si="150"/>
        <v>#VALUE!</v>
      </c>
      <c r="BF100" t="e">
        <f t="shared" si="121"/>
        <v>#VALUE!</v>
      </c>
      <c r="BG100" t="e">
        <f t="shared" si="122"/>
        <v>#VALUE!</v>
      </c>
      <c r="BH100" t="e">
        <f t="shared" si="123"/>
        <v>#VALUE!</v>
      </c>
      <c r="BI100" s="7" t="e">
        <f t="shared" si="124"/>
        <v>#VALUE!</v>
      </c>
      <c r="BJ100" s="7" t="e">
        <f t="shared" si="125"/>
        <v>#VALUE!</v>
      </c>
      <c r="BK100" s="7" t="e">
        <f t="shared" si="126"/>
        <v>#VALUE!</v>
      </c>
      <c r="BL100" s="7" t="e">
        <f t="shared" si="151"/>
        <v>#VALUE!</v>
      </c>
      <c r="BM100" s="7" t="e">
        <f t="shared" si="152"/>
        <v>#VALUE!</v>
      </c>
      <c r="BN100" s="7" t="e">
        <f t="shared" si="153"/>
        <v>#VALUE!</v>
      </c>
      <c r="BO100" s="7" t="e">
        <f t="shared" si="154"/>
        <v>#VALUE!</v>
      </c>
      <c r="BP100" s="7" t="e">
        <f t="shared" si="155"/>
        <v>#VALUE!</v>
      </c>
      <c r="BQ100" s="7" t="e">
        <f t="shared" si="156"/>
        <v>#VALUE!</v>
      </c>
      <c r="BS100" s="7" t="e">
        <f t="shared" si="127"/>
        <v>#VALUE!</v>
      </c>
      <c r="BT100" s="7" t="e">
        <f t="shared" si="128"/>
        <v>#VALUE!</v>
      </c>
      <c r="BU100" s="7" t="e">
        <f t="shared" si="129"/>
        <v>#VALUE!</v>
      </c>
      <c r="BV100" s="7" t="e">
        <f t="shared" si="130"/>
        <v>#VALUE!</v>
      </c>
      <c r="BW100" s="7" t="e">
        <f t="shared" si="131"/>
        <v>#VALUE!</v>
      </c>
      <c r="BX100" s="7" t="e">
        <f t="shared" si="132"/>
        <v>#VALUE!</v>
      </c>
      <c r="BY100" s="7" t="e">
        <f t="shared" si="133"/>
        <v>#VALUE!</v>
      </c>
      <c r="BZ100" s="7" t="e">
        <f t="shared" si="134"/>
        <v>#VALUE!</v>
      </c>
      <c r="CA100" s="7" t="e">
        <f t="shared" si="135"/>
        <v>#VALUE!</v>
      </c>
    </row>
    <row r="101" spans="2:79" s="7" customFormat="1">
      <c r="B101" s="119"/>
      <c r="C101" s="119"/>
      <c r="D101" s="119"/>
      <c r="E101" s="31"/>
      <c r="F101" s="79"/>
      <c r="G101" s="79"/>
      <c r="H101" s="79"/>
      <c r="I101" s="79"/>
      <c r="J101" s="79"/>
      <c r="K101" s="79"/>
      <c r="L101" s="31"/>
      <c r="M101" s="79"/>
      <c r="N101" s="79"/>
      <c r="O101" s="79"/>
      <c r="P101" s="79"/>
      <c r="Q101" s="2" t="str">
        <f t="shared" si="136"/>
        <v/>
      </c>
      <c r="R101" s="11" t="str">
        <f t="shared" si="137"/>
        <v/>
      </c>
      <c r="S101" s="2" t="str">
        <f t="shared" si="138"/>
        <v/>
      </c>
      <c r="T101" s="11" t="str">
        <f t="shared" si="139"/>
        <v/>
      </c>
      <c r="U101" s="2" t="str">
        <f t="shared" si="140"/>
        <v/>
      </c>
      <c r="V101" s="11" t="str">
        <f t="shared" si="141"/>
        <v/>
      </c>
      <c r="W101" s="80" t="str">
        <f t="shared" si="142"/>
        <v/>
      </c>
      <c r="X101" s="80" t="str">
        <f t="shared" si="143"/>
        <v/>
      </c>
      <c r="Y101" s="2" t="str">
        <f t="shared" si="105"/>
        <v/>
      </c>
      <c r="Z101" s="11" t="str">
        <f t="shared" si="106"/>
        <v/>
      </c>
      <c r="AA101" s="2" t="str">
        <f t="shared" si="107"/>
        <v/>
      </c>
      <c r="AB101" s="11" t="str">
        <f t="shared" si="108"/>
        <v/>
      </c>
      <c r="AC101" s="2" t="str">
        <f t="shared" si="109"/>
        <v/>
      </c>
      <c r="AD101" s="11" t="str">
        <f t="shared" si="110"/>
        <v/>
      </c>
      <c r="AE101" s="11" t="str">
        <f t="shared" si="111"/>
        <v/>
      </c>
      <c r="AF101" s="2" t="str">
        <f t="shared" si="112"/>
        <v/>
      </c>
      <c r="AG101" s="2" t="str">
        <f t="shared" si="113"/>
        <v/>
      </c>
      <c r="AH101" s="2" t="str">
        <f t="shared" si="114"/>
        <v/>
      </c>
      <c r="AI101" s="11" t="str">
        <f t="shared" si="115"/>
        <v/>
      </c>
      <c r="AJ101" s="2" t="str">
        <f t="shared" si="157"/>
        <v/>
      </c>
      <c r="AK101" s="11" t="str">
        <f t="shared" si="117"/>
        <v/>
      </c>
      <c r="AL101" s="2" t="str">
        <f t="shared" si="118"/>
        <v/>
      </c>
      <c r="AM101" s="11" t="str">
        <f t="shared" si="158"/>
        <v/>
      </c>
      <c r="AN101" s="11" t="str">
        <f t="shared" si="144"/>
        <v/>
      </c>
      <c r="AO101" s="11" t="str">
        <f t="shared" si="145"/>
        <v/>
      </c>
      <c r="AP101" s="32"/>
      <c r="AQ101" s="32"/>
      <c r="AR101" s="137"/>
      <c r="AS101" s="12" t="e">
        <f t="shared" si="146"/>
        <v>#VALUE!</v>
      </c>
      <c r="AT101" s="13" t="e">
        <f t="shared" si="147"/>
        <v>#VALUE!</v>
      </c>
      <c r="AU101" s="13"/>
      <c r="AV101" s="8">
        <f t="shared" si="148"/>
        <v>9.0359999999999996</v>
      </c>
      <c r="AW101" s="8">
        <f t="shared" si="149"/>
        <v>-184.49199999999999</v>
      </c>
      <c r="AX101" s="8"/>
      <c r="AY101" s="8">
        <f t="shared" si="120"/>
        <v>0</v>
      </c>
      <c r="AZ101"/>
      <c r="BA101" t="e">
        <f>IF(D101="M",IF(BD101&lt;78,LMS!$D$5*BD101^3+LMS!$E$5*BD101^2+LMS!$F$5*BD101+LMS!$G$5,IF(BD101&lt;150,LMS!$D$6*BD101^3+LMS!$E$6*BD101^2+LMS!$F$6*BD101+LMS!$G$6,LMS!$D$7*BD101^3+LMS!$E$7*BD101^2+LMS!$F$7*BD101+LMS!$G$7)),IF(BD101&lt;69,LMS!$D$9*BD101^3+LMS!$E$9*BD101^2+LMS!$F$9*BD101+LMS!$G$9,IF(BD101&lt;150,LMS!$D$10*BD101^3+LMS!$E$10*BD101^2+LMS!$F$10*BD101+LMS!$G$10,LMS!$D$11*BD101^3+LMS!$E$11*BD101^2+LMS!$F$11*BD101+LMS!$G$11)))</f>
        <v>#VALUE!</v>
      </c>
      <c r="BB101" t="e">
        <f>IF(D101="M",(IF(BD101&lt;2.5,LMS!$D$21*BD101^3+LMS!$E$21*BD101^2+LMS!$F$21*BD101+LMS!$G$21,IF(BD101&lt;9.5,LMS!$D$22*BD101^3+LMS!$E$22*BD101^2+LMS!$F$22*BD101+LMS!$G$22,IF(BD101&lt;26.75,LMS!$D$23*BD101^3+LMS!$E$23*BD101^2+LMS!$F$23*BD101+LMS!$G$23,IF(BD101&lt;90,LMS!$D$24*BD101^3+LMS!$E$24*BD101^2+LMS!$F$24*BD101+LMS!$G$24,LMS!$D$25*BD101^3+LMS!$E$25*BD101^2+LMS!$F$25*BD101+LMS!$G$25))))),(IF(BD101&lt;2.5,LMS!$D$27*BD101^3+LMS!$E$27*BD101^2+LMS!$F$27*BD101+LMS!$G$27,IF(BD101&lt;9.5,LMS!$D$28*BD101^3+LMS!$E$28*BD101^2+LMS!$F$28*BD101+LMS!$G$28,IF(BD101&lt;26.75,LMS!$D$29*BD101^3+LMS!$E$29*BD101^2+LMS!$F$29*BD101+LMS!$G$29,IF(BD101&lt;90,LMS!$D$30*BD101^3+LMS!$E$30*BD101^2+LMS!$F$30*BD101+LMS!$G$30,IF(BD101&lt;150,LMS!$D$31*BD101^3+LMS!$E$31*BD101^2+LMS!$F$31*BD101+LMS!$G$31,LMS!$D$32*BD101^3+LMS!$E$32*BD101^2+LMS!$F$32*BD101+LMS!$G$32)))))))</f>
        <v>#VALUE!</v>
      </c>
      <c r="BC101" t="e">
        <f>IF(D101="M",(IF(BD101&lt;90,LMS!$D$14*BD101^3+LMS!$E$14*BD101^2+LMS!$F$14*BD101+LMS!$G$14,LMS!$D$15*BD101^3+LMS!$E$15*BD101^2+LMS!$F$15*BD101+LMS!$G$15)),(IF(BD101&lt;90,LMS!$D$17*BD101^3+LMS!$E$17*BD101^2+LMS!$F$17*BD101+LMS!$G$17,LMS!$D$18*BD101^3+LMS!$E$18*BD101^2+LMS!$F$18*BD101+LMS!$G$18)))</f>
        <v>#VALUE!</v>
      </c>
      <c r="BD101" s="7" t="e">
        <f t="shared" si="150"/>
        <v>#VALUE!</v>
      </c>
      <c r="BF101" t="e">
        <f t="shared" si="121"/>
        <v>#VALUE!</v>
      </c>
      <c r="BG101" t="e">
        <f t="shared" si="122"/>
        <v>#VALUE!</v>
      </c>
      <c r="BH101" t="e">
        <f t="shared" si="123"/>
        <v>#VALUE!</v>
      </c>
      <c r="BI101" s="7" t="e">
        <f t="shared" si="124"/>
        <v>#VALUE!</v>
      </c>
      <c r="BJ101" s="7" t="e">
        <f t="shared" si="125"/>
        <v>#VALUE!</v>
      </c>
      <c r="BK101" s="7" t="e">
        <f t="shared" si="126"/>
        <v>#VALUE!</v>
      </c>
      <c r="BL101" s="7" t="e">
        <f t="shared" si="151"/>
        <v>#VALUE!</v>
      </c>
      <c r="BM101" s="7" t="e">
        <f t="shared" si="152"/>
        <v>#VALUE!</v>
      </c>
      <c r="BN101" s="7" t="e">
        <f t="shared" si="153"/>
        <v>#VALUE!</v>
      </c>
      <c r="BO101" s="7" t="e">
        <f t="shared" si="154"/>
        <v>#VALUE!</v>
      </c>
      <c r="BP101" s="7" t="e">
        <f t="shared" si="155"/>
        <v>#VALUE!</v>
      </c>
      <c r="BQ101" s="7" t="e">
        <f t="shared" si="156"/>
        <v>#VALUE!</v>
      </c>
      <c r="BS101" s="7" t="e">
        <f t="shared" si="127"/>
        <v>#VALUE!</v>
      </c>
      <c r="BT101" s="7" t="e">
        <f t="shared" si="128"/>
        <v>#VALUE!</v>
      </c>
      <c r="BU101" s="7" t="e">
        <f t="shared" si="129"/>
        <v>#VALUE!</v>
      </c>
      <c r="BV101" s="7" t="e">
        <f t="shared" si="130"/>
        <v>#VALUE!</v>
      </c>
      <c r="BW101" s="7" t="e">
        <f t="shared" si="131"/>
        <v>#VALUE!</v>
      </c>
      <c r="BX101" s="7" t="e">
        <f t="shared" si="132"/>
        <v>#VALUE!</v>
      </c>
      <c r="BY101" s="7" t="e">
        <f t="shared" si="133"/>
        <v>#VALUE!</v>
      </c>
      <c r="BZ101" s="7" t="e">
        <f t="shared" si="134"/>
        <v>#VALUE!</v>
      </c>
      <c r="CA101" s="7" t="e">
        <f t="shared" si="135"/>
        <v>#VALUE!</v>
      </c>
    </row>
    <row r="102" spans="2:79" s="7" customFormat="1">
      <c r="B102" s="119"/>
      <c r="C102" s="119"/>
      <c r="D102" s="119"/>
      <c r="E102" s="31"/>
      <c r="F102" s="79"/>
      <c r="G102" s="79"/>
      <c r="H102" s="79"/>
      <c r="I102" s="79"/>
      <c r="J102" s="79"/>
      <c r="K102" s="79"/>
      <c r="L102" s="31"/>
      <c r="M102" s="79"/>
      <c r="N102" s="79"/>
      <c r="O102" s="79"/>
      <c r="P102" s="79"/>
      <c r="Q102" s="2" t="str">
        <f t="shared" si="136"/>
        <v/>
      </c>
      <c r="R102" s="11" t="str">
        <f t="shared" si="137"/>
        <v/>
      </c>
      <c r="S102" s="2" t="str">
        <f t="shared" si="138"/>
        <v/>
      </c>
      <c r="T102" s="11" t="str">
        <f t="shared" si="139"/>
        <v/>
      </c>
      <c r="U102" s="2" t="str">
        <f t="shared" si="140"/>
        <v/>
      </c>
      <c r="V102" s="11" t="str">
        <f t="shared" si="141"/>
        <v/>
      </c>
      <c r="W102" s="80" t="str">
        <f t="shared" si="142"/>
        <v/>
      </c>
      <c r="X102" s="80" t="str">
        <f t="shared" si="143"/>
        <v/>
      </c>
      <c r="Y102" s="2" t="str">
        <f t="shared" si="105"/>
        <v/>
      </c>
      <c r="Z102" s="11" t="str">
        <f t="shared" si="106"/>
        <v/>
      </c>
      <c r="AA102" s="2" t="str">
        <f t="shared" si="107"/>
        <v/>
      </c>
      <c r="AB102" s="11" t="str">
        <f t="shared" si="108"/>
        <v/>
      </c>
      <c r="AC102" s="2" t="str">
        <f t="shared" si="109"/>
        <v/>
      </c>
      <c r="AD102" s="11" t="str">
        <f t="shared" si="110"/>
        <v/>
      </c>
      <c r="AE102" s="11" t="str">
        <f t="shared" si="111"/>
        <v/>
      </c>
      <c r="AF102" s="2" t="str">
        <f t="shared" si="112"/>
        <v/>
      </c>
      <c r="AG102" s="2" t="str">
        <f t="shared" si="113"/>
        <v/>
      </c>
      <c r="AH102" s="2" t="str">
        <f t="shared" si="114"/>
        <v/>
      </c>
      <c r="AI102" s="11" t="str">
        <f t="shared" si="115"/>
        <v/>
      </c>
      <c r="AJ102" s="2" t="str">
        <f t="shared" si="157"/>
        <v/>
      </c>
      <c r="AK102" s="11" t="str">
        <f t="shared" si="117"/>
        <v/>
      </c>
      <c r="AL102" s="2" t="str">
        <f t="shared" si="118"/>
        <v/>
      </c>
      <c r="AM102" s="11" t="str">
        <f t="shared" si="158"/>
        <v/>
      </c>
      <c r="AN102" s="11" t="str">
        <f t="shared" si="144"/>
        <v/>
      </c>
      <c r="AO102" s="11" t="str">
        <f t="shared" si="145"/>
        <v/>
      </c>
      <c r="AP102" s="32"/>
      <c r="AQ102" s="32"/>
      <c r="AR102" s="137"/>
      <c r="AS102" s="12" t="e">
        <f t="shared" si="146"/>
        <v>#VALUE!</v>
      </c>
      <c r="AT102" s="13" t="e">
        <f t="shared" si="147"/>
        <v>#VALUE!</v>
      </c>
      <c r="AU102" s="13"/>
      <c r="AV102" s="8">
        <f t="shared" si="148"/>
        <v>9.0359999999999996</v>
      </c>
      <c r="AW102" s="8">
        <f t="shared" si="149"/>
        <v>-184.49199999999999</v>
      </c>
      <c r="AX102" s="8"/>
      <c r="AY102" s="8">
        <f t="shared" si="120"/>
        <v>0</v>
      </c>
      <c r="AZ102"/>
      <c r="BA102" t="e">
        <f>IF(D102="M",IF(BD102&lt;78,LMS!$D$5*BD102^3+LMS!$E$5*BD102^2+LMS!$F$5*BD102+LMS!$G$5,IF(BD102&lt;150,LMS!$D$6*BD102^3+LMS!$E$6*BD102^2+LMS!$F$6*BD102+LMS!$G$6,LMS!$D$7*BD102^3+LMS!$E$7*BD102^2+LMS!$F$7*BD102+LMS!$G$7)),IF(BD102&lt;69,LMS!$D$9*BD102^3+LMS!$E$9*BD102^2+LMS!$F$9*BD102+LMS!$G$9,IF(BD102&lt;150,LMS!$D$10*BD102^3+LMS!$E$10*BD102^2+LMS!$F$10*BD102+LMS!$G$10,LMS!$D$11*BD102^3+LMS!$E$11*BD102^2+LMS!$F$11*BD102+LMS!$G$11)))</f>
        <v>#VALUE!</v>
      </c>
      <c r="BB102" t="e">
        <f>IF(D102="M",(IF(BD102&lt;2.5,LMS!$D$21*BD102^3+LMS!$E$21*BD102^2+LMS!$F$21*BD102+LMS!$G$21,IF(BD102&lt;9.5,LMS!$D$22*BD102^3+LMS!$E$22*BD102^2+LMS!$F$22*BD102+LMS!$G$22,IF(BD102&lt;26.75,LMS!$D$23*BD102^3+LMS!$E$23*BD102^2+LMS!$F$23*BD102+LMS!$G$23,IF(BD102&lt;90,LMS!$D$24*BD102^3+LMS!$E$24*BD102^2+LMS!$F$24*BD102+LMS!$G$24,LMS!$D$25*BD102^3+LMS!$E$25*BD102^2+LMS!$F$25*BD102+LMS!$G$25))))),(IF(BD102&lt;2.5,LMS!$D$27*BD102^3+LMS!$E$27*BD102^2+LMS!$F$27*BD102+LMS!$G$27,IF(BD102&lt;9.5,LMS!$D$28*BD102^3+LMS!$E$28*BD102^2+LMS!$F$28*BD102+LMS!$G$28,IF(BD102&lt;26.75,LMS!$D$29*BD102^3+LMS!$E$29*BD102^2+LMS!$F$29*BD102+LMS!$G$29,IF(BD102&lt;90,LMS!$D$30*BD102^3+LMS!$E$30*BD102^2+LMS!$F$30*BD102+LMS!$G$30,IF(BD102&lt;150,LMS!$D$31*BD102^3+LMS!$E$31*BD102^2+LMS!$F$31*BD102+LMS!$G$31,LMS!$D$32*BD102^3+LMS!$E$32*BD102^2+LMS!$F$32*BD102+LMS!$G$32)))))))</f>
        <v>#VALUE!</v>
      </c>
      <c r="BC102" t="e">
        <f>IF(D102="M",(IF(BD102&lt;90,LMS!$D$14*BD102^3+LMS!$E$14*BD102^2+LMS!$F$14*BD102+LMS!$G$14,LMS!$D$15*BD102^3+LMS!$E$15*BD102^2+LMS!$F$15*BD102+LMS!$G$15)),(IF(BD102&lt;90,LMS!$D$17*BD102^3+LMS!$E$17*BD102^2+LMS!$F$17*BD102+LMS!$G$17,LMS!$D$18*BD102^3+LMS!$E$18*BD102^2+LMS!$F$18*BD102+LMS!$G$18)))</f>
        <v>#VALUE!</v>
      </c>
      <c r="BD102" s="7" t="e">
        <f t="shared" si="150"/>
        <v>#VALUE!</v>
      </c>
      <c r="BF102" t="e">
        <f t="shared" si="121"/>
        <v>#VALUE!</v>
      </c>
      <c r="BG102" t="e">
        <f t="shared" si="122"/>
        <v>#VALUE!</v>
      </c>
      <c r="BH102" t="e">
        <f t="shared" si="123"/>
        <v>#VALUE!</v>
      </c>
      <c r="BI102" s="7" t="e">
        <f t="shared" si="124"/>
        <v>#VALUE!</v>
      </c>
      <c r="BJ102" s="7" t="e">
        <f t="shared" si="125"/>
        <v>#VALUE!</v>
      </c>
      <c r="BK102" s="7" t="e">
        <f t="shared" si="126"/>
        <v>#VALUE!</v>
      </c>
      <c r="BL102" s="7" t="e">
        <f t="shared" si="151"/>
        <v>#VALUE!</v>
      </c>
      <c r="BM102" s="7" t="e">
        <f t="shared" si="152"/>
        <v>#VALUE!</v>
      </c>
      <c r="BN102" s="7" t="e">
        <f t="shared" si="153"/>
        <v>#VALUE!</v>
      </c>
      <c r="BO102" s="7" t="e">
        <f t="shared" si="154"/>
        <v>#VALUE!</v>
      </c>
      <c r="BP102" s="7" t="e">
        <f t="shared" si="155"/>
        <v>#VALUE!</v>
      </c>
      <c r="BQ102" s="7" t="e">
        <f t="shared" si="156"/>
        <v>#VALUE!</v>
      </c>
      <c r="BS102" s="7" t="e">
        <f t="shared" si="127"/>
        <v>#VALUE!</v>
      </c>
      <c r="BT102" s="7" t="e">
        <f t="shared" si="128"/>
        <v>#VALUE!</v>
      </c>
      <c r="BU102" s="7" t="e">
        <f t="shared" si="129"/>
        <v>#VALUE!</v>
      </c>
      <c r="BV102" s="7" t="e">
        <f t="shared" si="130"/>
        <v>#VALUE!</v>
      </c>
      <c r="BW102" s="7" t="e">
        <f t="shared" si="131"/>
        <v>#VALUE!</v>
      </c>
      <c r="BX102" s="7" t="e">
        <f t="shared" si="132"/>
        <v>#VALUE!</v>
      </c>
      <c r="BY102" s="7" t="e">
        <f t="shared" si="133"/>
        <v>#VALUE!</v>
      </c>
      <c r="BZ102" s="7" t="e">
        <f t="shared" si="134"/>
        <v>#VALUE!</v>
      </c>
      <c r="CA102" s="7" t="e">
        <f t="shared" si="135"/>
        <v>#VALUE!</v>
      </c>
    </row>
  </sheetData>
  <sheetProtection password="94F3" sheet="1" objects="1" scenarios="1"/>
  <mergeCells count="4">
    <mergeCell ref="Y1:AD1"/>
    <mergeCell ref="AG1:AH1"/>
    <mergeCell ref="F1:K1"/>
    <mergeCell ref="Q1:V1"/>
  </mergeCells>
  <phoneticPr fontId="1"/>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57"/>
  <sheetViews>
    <sheetView topLeftCell="B1" workbookViewId="0">
      <pane ySplit="7" topLeftCell="A8" activePane="bottomLeft" state="frozen"/>
      <selection pane="bottomLeft" activeCell="D8" sqref="D8"/>
    </sheetView>
  </sheetViews>
  <sheetFormatPr defaultRowHeight="13.5"/>
  <cols>
    <col min="1" max="1" width="2.875" style="32" customWidth="1"/>
    <col min="2" max="2" width="10.25" style="32" customWidth="1"/>
    <col min="3" max="4" width="12.5" style="32" customWidth="1"/>
    <col min="5" max="8" width="6.375" style="32" customWidth="1"/>
    <col min="9" max="9" width="10.375" style="33" customWidth="1"/>
    <col min="10" max="11" width="6.25" style="33" customWidth="1"/>
    <col min="12" max="15" width="6.25" style="34" customWidth="1"/>
    <col min="16" max="16" width="7.125" style="34" customWidth="1"/>
    <col min="17" max="19" width="6.25" style="34" customWidth="1"/>
    <col min="20" max="24" width="6.25" style="32" customWidth="1"/>
    <col min="25" max="25" width="5.625" style="32" customWidth="1"/>
    <col min="26" max="26" width="11" style="32" customWidth="1"/>
    <col min="27" max="27" width="7.75" style="32" customWidth="1"/>
    <col min="28" max="28" width="10.625" style="32" customWidth="1"/>
    <col min="31" max="31" width="16.75" style="32" customWidth="1"/>
    <col min="32" max="32" width="3.625" style="35" hidden="1" customWidth="1"/>
    <col min="33" max="36" width="4.25" style="32" hidden="1" customWidth="1"/>
    <col min="37" max="37" width="5" style="32" hidden="1" customWidth="1"/>
    <col min="38" max="38" width="8" style="32" hidden="1" customWidth="1"/>
    <col min="39" max="41" width="14.5" style="32" hidden="1" customWidth="1"/>
    <col min="42" max="42" width="10.875" style="32" hidden="1" customWidth="1"/>
    <col min="43" max="59" width="9" style="32" hidden="1" customWidth="1"/>
    <col min="60" max="82" width="9" style="32" customWidth="1"/>
    <col min="83" max="16384" width="9" style="32"/>
  </cols>
  <sheetData>
    <row r="1" spans="2:59" ht="14.25" thickBot="1">
      <c r="R1" s="118"/>
      <c r="S1" s="118"/>
      <c r="T1" s="7"/>
      <c r="U1" s="7"/>
      <c r="V1" s="7"/>
      <c r="W1" s="7"/>
      <c r="X1" s="7"/>
      <c r="Y1" s="7"/>
      <c r="Z1" s="7"/>
    </row>
    <row r="2" spans="2:59">
      <c r="B2" s="87"/>
      <c r="C2" s="88"/>
      <c r="D2" s="88"/>
      <c r="E2" s="88"/>
      <c r="F2" s="149" t="s">
        <v>134</v>
      </c>
      <c r="G2" s="150"/>
      <c r="H2" s="150"/>
      <c r="I2" s="150"/>
      <c r="J2" s="150"/>
      <c r="K2" s="150"/>
      <c r="L2" s="150"/>
      <c r="M2" s="150"/>
      <c r="N2" s="150"/>
      <c r="O2" s="150"/>
      <c r="P2" s="150"/>
      <c r="Q2" s="151"/>
      <c r="R2" s="118"/>
      <c r="S2" s="118"/>
      <c r="T2" s="7"/>
      <c r="U2" s="7"/>
      <c r="V2" s="7"/>
      <c r="W2" s="7"/>
      <c r="X2" s="7"/>
      <c r="Y2" s="7"/>
      <c r="Z2" s="7"/>
    </row>
    <row r="3" spans="2:59" ht="67.5">
      <c r="B3" s="96" t="s">
        <v>20</v>
      </c>
      <c r="C3" s="97" t="s">
        <v>21</v>
      </c>
      <c r="D3" s="97" t="s">
        <v>37</v>
      </c>
      <c r="E3" s="97" t="s">
        <v>38</v>
      </c>
      <c r="F3" s="97" t="s">
        <v>130</v>
      </c>
      <c r="G3" s="97" t="s">
        <v>131</v>
      </c>
      <c r="H3" s="97" t="s">
        <v>132</v>
      </c>
      <c r="I3" s="97" t="s">
        <v>142</v>
      </c>
      <c r="J3" s="97" t="s">
        <v>143</v>
      </c>
      <c r="K3" s="97" t="s">
        <v>144</v>
      </c>
      <c r="L3" s="98" t="s">
        <v>152</v>
      </c>
      <c r="M3" s="98" t="s">
        <v>153</v>
      </c>
      <c r="N3" s="98" t="s">
        <v>154</v>
      </c>
      <c r="O3" s="98" t="s">
        <v>155</v>
      </c>
      <c r="P3" s="98" t="s">
        <v>156</v>
      </c>
      <c r="Q3" s="99" t="s">
        <v>157</v>
      </c>
      <c r="R3" s="118"/>
      <c r="S3" s="154" t="s">
        <v>160</v>
      </c>
      <c r="T3" s="155"/>
      <c r="U3" s="156"/>
      <c r="V3" s="112"/>
      <c r="W3" s="7"/>
      <c r="X3" s="7"/>
      <c r="Y3" s="7"/>
      <c r="Z3" s="7"/>
      <c r="AC3" s="32"/>
    </row>
    <row r="4" spans="2:59" ht="14.25" thickBot="1">
      <c r="B4" s="100">
        <v>1</v>
      </c>
      <c r="C4" s="101"/>
      <c r="D4" s="102">
        <v>41032</v>
      </c>
      <c r="E4" s="107" t="s">
        <v>171</v>
      </c>
      <c r="F4" s="103">
        <v>1</v>
      </c>
      <c r="G4" s="103">
        <v>28</v>
      </c>
      <c r="H4" s="103">
        <v>0</v>
      </c>
      <c r="I4" s="103">
        <v>1125.5</v>
      </c>
      <c r="J4" s="103">
        <v>36.28</v>
      </c>
      <c r="K4" s="103">
        <v>25.37</v>
      </c>
      <c r="L4" s="104">
        <f>IF(COUNTA(E4:H4,I4)=5,IF(G4&gt;41,"*",IF(G4&lt;22,"*",NORMSDIST(((I4/AZ5)^(AY5)-1)/AY5/BA5)*100)),"")</f>
        <v>61.471489629797645</v>
      </c>
      <c r="M4" s="105">
        <f>IF(COUNTA(E4:H4,I4)=5,IF(G4&gt;41,"*",IF(G4&lt;22,"*",((I4/AZ5)^(AY5)-1)/AY5/BA5)),"")</f>
        <v>0.29162912109581857</v>
      </c>
      <c r="N4" s="104">
        <f>IF(COUNTA(G4,H4,J4)=3,IF(G4&gt;41,"*",IF(G4&lt;22,"*",NORMSDIST(((J4/BC5)^(BB5)-1)/BB5/BD5)*100)),"")</f>
        <v>49.961175428739111</v>
      </c>
      <c r="O4" s="105">
        <f>IF(COUNTA(G4,H4,J4)=3,IF(G4&gt;41,"*",IF(G4&lt;22,"*",((J4/BC5)^(BB5)-1)/BB5/BD5)),"")</f>
        <v>-9.7318783434665918E-4</v>
      </c>
      <c r="P4" s="104">
        <f>IF(COUNTA(G4,H4,K4)=3,IF(G4&gt;41,"*",IF(G4&lt;22,"*",NORMSDIST(((K4/BF5)^(BE5)-1)/BE5/BG5)*100)),"")</f>
        <v>49.961215262521272</v>
      </c>
      <c r="Q4" s="106">
        <f>IF(COUNTA(G4,H4,K4)=3,IF(G4&gt;41,"*",IF(G4&lt;22,"*",((K4/BF5)^(BE5)-1)/BE5/BG5)),"")</f>
        <v>-9.7218934902773796E-4</v>
      </c>
      <c r="R4" s="118"/>
      <c r="S4" s="118"/>
      <c r="T4" s="7"/>
      <c r="U4" s="7"/>
      <c r="V4" s="7"/>
      <c r="W4" s="7"/>
      <c r="X4" s="7"/>
      <c r="Y4" s="7"/>
      <c r="Z4" s="7"/>
      <c r="AY4" s="81" t="s">
        <v>141</v>
      </c>
      <c r="AZ4" s="82"/>
      <c r="BA4" s="82"/>
      <c r="BB4" s="82"/>
      <c r="BC4" s="82"/>
      <c r="BD4" s="82"/>
      <c r="BE4" s="82"/>
      <c r="BF4" s="82"/>
      <c r="BG4" s="83"/>
    </row>
    <row r="5" spans="2:59" ht="14.25" thickBot="1">
      <c r="R5" s="118"/>
      <c r="S5" s="118"/>
      <c r="T5" s="7"/>
      <c r="U5" s="7"/>
      <c r="V5" s="7"/>
      <c r="W5" s="7"/>
      <c r="X5" s="7"/>
      <c r="Y5" s="7"/>
      <c r="Z5" s="7"/>
      <c r="AY5" s="84">
        <f>INDEX(IF(E4="M",(IF(F4=1,maleFB,IF(F4=2,maleSB,"error"))),IF(E4="F",IF(F4=1,femaleFB,IF(F4=2,femaleSB,"error")),"")),(G4-22)*7+H4+1,1)</f>
        <v>0.68812629999999997</v>
      </c>
      <c r="AZ5" s="85">
        <f>INDEX(IF(E4="M",(IF(F4=1,maleFB,IF(F4=2,maleSB,"error"))),IF(E4="F",IF(F4=1,femaleFB,IF(F4=2,femaleSB,"error")),"")),(G4-22)*7+H4+1,2)</f>
        <v>1078.9939999999999</v>
      </c>
      <c r="BA5" s="85">
        <f>INDEX(IF(E4="M",(IF(F4=1,maleFB,IF(F4=2,maleSB,"error"))),IF(E4="F",IF(F4=1,femaleFB,IF(F4=2,femaleSB,"error")),"")),(G4-22)*7+H4+1,3)</f>
        <v>0.1468197</v>
      </c>
      <c r="BB5" s="85">
        <f>INDEX(birthH,(G4-22)*7+H4+1,1)</f>
        <v>2.918847</v>
      </c>
      <c r="BC5" s="85">
        <f>INDEX(birthH,(G4-22)*7+H4+1,2)</f>
        <v>36.281860000000002</v>
      </c>
      <c r="BD5" s="85">
        <f>INDEX(birthH,(G4-22)*7+H4+1,3)</f>
        <v>5.2675100000000002E-2</v>
      </c>
      <c r="BE5" s="85">
        <f>INDEX(head,(G4-22)*7+H4+1,1)</f>
        <v>2.3080660000000002</v>
      </c>
      <c r="BF5" s="85">
        <f>INDEX(head,(G4-22)*7+H4+1,2)</f>
        <v>25.371569999999998</v>
      </c>
      <c r="BG5" s="86">
        <f>INDEX(head,(G4-22)*7+H4+1,3)</f>
        <v>6.3647869999999995E-2</v>
      </c>
    </row>
    <row r="6" spans="2:59">
      <c r="D6" s="113"/>
      <c r="E6" s="114"/>
      <c r="F6" s="114"/>
      <c r="G6" s="114"/>
      <c r="H6" s="114"/>
      <c r="I6" s="115"/>
      <c r="J6" s="152" t="s">
        <v>159</v>
      </c>
      <c r="K6" s="149"/>
      <c r="L6" s="149"/>
      <c r="M6" s="149"/>
      <c r="N6" s="149"/>
      <c r="O6" s="153"/>
      <c r="P6" s="115"/>
      <c r="Q6" s="116" t="s">
        <v>57</v>
      </c>
      <c r="R6" s="149" t="s">
        <v>56</v>
      </c>
      <c r="S6" s="149"/>
      <c r="T6" s="114"/>
      <c r="U6" s="114"/>
      <c r="V6" s="114"/>
      <c r="W6" s="114"/>
      <c r="X6" s="114"/>
      <c r="Y6" s="113"/>
      <c r="Z6" s="117"/>
      <c r="AC6" s="32"/>
      <c r="AD6" s="32"/>
      <c r="AV6" s="7" t="s">
        <v>122</v>
      </c>
      <c r="AY6" s="32" t="s">
        <v>120</v>
      </c>
      <c r="BB6" s="32" t="s">
        <v>121</v>
      </c>
      <c r="BE6" s="32" t="s">
        <v>123</v>
      </c>
    </row>
    <row r="7" spans="2:59" s="7" customFormat="1" ht="81" customHeight="1" thickBot="1">
      <c r="D7" s="89" t="s">
        <v>36</v>
      </c>
      <c r="E7" s="90" t="s">
        <v>35</v>
      </c>
      <c r="F7" s="90" t="s">
        <v>136</v>
      </c>
      <c r="G7" s="90" t="s">
        <v>137</v>
      </c>
      <c r="H7" s="90" t="s">
        <v>122</v>
      </c>
      <c r="I7" s="108" t="s">
        <v>158</v>
      </c>
      <c r="J7" s="91" t="s">
        <v>147</v>
      </c>
      <c r="K7" s="91" t="s">
        <v>138</v>
      </c>
      <c r="L7" s="91" t="s">
        <v>148</v>
      </c>
      <c r="M7" s="91" t="s">
        <v>139</v>
      </c>
      <c r="N7" s="91" t="s">
        <v>149</v>
      </c>
      <c r="O7" s="95" t="s">
        <v>140</v>
      </c>
      <c r="P7" s="108" t="s">
        <v>30</v>
      </c>
      <c r="Q7" s="92" t="s">
        <v>52</v>
      </c>
      <c r="R7" s="92" t="s">
        <v>51</v>
      </c>
      <c r="S7" s="92" t="s">
        <v>52</v>
      </c>
      <c r="T7" s="93" t="s">
        <v>22</v>
      </c>
      <c r="U7" s="93" t="s">
        <v>150</v>
      </c>
      <c r="V7" s="93" t="s">
        <v>23</v>
      </c>
      <c r="W7" s="91" t="s">
        <v>151</v>
      </c>
      <c r="X7" s="91" t="s">
        <v>133</v>
      </c>
      <c r="Y7" s="89" t="s">
        <v>58</v>
      </c>
      <c r="Z7" s="94" t="s">
        <v>53</v>
      </c>
      <c r="AA7" s="32"/>
      <c r="AB7" s="32"/>
      <c r="AC7" s="32"/>
      <c r="AD7" s="32"/>
      <c r="AE7" s="136"/>
      <c r="AF7" s="10" t="s">
        <v>24</v>
      </c>
      <c r="AG7" s="9" t="s">
        <v>25</v>
      </c>
      <c r="AH7" s="30"/>
      <c r="AI7" s="30" t="s">
        <v>145</v>
      </c>
      <c r="AJ7" s="30" t="s">
        <v>146</v>
      </c>
      <c r="AK7" s="9"/>
      <c r="AL7" s="30" t="s">
        <v>54</v>
      </c>
      <c r="AM7" s="30" t="s">
        <v>55</v>
      </c>
      <c r="AN7" s="30"/>
      <c r="AO7" s="30" t="s">
        <v>135</v>
      </c>
      <c r="AP7"/>
      <c r="AQ7" t="s">
        <v>26</v>
      </c>
      <c r="AR7" t="s">
        <v>27</v>
      </c>
      <c r="AS7" t="s">
        <v>28</v>
      </c>
      <c r="AT7" s="7" t="s">
        <v>29</v>
      </c>
      <c r="AV7" t="s">
        <v>15</v>
      </c>
      <c r="AW7" t="s">
        <v>19</v>
      </c>
      <c r="AX7" t="s">
        <v>18</v>
      </c>
      <c r="AY7" t="s">
        <v>15</v>
      </c>
      <c r="AZ7" t="s">
        <v>19</v>
      </c>
      <c r="BA7" t="s">
        <v>18</v>
      </c>
      <c r="BB7" t="s">
        <v>15</v>
      </c>
      <c r="BC7" t="s">
        <v>19</v>
      </c>
      <c r="BD7" t="s">
        <v>18</v>
      </c>
      <c r="BE7" t="s">
        <v>15</v>
      </c>
      <c r="BF7" t="s">
        <v>19</v>
      </c>
      <c r="BG7" t="s">
        <v>18</v>
      </c>
    </row>
    <row r="8" spans="2:59" s="7" customFormat="1">
      <c r="B8" s="80"/>
      <c r="C8" s="80"/>
      <c r="D8" s="31">
        <v>41033</v>
      </c>
      <c r="E8" s="79">
        <v>36.700000000000003</v>
      </c>
      <c r="F8" s="79">
        <v>1076</v>
      </c>
      <c r="G8" s="79">
        <v>26</v>
      </c>
      <c r="H8" s="79">
        <v>25</v>
      </c>
      <c r="I8" s="109" t="str">
        <f>IF(COUNTA($V$3)=1,"",IF(COUNTA($D$4,$G$4,$H$4,D8)=4,INT((D8-$D$4+$G$4*7+$H$4)/7)&amp;" 週 "&amp;MOD((D8-$D$4+$G$4*7+$H$4),7)&amp;" 日",""))</f>
        <v>28 週 1 日</v>
      </c>
      <c r="J8" s="110">
        <f>IF(COUNTA($V$3)=1,"",IF(COUNTA($E$4:$H$4,F8)=5,IF(AI8&gt;41,"*",IF(AI8&lt;22,"*",NORMSDIST(((F8/AZ8)^(AY8)-1)/AY8/BA8)*100)),""))</f>
        <v>45.908761804206385</v>
      </c>
      <c r="K8" s="111">
        <f>IF(COUNTA($V$3)=1,"",IF(COUNTA($E$4:$H$4,F8)=5,IF(AI8&gt;41,"*",IF(AI8&lt;22,"*",((F8/AZ8)^(AY8)-1)/AY8/BA8)),""))</f>
        <v>-0.10273255386108171</v>
      </c>
      <c r="L8" s="110">
        <f>IF(COUNTA($V$3)=1,"",IF(COUNTA($G$4,$H$4,E8)=3,IF(AI8&gt;41,"*",IF(AI8&lt;22,"*",NORMSDIST(((E8/BC8)^(BB8)-1)/BB8/BD8)*100)),""))</f>
        <v>55.628794262655013</v>
      </c>
      <c r="M8" s="111">
        <f>IF(COUNTA($V$3)=1,"",IF(COUNTA($G$4,$H$4,E8)=3,IF(AI8&gt;41,"*",IF(AI8&lt;22,"*",((E8/BC8)^(BB8)-1)/BB8/BD8)),""))</f>
        <v>0.14156436658537952</v>
      </c>
      <c r="N8" s="110">
        <f>IF(COUNTA($V$3)=1,"",IF(COUNTA($G$4,$H$4,G8)=3,IF(AI8&gt;41,"*",IF(AI8&lt;22,"*",NORMSDIST(((G8/BF8)^(BE8)-1)/BE8/BG8)*100)),""))</f>
        <v>62.860317143738165</v>
      </c>
      <c r="O8" s="111">
        <f>IF(COUNTA($V$3)=1,"",IF(COUNTA($G$4,$H$4,G8)=3,IF(AI8&gt;41,"*",IF(AI8&lt;22,"*",((G8/BF8)^(BE8)-1)/BE8/BG8)),""))</f>
        <v>0.32815607554792575</v>
      </c>
      <c r="P8" s="111">
        <f t="shared" ref="P8:P14" si="0">IF(COUNTA($E$4,$D$4,D8,E8)=4,IF(Y8&gt;17.583,"*",(E8-(INDEX(IF(E4="F",Hfemalemean,Hmalemean),AG8+1,INT(Y8)+1))))/(INDEX(IF(E4="F",Hfemalesd,Hmalesd),AG8+1,INT(Y8)+1)),"")</f>
        <v>-5.6305106031827679</v>
      </c>
      <c r="Q8" s="110" t="str">
        <f t="shared" ref="Q8:Q14" si="1">IF(COUNTA($E$4,$D$4,D8,E8,F8)=5,IF(Y8&lt;1,"*",IF(Y8&gt;=6,"*",IF(E8&gt;=120,"*",IF(E8&lt;70,"*",(AO8-AL8)/AL8*100)))),"")</f>
        <v>*</v>
      </c>
      <c r="R8" s="110" t="str">
        <f t="shared" ref="R8:R14" si="2">IF(COUNTA($E$4,$D$4,D8,E8,F8)&lt;5,"",IF(Y8&lt;6,"*",IF(Y8&gt;=17.583,"*",(AO8-E8*INDEX(IF(E4="F",muratafemale,muratamale),INT(Y8)-4,1)-INDEX(IF(E4="F",muratafemale,muratamale),INT(Y8)-4,2))/(E8*INDEX(IF(E4="F",muratafemale,muratamale),INT(Y8)-4,1)+INDEX(IF(E4="F",muratafemale,muratamale),INT(Y8)-4,2))*100)))</f>
        <v>*</v>
      </c>
      <c r="S8" s="110" t="str">
        <f t="shared" ref="S8:S14" si="3">IF(COUNTA($E$4,$D$4,D8,E8,F8)=5,IF(E8&gt;=IF(E4="M",181,174),"*",IF(E8&lt;101,"*",IF(Y8&lt;6,"*",IF(Y8&gt;=17.583,"*",(AO8-AM8)/AM8*100)))),"")</f>
        <v>*</v>
      </c>
      <c r="T8" s="111">
        <f t="shared" ref="T8:T14" si="4">IF(COUNTA($E$4,$D$4,D8,E8,F8)=5,AO8/E8^2*10000,"")</f>
        <v>7.9887741389423041</v>
      </c>
      <c r="U8" s="110">
        <f t="shared" ref="U8:U14" si="5">IF(COUNTA($E$4,$D$4,D8,E8,F8)=5,IF(Y8&gt;17.583,"*",NORMSDIST(((T8/AR8)^(AQ8)-1)/AQ8/AS8)*100),"")</f>
        <v>7.7184183676447542E-4</v>
      </c>
      <c r="V8" s="111">
        <f t="shared" ref="V8:V14" si="6">IF(COUNTA($E$4,$D$4,D8,E8,F8)=5,IF(Y8&gt;17.583,"*",((T8/AR8)^(AQ8)-1)/AQ8/AS8),"")</f>
        <v>-4.3223609563468655</v>
      </c>
      <c r="W8" s="110">
        <f t="shared" ref="W8:W14" si="7">IF(COUNTA($E$4,$D$4,D8,H8)=4,IF(Y8&gt;77,"*",NORMSDIST(((H8/AW8)^(AV8)-1)/AV8/AX8)*100),"")</f>
        <v>6.4726477636776361</v>
      </c>
      <c r="X8" s="111">
        <f t="shared" ref="X8:X14" si="8">IF(COUNTA($E$4,$D$4,D8,H8)=4,IF(Y8&gt;77,"*",((H8/AW8)^(AV8)-1)/AV8/AX8),"")</f>
        <v>-1.5162626368581225</v>
      </c>
      <c r="Y8" s="111">
        <f t="shared" ref="Y8:Y14" si="9">IF(COUNTA($D$4,D8)=2,(D8-$D$4)/365.25,"")</f>
        <v>2.7378507871321013E-3</v>
      </c>
      <c r="Z8" s="111" t="str">
        <f t="shared" ref="Z8:Z14" si="10">IF(Y8="","",IF(AF8&lt;10,"0","")&amp;AF8&amp;"歳"&amp;IF(AG8&lt;10,"0","")&amp;AG8&amp;"か月")</f>
        <v>00歳00か月</v>
      </c>
      <c r="AA8" s="32"/>
      <c r="AB8" s="32"/>
      <c r="AC8" s="32"/>
      <c r="AD8" s="32"/>
      <c r="AE8" s="137"/>
      <c r="AF8" s="12">
        <f t="shared" ref="AF8:AF14" si="11">INT(Y8)</f>
        <v>0</v>
      </c>
      <c r="AG8" s="13">
        <f t="shared" ref="AG8:AG14" si="12">INT((Y8-INT(Y8))*12)</f>
        <v>0</v>
      </c>
      <c r="AH8" s="13"/>
      <c r="AI8" s="80">
        <f>INT((D8-$D$4+$G$4*7+$H$4)/7)</f>
        <v>28</v>
      </c>
      <c r="AJ8" s="80">
        <f>MOD((D8-$D$4+$G$4*7+$H$4),7)</f>
        <v>1</v>
      </c>
      <c r="AK8" s="13"/>
      <c r="AL8" s="8">
        <f>IF($E$4="M",2.06*10^-3*E8^2-0.1166*E8+6.5273,2.49*10^-3*E8^2-0.1858*E8+9.036)</f>
        <v>5.5708961000000006</v>
      </c>
      <c r="AM8" s="8">
        <f t="shared" ref="AM8:AM14" si="13">((E8/100)^3*INDEX(itoOI,IF(E4="M",0,3)+IF(E8&lt;140,1,IF(E8&lt;=149,2,3)),1)+(E8/100)^2*INDEX(itoOI,IF(E4="M",0,3)+IF(E8&lt;140,1,IF(E8&lt;=149,2,3)),2)+(E8/100)*INDEX(itoOI,IF(E4="M",0,3)+IF(E8&lt;140,1,IF(E8&lt;=149,2,3)),3)+INDEX(itoOI,IF(E4="M",0,3)+IF(E8&lt;140,1,IF(E8&lt;=149,2,3)),4))</f>
        <v>-55.765634176502971</v>
      </c>
      <c r="AN8" s="8"/>
      <c r="AO8" s="8">
        <f>IF(F8&gt;=200,F8/1000,F8)</f>
        <v>1.0760000000000001</v>
      </c>
      <c r="AP8"/>
      <c r="AQ8">
        <f>IF($E$4="M",IF(AT8&lt;78,LMS!$D$5*AT8^3+LMS!$E$5*AT8^2+LMS!$F$5*AT8+LMS!$G$5,IF(AT8&lt;150,LMS!$D$6*AT8^3+LMS!$E$6*AT8^2+LMS!$F$6*AT8+LMS!$G$6,LMS!$D$7*AT8^3+LMS!$E$7*AT8^2+LMS!$F$7*AT8+LMS!$G$7)),IF(AT8&lt;69,LMS!$D$9*AT8^3+LMS!$E$9*AT8^2+LMS!$F$9*AT8+LMS!$G$9,IF(AT8&lt;150,LMS!$D$10*AT8^3+LMS!$E$10*AT8^2+LMS!$F$10*AT8+LMS!$G$10,LMS!$D$11*AT8^3+LMS!$E$11*AT8^2+LMS!$F$11*AT8+LMS!$G$11)))</f>
        <v>0.79460992496898264</v>
      </c>
      <c r="AR8">
        <f>IF($E$4="M",(IF(AT8&lt;2.5,LMS!$D$21*AT8^3+LMS!$E$21*AT8^2+LMS!$F$21*AT8+LMS!$G$21,IF(AT8&lt;9.5,LMS!$D$22*AT8^3+LMS!$E$22*AT8^2+LMS!$F$22*AT8+LMS!$G$22,IF(AT8&lt;26.75,LMS!$D$23*AT8^3+LMS!$E$23*AT8^2+LMS!$F$23*AT8+LMS!$G$23,IF(AT8&lt;90,LMS!$D$24*AT8^3+LMS!$E$24*AT8^2+LMS!$F$24*AT8+LMS!$G$24,LMS!$D$25*AT8^3+LMS!$E$25*AT8^2+LMS!$F$25*AT8+LMS!$G$25))))),(IF(AT8&lt;2.5,LMS!$D$27*AT8^3+LMS!$E$27*AT8^2+LMS!$F$27*AT8+LMS!$G$27,IF(AT8&lt;9.5,LMS!$D$28*AT8^3+LMS!$E$28*AT8^2+LMS!$F$28*AT8+LMS!$G$28,IF(AT8&lt;26.75,LMS!$D$29*AT8^3+LMS!$E$29*AT8^2+LMS!$F$29*AT8+LMS!$G$29,IF(AT8&lt;90,LMS!$D$30*AT8^3+LMS!$E$30*AT8^2+LMS!$F$30*AT8+LMS!$G$30,IF(AT8&lt;150,LMS!$D$31*AT8^3+LMS!$E$31*AT8^2+LMS!$F$31*AT8+LMS!$G$31,LMS!$D$32*AT8^3+LMS!$E$32*AT8^2+LMS!$F$32*AT8+LMS!$G$32)))))))</f>
        <v>12.638863643605683</v>
      </c>
      <c r="AS8">
        <f>IF($E$4="M",(IF(AT8&lt;90,LMS!$D$14*AT8^3+LMS!$E$14*AT8^2+LMS!$F$14*AT8+LMS!$G$14,LMS!$D$15*AT8^3+LMS!$E$15*AT8^2+LMS!$F$15*AT8+LMS!$G$15)),(IF(AT8&lt;90,LMS!$D$17*AT8^3+LMS!$E$17*AT8^2+LMS!$F$17*AT8+LMS!$G$17,LMS!$D$18*AT8^3+LMS!$E$18*AT8^2+LMS!$F$18*AT8+LMS!$G$18)))</f>
        <v>8.8939018304298609E-2</v>
      </c>
      <c r="AT8" s="7">
        <f t="shared" ref="AT8:AT14" si="14">Y8*365.25/30.4375</f>
        <v>3.2854209445585217E-2</v>
      </c>
      <c r="AV8">
        <f>INDEX(IF($E$4="M",IGFmale, IGFfemale), AF8+1,1)</f>
        <v>0.56299999999999994</v>
      </c>
      <c r="AW8">
        <f t="shared" ref="AW8:AW14" si="15">INDEX(IF($E$4="M",IGFmale, IGFfemale), AF8+1,2)</f>
        <v>69</v>
      </c>
      <c r="AX8">
        <f t="shared" ref="AX8:AX14" si="16">INDEX(IF($E$4="M",IGFmale, IGFfemale), AF8+1,3)</f>
        <v>0.51</v>
      </c>
      <c r="AY8" s="7">
        <f t="shared" ref="AY8:AY14" si="17">INDEX(IF($E$4="M",(IF($F$4=1,maleFB,IF($F$4=2,maleSB,"error"))),IF($E$4="F",IF($F$4=1,femaleFB,IF($F$4=2,femaleSB,"error")),"")),(AI8-22)*7+AJ8+1,1)</f>
        <v>0.69021809999999995</v>
      </c>
      <c r="AZ8" s="7">
        <f t="shared" ref="AZ8:AZ14" si="18">INDEX(IF($E$4="M",(IF($F$4=1,maleFB,IF($F$4=2,maleSB,"error"))),IF($E$4="F",IF($F$4=1,femaleFB,IF($F$4=2,femaleSB,"error")),"")),(AI8-22)*7+AJ8+1,2)</f>
        <v>1092.4390000000001</v>
      </c>
      <c r="BA8" s="7">
        <f t="shared" ref="BA8:BA14" si="19">INDEX(IF($E$4="M",(IF($F$4=1,maleFB,IF($F$4=2,maleSB,"error"))),IF($E$4="F",IF($F$4=1,femaleFB,IF($F$4=2,femaleSB,"error")),"")),(AI8-22)*7+AJ8+1,3)</f>
        <v>0.1468209</v>
      </c>
      <c r="BB8" s="7">
        <f t="shared" ref="BB8:BB14" si="20">INDEX(birthH,(AI8-22)*7+AJ8+1,1)</f>
        <v>2.900442</v>
      </c>
      <c r="BC8" s="7">
        <f t="shared" ref="BC8:BC14" si="21">INDEX(birthH,(AI8-22)*7+AJ8+1,2)</f>
        <v>36.431100000000001</v>
      </c>
      <c r="BD8" s="7">
        <f t="shared" ref="BD8:BD14" si="22">INDEX(birthH,(AI8-22)*7+AJ8+1,3)</f>
        <v>5.2505719999999999E-2</v>
      </c>
      <c r="BE8" s="7">
        <f t="shared" ref="BE8:BE14" si="23">INDEX(head,(AI8-22)*7+AJ8+1,1)</f>
        <v>2.3095089999999998</v>
      </c>
      <c r="BF8" s="7">
        <f t="shared" ref="BF8:BF14" si="24">INDEX(head,(AI8-22)*7+AJ8+1,2)</f>
        <v>25.474519999999998</v>
      </c>
      <c r="BG8" s="7">
        <f t="shared" ref="BG8:BG14" si="25">INDEX(head,(AI8-22)*7+AJ8+1,3)</f>
        <v>6.371011E-2</v>
      </c>
    </row>
    <row r="9" spans="2:59" s="7" customFormat="1">
      <c r="B9" s="80"/>
      <c r="C9" s="80"/>
      <c r="D9" s="31"/>
      <c r="E9" s="79"/>
      <c r="F9" s="79"/>
      <c r="G9" s="79"/>
      <c r="H9" s="79"/>
      <c r="I9" s="109" t="str">
        <f t="shared" ref="I9:I14" si="26">IF(COUNTA($V$3)=1,"",IF(COUNTA($D$4,$G$4,$H$4,D9)=4,INT((D9-$D$4+$G$4*7+$H$4)/7)&amp;" 週 "&amp;MOD((D9-$D$4+$G$4*7+$H$4),7)&amp;" 日",""))</f>
        <v/>
      </c>
      <c r="J9" s="110" t="str">
        <f t="shared" ref="J9:J14" si="27">IF(COUNTA($V$3)=1,"",IF(COUNTA($E$4:$H$4,F9)=5,IF(AI9&gt;41,"*",IF(AI9&lt;22,"*",NORMSDIST(((F9/AZ9)^(AY9)-1)/AY9/BA9)*100)),""))</f>
        <v/>
      </c>
      <c r="K9" s="111" t="str">
        <f t="shared" ref="K9:K14" si="28">IF(COUNTA($V$3)=1,"",IF(COUNTA($E$4:$H$4,F9)=5,IF(AI9&gt;41,"*",IF(AI9&lt;22,"*",((F9/AZ9)^(AY9)-1)/AY9/BA9)),""))</f>
        <v/>
      </c>
      <c r="L9" s="110" t="str">
        <f t="shared" ref="L9:L14" si="29">IF(COUNTA($V$3)=1,"",IF(COUNTA($G$4,$H$4,E9)=3,IF(AI9&gt;41,"*",IF(AI9&lt;22,"*",NORMSDIST(((E9/BC9)^(BB9)-1)/BB9/BD9)*100)),""))</f>
        <v/>
      </c>
      <c r="M9" s="111" t="str">
        <f t="shared" ref="M9:M14" si="30">IF(COUNTA($V$3)=1,"",IF(COUNTA($G$4,$H$4,E9)=3,IF(AI9&gt;41,"*",IF(AI9&lt;22,"*",((E9/BC9)^(BB9)-1)/BB9/BD9)),""))</f>
        <v/>
      </c>
      <c r="N9" s="110" t="str">
        <f t="shared" ref="N9:N14" si="31">IF(COUNTA($V$3)=1,"",IF(COUNTA($G$4,$H$4,G9)=3,IF(AI9&gt;41,"*",IF(AI9&lt;22,"*",NORMSDIST(((G9/BF9)^(BE9)-1)/BE9/BG9)*100)),""))</f>
        <v/>
      </c>
      <c r="O9" s="111" t="str">
        <f t="shared" ref="O9:O14" si="32">IF(COUNTA($V$3)=1,"",IF(COUNTA($G$4,$H$4,G9)=3,IF(AI9&gt;41,"*",IF(AI9&lt;22,"*",((G9/BF9)^(BE9)-1)/BE9/BG9)),""))</f>
        <v/>
      </c>
      <c r="P9" s="111" t="str">
        <f t="shared" si="0"/>
        <v/>
      </c>
      <c r="Q9" s="110" t="str">
        <f t="shared" si="1"/>
        <v/>
      </c>
      <c r="R9" s="110" t="str">
        <f t="shared" si="2"/>
        <v/>
      </c>
      <c r="S9" s="110" t="str">
        <f t="shared" si="3"/>
        <v/>
      </c>
      <c r="T9" s="111" t="str">
        <f t="shared" si="4"/>
        <v/>
      </c>
      <c r="U9" s="110" t="str">
        <f t="shared" si="5"/>
        <v/>
      </c>
      <c r="V9" s="111" t="str">
        <f t="shared" si="6"/>
        <v/>
      </c>
      <c r="W9" s="110" t="str">
        <f t="shared" si="7"/>
        <v/>
      </c>
      <c r="X9" s="111" t="str">
        <f t="shared" si="8"/>
        <v/>
      </c>
      <c r="Y9" s="111" t="str">
        <f t="shared" si="9"/>
        <v/>
      </c>
      <c r="Z9" s="111" t="str">
        <f t="shared" si="10"/>
        <v/>
      </c>
      <c r="AA9" s="32"/>
      <c r="AB9" s="32"/>
      <c r="AC9" s="32"/>
      <c r="AD9" s="32"/>
      <c r="AE9" s="137"/>
      <c r="AF9" s="12" t="e">
        <f t="shared" si="11"/>
        <v>#VALUE!</v>
      </c>
      <c r="AG9" s="13" t="e">
        <f t="shared" si="12"/>
        <v>#VALUE!</v>
      </c>
      <c r="AH9" s="13"/>
      <c r="AI9" s="80">
        <f t="shared" ref="AI9:AI14" si="33">INT((D9-$D$4+$G$4*7+$H$4)/7)</f>
        <v>-5834</v>
      </c>
      <c r="AJ9" s="80">
        <f t="shared" ref="AJ9:AJ14" si="34">MOD((D9-$D$4+$G$4*7+$H$4),7)</f>
        <v>2</v>
      </c>
      <c r="AK9" s="13"/>
      <c r="AL9" s="8">
        <f t="shared" ref="AL9:AL14" si="35">IF($E$4="M",2.06*10^-3*E9^2-0.1166*E9+6.5273,2.49*10^-3*E9^2-0.1858*E9+9.036)</f>
        <v>9.0359999999999996</v>
      </c>
      <c r="AM9" s="8">
        <f t="shared" si="13"/>
        <v>-184.49199999999999</v>
      </c>
      <c r="AN9" s="8"/>
      <c r="AO9" s="8">
        <f t="shared" ref="AO9:AO14" si="36">IF(F9&gt;=200,F9/1000,F9)</f>
        <v>0</v>
      </c>
      <c r="AP9"/>
      <c r="AQ9" t="e">
        <f>IF($E$4="M",IF(AT9&lt;78,LMS!$D$5*AT9^3+LMS!$E$5*AT9^2+LMS!$F$5*AT9+LMS!$G$5,IF(AT9&lt;150,LMS!$D$6*AT9^3+LMS!$E$6*AT9^2+LMS!$F$6*AT9+LMS!$G$6,LMS!$D$7*AT9^3+LMS!$E$7*AT9^2+LMS!$F$7*AT9+LMS!$G$7)),IF(AT9&lt;69,LMS!$D$9*AT9^3+LMS!$E$9*AT9^2+LMS!$F$9*AT9+LMS!$G$9,IF(AT9&lt;150,LMS!$D$10*AT9^3+LMS!$E$10*AT9^2+LMS!$F$10*AT9+LMS!$G$10,LMS!$D$11*AT9^3+LMS!$E$11*AT9^2+LMS!$F$11*AT9+LMS!$G$11)))</f>
        <v>#VALUE!</v>
      </c>
      <c r="AR9" t="e">
        <f>IF($E$4="M",(IF(AT9&lt;2.5,LMS!$D$21*AT9^3+LMS!$E$21*AT9^2+LMS!$F$21*AT9+LMS!$G$21,IF(AT9&lt;9.5,LMS!$D$22*AT9^3+LMS!$E$22*AT9^2+LMS!$F$22*AT9+LMS!$G$22,IF(AT9&lt;26.75,LMS!$D$23*AT9^3+LMS!$E$23*AT9^2+LMS!$F$23*AT9+LMS!$G$23,IF(AT9&lt;90,LMS!$D$24*AT9^3+LMS!$E$24*AT9^2+LMS!$F$24*AT9+LMS!$G$24,LMS!$D$25*AT9^3+LMS!$E$25*AT9^2+LMS!$F$25*AT9+LMS!$G$25))))),(IF(AT9&lt;2.5,LMS!$D$27*AT9^3+LMS!$E$27*AT9^2+LMS!$F$27*AT9+LMS!$G$27,IF(AT9&lt;9.5,LMS!$D$28*AT9^3+LMS!$E$28*AT9^2+LMS!$F$28*AT9+LMS!$G$28,IF(AT9&lt;26.75,LMS!$D$29*AT9^3+LMS!$E$29*AT9^2+LMS!$F$29*AT9+LMS!$G$29,IF(AT9&lt;90,LMS!$D$30*AT9^3+LMS!$E$30*AT9^2+LMS!$F$30*AT9+LMS!$G$30,IF(AT9&lt;150,LMS!$D$31*AT9^3+LMS!$E$31*AT9^2+LMS!$F$31*AT9+LMS!$G$31,LMS!$D$32*AT9^3+LMS!$E$32*AT9^2+LMS!$F$32*AT9+LMS!$G$32)))))))</f>
        <v>#VALUE!</v>
      </c>
      <c r="AS9" t="e">
        <f>IF($E$4="M",(IF(AT9&lt;90,LMS!$D$14*AT9^3+LMS!$E$14*AT9^2+LMS!$F$14*AT9+LMS!$G$14,LMS!$D$15*AT9^3+LMS!$E$15*AT9^2+LMS!$F$15*AT9+LMS!$G$15)),(IF(AT9&lt;90,LMS!$D$17*AT9^3+LMS!$E$17*AT9^2+LMS!$F$17*AT9+LMS!$G$17,LMS!$D$18*AT9^3+LMS!$E$18*AT9^2+LMS!$F$18*AT9+LMS!$G$18)))</f>
        <v>#VALUE!</v>
      </c>
      <c r="AT9" s="7" t="e">
        <f t="shared" si="14"/>
        <v>#VALUE!</v>
      </c>
      <c r="AV9" t="e">
        <f t="shared" ref="AV9:AV14" si="37">INDEX(IF($E$4="M",IGFmale, IGFfemale), AF9+1,1)</f>
        <v>#VALUE!</v>
      </c>
      <c r="AW9" t="e">
        <f t="shared" si="15"/>
        <v>#VALUE!</v>
      </c>
      <c r="AX9" t="e">
        <f t="shared" si="16"/>
        <v>#VALUE!</v>
      </c>
      <c r="AY9" s="7" t="e">
        <f t="shared" si="17"/>
        <v>#VALUE!</v>
      </c>
      <c r="AZ9" s="7" t="e">
        <f t="shared" si="18"/>
        <v>#VALUE!</v>
      </c>
      <c r="BA9" s="7" t="e">
        <f t="shared" si="19"/>
        <v>#VALUE!</v>
      </c>
      <c r="BB9" s="7" t="e">
        <f t="shared" si="20"/>
        <v>#VALUE!</v>
      </c>
      <c r="BC9" s="7" t="e">
        <f t="shared" si="21"/>
        <v>#VALUE!</v>
      </c>
      <c r="BD9" s="7" t="e">
        <f t="shared" si="22"/>
        <v>#VALUE!</v>
      </c>
      <c r="BE9" s="7" t="e">
        <f t="shared" si="23"/>
        <v>#VALUE!</v>
      </c>
      <c r="BF9" s="7" t="e">
        <f t="shared" si="24"/>
        <v>#VALUE!</v>
      </c>
      <c r="BG9" s="7" t="e">
        <f t="shared" si="25"/>
        <v>#VALUE!</v>
      </c>
    </row>
    <row r="10" spans="2:59" s="7" customFormat="1">
      <c r="B10" s="80"/>
      <c r="C10" s="80"/>
      <c r="D10" s="31"/>
      <c r="E10" s="79"/>
      <c r="F10" s="79"/>
      <c r="G10" s="79"/>
      <c r="H10" s="79"/>
      <c r="I10" s="109" t="str">
        <f t="shared" si="26"/>
        <v/>
      </c>
      <c r="J10" s="110" t="str">
        <f t="shared" si="27"/>
        <v/>
      </c>
      <c r="K10" s="111" t="str">
        <f t="shared" si="28"/>
        <v/>
      </c>
      <c r="L10" s="110" t="str">
        <f t="shared" si="29"/>
        <v/>
      </c>
      <c r="M10" s="111" t="str">
        <f t="shared" si="30"/>
        <v/>
      </c>
      <c r="N10" s="110" t="str">
        <f t="shared" si="31"/>
        <v/>
      </c>
      <c r="O10" s="111" t="str">
        <f t="shared" si="32"/>
        <v/>
      </c>
      <c r="P10" s="111" t="str">
        <f t="shared" si="0"/>
        <v/>
      </c>
      <c r="Q10" s="110" t="str">
        <f t="shared" si="1"/>
        <v/>
      </c>
      <c r="R10" s="110" t="str">
        <f t="shared" si="2"/>
        <v/>
      </c>
      <c r="S10" s="110" t="str">
        <f t="shared" si="3"/>
        <v/>
      </c>
      <c r="T10" s="111" t="str">
        <f t="shared" si="4"/>
        <v/>
      </c>
      <c r="U10" s="110" t="str">
        <f t="shared" si="5"/>
        <v/>
      </c>
      <c r="V10" s="111" t="str">
        <f t="shared" si="6"/>
        <v/>
      </c>
      <c r="W10" s="110" t="str">
        <f t="shared" si="7"/>
        <v/>
      </c>
      <c r="X10" s="111" t="str">
        <f t="shared" si="8"/>
        <v/>
      </c>
      <c r="Y10" s="111" t="str">
        <f t="shared" si="9"/>
        <v/>
      </c>
      <c r="Z10" s="111" t="str">
        <f t="shared" si="10"/>
        <v/>
      </c>
      <c r="AA10" s="32"/>
      <c r="AB10" s="32"/>
      <c r="AC10" s="32"/>
      <c r="AD10" s="32"/>
      <c r="AE10" s="137"/>
      <c r="AF10" s="12" t="e">
        <f t="shared" si="11"/>
        <v>#VALUE!</v>
      </c>
      <c r="AG10" s="13" t="e">
        <f t="shared" si="12"/>
        <v>#VALUE!</v>
      </c>
      <c r="AH10" s="13"/>
      <c r="AI10" s="80">
        <f t="shared" si="33"/>
        <v>-5834</v>
      </c>
      <c r="AJ10" s="80">
        <f t="shared" si="34"/>
        <v>2</v>
      </c>
      <c r="AK10" s="13"/>
      <c r="AL10" s="8">
        <f t="shared" si="35"/>
        <v>9.0359999999999996</v>
      </c>
      <c r="AM10" s="8">
        <f t="shared" si="13"/>
        <v>-184.49199999999999</v>
      </c>
      <c r="AN10" s="8"/>
      <c r="AO10" s="8">
        <f t="shared" si="36"/>
        <v>0</v>
      </c>
      <c r="AP10"/>
      <c r="AQ10" t="e">
        <f>IF($E$4="M",IF(AT10&lt;78,LMS!$D$5*AT10^3+LMS!$E$5*AT10^2+LMS!$F$5*AT10+LMS!$G$5,IF(AT10&lt;150,LMS!$D$6*AT10^3+LMS!$E$6*AT10^2+LMS!$F$6*AT10+LMS!$G$6,LMS!$D$7*AT10^3+LMS!$E$7*AT10^2+LMS!$F$7*AT10+LMS!$G$7)),IF(AT10&lt;69,LMS!$D$9*AT10^3+LMS!$E$9*AT10^2+LMS!$F$9*AT10+LMS!$G$9,IF(AT10&lt;150,LMS!$D$10*AT10^3+LMS!$E$10*AT10^2+LMS!$F$10*AT10+LMS!$G$10,LMS!$D$11*AT10^3+LMS!$E$11*AT10^2+LMS!$F$11*AT10+LMS!$G$11)))</f>
        <v>#VALUE!</v>
      </c>
      <c r="AR10" t="e">
        <f>IF($E$4="M",(IF(AT10&lt;2.5,LMS!$D$21*AT10^3+LMS!$E$21*AT10^2+LMS!$F$21*AT10+LMS!$G$21,IF(AT10&lt;9.5,LMS!$D$22*AT10^3+LMS!$E$22*AT10^2+LMS!$F$22*AT10+LMS!$G$22,IF(AT10&lt;26.75,LMS!$D$23*AT10^3+LMS!$E$23*AT10^2+LMS!$F$23*AT10+LMS!$G$23,IF(AT10&lt;90,LMS!$D$24*AT10^3+LMS!$E$24*AT10^2+LMS!$F$24*AT10+LMS!$G$24,LMS!$D$25*AT10^3+LMS!$E$25*AT10^2+LMS!$F$25*AT10+LMS!$G$25))))),(IF(AT10&lt;2.5,LMS!$D$27*AT10^3+LMS!$E$27*AT10^2+LMS!$F$27*AT10+LMS!$G$27,IF(AT10&lt;9.5,LMS!$D$28*AT10^3+LMS!$E$28*AT10^2+LMS!$F$28*AT10+LMS!$G$28,IF(AT10&lt;26.75,LMS!$D$29*AT10^3+LMS!$E$29*AT10^2+LMS!$F$29*AT10+LMS!$G$29,IF(AT10&lt;90,LMS!$D$30*AT10^3+LMS!$E$30*AT10^2+LMS!$F$30*AT10+LMS!$G$30,IF(AT10&lt;150,LMS!$D$31*AT10^3+LMS!$E$31*AT10^2+LMS!$F$31*AT10+LMS!$G$31,LMS!$D$32*AT10^3+LMS!$E$32*AT10^2+LMS!$F$32*AT10+LMS!$G$32)))))))</f>
        <v>#VALUE!</v>
      </c>
      <c r="AS10" t="e">
        <f>IF($E$4="M",(IF(AT10&lt;90,LMS!$D$14*AT10^3+LMS!$E$14*AT10^2+LMS!$F$14*AT10+LMS!$G$14,LMS!$D$15*AT10^3+LMS!$E$15*AT10^2+LMS!$F$15*AT10+LMS!$G$15)),(IF(AT10&lt;90,LMS!$D$17*AT10^3+LMS!$E$17*AT10^2+LMS!$F$17*AT10+LMS!$G$17,LMS!$D$18*AT10^3+LMS!$E$18*AT10^2+LMS!$F$18*AT10+LMS!$G$18)))</f>
        <v>#VALUE!</v>
      </c>
      <c r="AT10" s="7" t="e">
        <f t="shared" si="14"/>
        <v>#VALUE!</v>
      </c>
      <c r="AV10" t="e">
        <f t="shared" si="37"/>
        <v>#VALUE!</v>
      </c>
      <c r="AW10" t="e">
        <f t="shared" si="15"/>
        <v>#VALUE!</v>
      </c>
      <c r="AX10" t="e">
        <f t="shared" si="16"/>
        <v>#VALUE!</v>
      </c>
      <c r="AY10" s="7" t="e">
        <f t="shared" si="17"/>
        <v>#VALUE!</v>
      </c>
      <c r="AZ10" s="7" t="e">
        <f t="shared" si="18"/>
        <v>#VALUE!</v>
      </c>
      <c r="BA10" s="7" t="e">
        <f t="shared" si="19"/>
        <v>#VALUE!</v>
      </c>
      <c r="BB10" s="7" t="e">
        <f t="shared" si="20"/>
        <v>#VALUE!</v>
      </c>
      <c r="BC10" s="7" t="e">
        <f t="shared" si="21"/>
        <v>#VALUE!</v>
      </c>
      <c r="BD10" s="7" t="e">
        <f t="shared" si="22"/>
        <v>#VALUE!</v>
      </c>
      <c r="BE10" s="7" t="e">
        <f t="shared" si="23"/>
        <v>#VALUE!</v>
      </c>
      <c r="BF10" s="7" t="e">
        <f t="shared" si="24"/>
        <v>#VALUE!</v>
      </c>
      <c r="BG10" s="7" t="e">
        <f t="shared" si="25"/>
        <v>#VALUE!</v>
      </c>
    </row>
    <row r="11" spans="2:59" s="7" customFormat="1">
      <c r="B11" s="80"/>
      <c r="C11" s="80"/>
      <c r="D11" s="31"/>
      <c r="E11" s="79"/>
      <c r="F11" s="79"/>
      <c r="G11" s="79"/>
      <c r="H11" s="79"/>
      <c r="I11" s="109" t="str">
        <f t="shared" si="26"/>
        <v/>
      </c>
      <c r="J11" s="110" t="str">
        <f t="shared" si="27"/>
        <v/>
      </c>
      <c r="K11" s="111" t="str">
        <f t="shared" si="28"/>
        <v/>
      </c>
      <c r="L11" s="110" t="str">
        <f t="shared" si="29"/>
        <v/>
      </c>
      <c r="M11" s="111" t="str">
        <f t="shared" si="30"/>
        <v/>
      </c>
      <c r="N11" s="110" t="str">
        <f t="shared" si="31"/>
        <v/>
      </c>
      <c r="O11" s="111" t="str">
        <f t="shared" si="32"/>
        <v/>
      </c>
      <c r="P11" s="111" t="str">
        <f t="shared" si="0"/>
        <v/>
      </c>
      <c r="Q11" s="110" t="str">
        <f t="shared" si="1"/>
        <v/>
      </c>
      <c r="R11" s="110" t="str">
        <f t="shared" si="2"/>
        <v/>
      </c>
      <c r="S11" s="110" t="str">
        <f t="shared" si="3"/>
        <v/>
      </c>
      <c r="T11" s="111" t="str">
        <f t="shared" si="4"/>
        <v/>
      </c>
      <c r="U11" s="110" t="str">
        <f t="shared" si="5"/>
        <v/>
      </c>
      <c r="V11" s="111" t="str">
        <f t="shared" si="6"/>
        <v/>
      </c>
      <c r="W11" s="110" t="str">
        <f t="shared" si="7"/>
        <v/>
      </c>
      <c r="X11" s="111" t="str">
        <f t="shared" si="8"/>
        <v/>
      </c>
      <c r="Y11" s="111" t="str">
        <f t="shared" si="9"/>
        <v/>
      </c>
      <c r="Z11" s="111" t="str">
        <f t="shared" si="10"/>
        <v/>
      </c>
      <c r="AA11" s="32"/>
      <c r="AB11" s="32"/>
      <c r="AC11" s="32"/>
      <c r="AD11" s="32"/>
      <c r="AE11" s="137"/>
      <c r="AF11" s="12" t="e">
        <f t="shared" si="11"/>
        <v>#VALUE!</v>
      </c>
      <c r="AG11" s="13" t="e">
        <f t="shared" si="12"/>
        <v>#VALUE!</v>
      </c>
      <c r="AH11" s="13"/>
      <c r="AI11" s="80">
        <f t="shared" si="33"/>
        <v>-5834</v>
      </c>
      <c r="AJ11" s="80">
        <f t="shared" si="34"/>
        <v>2</v>
      </c>
      <c r="AK11" s="13"/>
      <c r="AL11" s="8">
        <f t="shared" si="35"/>
        <v>9.0359999999999996</v>
      </c>
      <c r="AM11" s="8">
        <f t="shared" si="13"/>
        <v>-184.49199999999999</v>
      </c>
      <c r="AN11" s="8"/>
      <c r="AO11" s="8">
        <f t="shared" si="36"/>
        <v>0</v>
      </c>
      <c r="AP11"/>
      <c r="AQ11" t="e">
        <f>IF($E$4="M",IF(AT11&lt;78,LMS!$D$5*AT11^3+LMS!$E$5*AT11^2+LMS!$F$5*AT11+LMS!$G$5,IF(AT11&lt;150,LMS!$D$6*AT11^3+LMS!$E$6*AT11^2+LMS!$F$6*AT11+LMS!$G$6,LMS!$D$7*AT11^3+LMS!$E$7*AT11^2+LMS!$F$7*AT11+LMS!$G$7)),IF(AT11&lt;69,LMS!$D$9*AT11^3+LMS!$E$9*AT11^2+LMS!$F$9*AT11+LMS!$G$9,IF(AT11&lt;150,LMS!$D$10*AT11^3+LMS!$E$10*AT11^2+LMS!$F$10*AT11+LMS!$G$10,LMS!$D$11*AT11^3+LMS!$E$11*AT11^2+LMS!$F$11*AT11+LMS!$G$11)))</f>
        <v>#VALUE!</v>
      </c>
      <c r="AR11" t="e">
        <f>IF($E$4="M",(IF(AT11&lt;2.5,LMS!$D$21*AT11^3+LMS!$E$21*AT11^2+LMS!$F$21*AT11+LMS!$G$21,IF(AT11&lt;9.5,LMS!$D$22*AT11^3+LMS!$E$22*AT11^2+LMS!$F$22*AT11+LMS!$G$22,IF(AT11&lt;26.75,LMS!$D$23*AT11^3+LMS!$E$23*AT11^2+LMS!$F$23*AT11+LMS!$G$23,IF(AT11&lt;90,LMS!$D$24*AT11^3+LMS!$E$24*AT11^2+LMS!$F$24*AT11+LMS!$G$24,LMS!$D$25*AT11^3+LMS!$E$25*AT11^2+LMS!$F$25*AT11+LMS!$G$25))))),(IF(AT11&lt;2.5,LMS!$D$27*AT11^3+LMS!$E$27*AT11^2+LMS!$F$27*AT11+LMS!$G$27,IF(AT11&lt;9.5,LMS!$D$28*AT11^3+LMS!$E$28*AT11^2+LMS!$F$28*AT11+LMS!$G$28,IF(AT11&lt;26.75,LMS!$D$29*AT11^3+LMS!$E$29*AT11^2+LMS!$F$29*AT11+LMS!$G$29,IF(AT11&lt;90,LMS!$D$30*AT11^3+LMS!$E$30*AT11^2+LMS!$F$30*AT11+LMS!$G$30,IF(AT11&lt;150,LMS!$D$31*AT11^3+LMS!$E$31*AT11^2+LMS!$F$31*AT11+LMS!$G$31,LMS!$D$32*AT11^3+LMS!$E$32*AT11^2+LMS!$F$32*AT11+LMS!$G$32)))))))</f>
        <v>#VALUE!</v>
      </c>
      <c r="AS11" t="e">
        <f>IF($E$4="M",(IF(AT11&lt;90,LMS!$D$14*AT11^3+LMS!$E$14*AT11^2+LMS!$F$14*AT11+LMS!$G$14,LMS!$D$15*AT11^3+LMS!$E$15*AT11^2+LMS!$F$15*AT11+LMS!$G$15)),(IF(AT11&lt;90,LMS!$D$17*AT11^3+LMS!$E$17*AT11^2+LMS!$F$17*AT11+LMS!$G$17,LMS!$D$18*AT11^3+LMS!$E$18*AT11^2+LMS!$F$18*AT11+LMS!$G$18)))</f>
        <v>#VALUE!</v>
      </c>
      <c r="AT11" s="7" t="e">
        <f t="shared" si="14"/>
        <v>#VALUE!</v>
      </c>
      <c r="AV11" t="e">
        <f t="shared" si="37"/>
        <v>#VALUE!</v>
      </c>
      <c r="AW11" t="e">
        <f t="shared" si="15"/>
        <v>#VALUE!</v>
      </c>
      <c r="AX11" t="e">
        <f t="shared" si="16"/>
        <v>#VALUE!</v>
      </c>
      <c r="AY11" s="7" t="e">
        <f t="shared" si="17"/>
        <v>#VALUE!</v>
      </c>
      <c r="AZ11" s="7" t="e">
        <f t="shared" si="18"/>
        <v>#VALUE!</v>
      </c>
      <c r="BA11" s="7" t="e">
        <f t="shared" si="19"/>
        <v>#VALUE!</v>
      </c>
      <c r="BB11" s="7" t="e">
        <f t="shared" si="20"/>
        <v>#VALUE!</v>
      </c>
      <c r="BC11" s="7" t="e">
        <f t="shared" si="21"/>
        <v>#VALUE!</v>
      </c>
      <c r="BD11" s="7" t="e">
        <f t="shared" si="22"/>
        <v>#VALUE!</v>
      </c>
      <c r="BE11" s="7" t="e">
        <f t="shared" si="23"/>
        <v>#VALUE!</v>
      </c>
      <c r="BF11" s="7" t="e">
        <f t="shared" si="24"/>
        <v>#VALUE!</v>
      </c>
      <c r="BG11" s="7" t="e">
        <f t="shared" si="25"/>
        <v>#VALUE!</v>
      </c>
    </row>
    <row r="12" spans="2:59" s="7" customFormat="1">
      <c r="B12" s="80"/>
      <c r="C12" s="80"/>
      <c r="D12" s="31"/>
      <c r="E12" s="79"/>
      <c r="F12" s="79"/>
      <c r="G12" s="79"/>
      <c r="H12" s="79"/>
      <c r="I12" s="109" t="str">
        <f t="shared" si="26"/>
        <v/>
      </c>
      <c r="J12" s="110" t="str">
        <f t="shared" si="27"/>
        <v/>
      </c>
      <c r="K12" s="111" t="str">
        <f t="shared" si="28"/>
        <v/>
      </c>
      <c r="L12" s="110" t="str">
        <f t="shared" si="29"/>
        <v/>
      </c>
      <c r="M12" s="111" t="str">
        <f t="shared" si="30"/>
        <v/>
      </c>
      <c r="N12" s="110" t="str">
        <f t="shared" si="31"/>
        <v/>
      </c>
      <c r="O12" s="111" t="str">
        <f t="shared" si="32"/>
        <v/>
      </c>
      <c r="P12" s="111" t="str">
        <f t="shared" si="0"/>
        <v/>
      </c>
      <c r="Q12" s="110" t="str">
        <f t="shared" si="1"/>
        <v/>
      </c>
      <c r="R12" s="110" t="str">
        <f t="shared" si="2"/>
        <v/>
      </c>
      <c r="S12" s="110" t="str">
        <f t="shared" si="3"/>
        <v/>
      </c>
      <c r="T12" s="111" t="str">
        <f t="shared" si="4"/>
        <v/>
      </c>
      <c r="U12" s="110" t="str">
        <f t="shared" si="5"/>
        <v/>
      </c>
      <c r="V12" s="111" t="str">
        <f t="shared" si="6"/>
        <v/>
      </c>
      <c r="W12" s="110" t="str">
        <f t="shared" si="7"/>
        <v/>
      </c>
      <c r="X12" s="111" t="str">
        <f t="shared" si="8"/>
        <v/>
      </c>
      <c r="Y12" s="111" t="str">
        <f t="shared" si="9"/>
        <v/>
      </c>
      <c r="Z12" s="111" t="str">
        <f t="shared" si="10"/>
        <v/>
      </c>
      <c r="AA12" s="32"/>
      <c r="AB12" s="32"/>
      <c r="AC12" s="32"/>
      <c r="AD12" s="32"/>
      <c r="AE12" s="137"/>
      <c r="AF12" s="12" t="e">
        <f t="shared" si="11"/>
        <v>#VALUE!</v>
      </c>
      <c r="AG12" s="13" t="e">
        <f t="shared" si="12"/>
        <v>#VALUE!</v>
      </c>
      <c r="AH12" s="13"/>
      <c r="AI12" s="80">
        <f t="shared" si="33"/>
        <v>-5834</v>
      </c>
      <c r="AJ12" s="80">
        <f t="shared" si="34"/>
        <v>2</v>
      </c>
      <c r="AK12" s="13"/>
      <c r="AL12" s="8">
        <f t="shared" si="35"/>
        <v>9.0359999999999996</v>
      </c>
      <c r="AM12" s="8">
        <f t="shared" si="13"/>
        <v>-184.49199999999999</v>
      </c>
      <c r="AN12" s="8"/>
      <c r="AO12" s="8">
        <f t="shared" si="36"/>
        <v>0</v>
      </c>
      <c r="AP12"/>
      <c r="AQ12" t="e">
        <f>IF($E$4="M",IF(AT12&lt;78,LMS!$D$5*AT12^3+LMS!$E$5*AT12^2+LMS!$F$5*AT12+LMS!$G$5,IF(AT12&lt;150,LMS!$D$6*AT12^3+LMS!$E$6*AT12^2+LMS!$F$6*AT12+LMS!$G$6,LMS!$D$7*AT12^3+LMS!$E$7*AT12^2+LMS!$F$7*AT12+LMS!$G$7)),IF(AT12&lt;69,LMS!$D$9*AT12^3+LMS!$E$9*AT12^2+LMS!$F$9*AT12+LMS!$G$9,IF(AT12&lt;150,LMS!$D$10*AT12^3+LMS!$E$10*AT12^2+LMS!$F$10*AT12+LMS!$G$10,LMS!$D$11*AT12^3+LMS!$E$11*AT12^2+LMS!$F$11*AT12+LMS!$G$11)))</f>
        <v>#VALUE!</v>
      </c>
      <c r="AR12" t="e">
        <f>IF($E$4="M",(IF(AT12&lt;2.5,LMS!$D$21*AT12^3+LMS!$E$21*AT12^2+LMS!$F$21*AT12+LMS!$G$21,IF(AT12&lt;9.5,LMS!$D$22*AT12^3+LMS!$E$22*AT12^2+LMS!$F$22*AT12+LMS!$G$22,IF(AT12&lt;26.75,LMS!$D$23*AT12^3+LMS!$E$23*AT12^2+LMS!$F$23*AT12+LMS!$G$23,IF(AT12&lt;90,LMS!$D$24*AT12^3+LMS!$E$24*AT12^2+LMS!$F$24*AT12+LMS!$G$24,LMS!$D$25*AT12^3+LMS!$E$25*AT12^2+LMS!$F$25*AT12+LMS!$G$25))))),(IF(AT12&lt;2.5,LMS!$D$27*AT12^3+LMS!$E$27*AT12^2+LMS!$F$27*AT12+LMS!$G$27,IF(AT12&lt;9.5,LMS!$D$28*AT12^3+LMS!$E$28*AT12^2+LMS!$F$28*AT12+LMS!$G$28,IF(AT12&lt;26.75,LMS!$D$29*AT12^3+LMS!$E$29*AT12^2+LMS!$F$29*AT12+LMS!$G$29,IF(AT12&lt;90,LMS!$D$30*AT12^3+LMS!$E$30*AT12^2+LMS!$F$30*AT12+LMS!$G$30,IF(AT12&lt;150,LMS!$D$31*AT12^3+LMS!$E$31*AT12^2+LMS!$F$31*AT12+LMS!$G$31,LMS!$D$32*AT12^3+LMS!$E$32*AT12^2+LMS!$F$32*AT12+LMS!$G$32)))))))</f>
        <v>#VALUE!</v>
      </c>
      <c r="AS12" t="e">
        <f>IF($E$4="M",(IF(AT12&lt;90,LMS!$D$14*AT12^3+LMS!$E$14*AT12^2+LMS!$F$14*AT12+LMS!$G$14,LMS!$D$15*AT12^3+LMS!$E$15*AT12^2+LMS!$F$15*AT12+LMS!$G$15)),(IF(AT12&lt;90,LMS!$D$17*AT12^3+LMS!$E$17*AT12^2+LMS!$F$17*AT12+LMS!$G$17,LMS!$D$18*AT12^3+LMS!$E$18*AT12^2+LMS!$F$18*AT12+LMS!$G$18)))</f>
        <v>#VALUE!</v>
      </c>
      <c r="AT12" s="7" t="e">
        <f t="shared" si="14"/>
        <v>#VALUE!</v>
      </c>
      <c r="AV12" t="e">
        <f t="shared" si="37"/>
        <v>#VALUE!</v>
      </c>
      <c r="AW12" t="e">
        <f t="shared" si="15"/>
        <v>#VALUE!</v>
      </c>
      <c r="AX12" t="e">
        <f t="shared" si="16"/>
        <v>#VALUE!</v>
      </c>
      <c r="AY12" s="7" t="e">
        <f t="shared" si="17"/>
        <v>#VALUE!</v>
      </c>
      <c r="AZ12" s="7" t="e">
        <f t="shared" si="18"/>
        <v>#VALUE!</v>
      </c>
      <c r="BA12" s="7" t="e">
        <f t="shared" si="19"/>
        <v>#VALUE!</v>
      </c>
      <c r="BB12" s="7" t="e">
        <f t="shared" si="20"/>
        <v>#VALUE!</v>
      </c>
      <c r="BC12" s="7" t="e">
        <f t="shared" si="21"/>
        <v>#VALUE!</v>
      </c>
      <c r="BD12" s="7" t="e">
        <f t="shared" si="22"/>
        <v>#VALUE!</v>
      </c>
      <c r="BE12" s="7" t="e">
        <f t="shared" si="23"/>
        <v>#VALUE!</v>
      </c>
      <c r="BF12" s="7" t="e">
        <f t="shared" si="24"/>
        <v>#VALUE!</v>
      </c>
      <c r="BG12" s="7" t="e">
        <f t="shared" si="25"/>
        <v>#VALUE!</v>
      </c>
    </row>
    <row r="13" spans="2:59" s="7" customFormat="1">
      <c r="B13" s="80"/>
      <c r="C13" s="80"/>
      <c r="D13" s="31"/>
      <c r="E13" s="79"/>
      <c r="F13" s="79"/>
      <c r="G13" s="79"/>
      <c r="H13" s="79"/>
      <c r="I13" s="109" t="str">
        <f t="shared" si="26"/>
        <v/>
      </c>
      <c r="J13" s="110" t="str">
        <f t="shared" si="27"/>
        <v/>
      </c>
      <c r="K13" s="111" t="str">
        <f t="shared" si="28"/>
        <v/>
      </c>
      <c r="L13" s="110" t="str">
        <f t="shared" si="29"/>
        <v/>
      </c>
      <c r="M13" s="111" t="str">
        <f t="shared" si="30"/>
        <v/>
      </c>
      <c r="N13" s="110" t="str">
        <f t="shared" si="31"/>
        <v/>
      </c>
      <c r="O13" s="111" t="str">
        <f t="shared" si="32"/>
        <v/>
      </c>
      <c r="P13" s="111" t="str">
        <f t="shared" si="0"/>
        <v/>
      </c>
      <c r="Q13" s="110" t="str">
        <f t="shared" si="1"/>
        <v/>
      </c>
      <c r="R13" s="110" t="str">
        <f t="shared" si="2"/>
        <v/>
      </c>
      <c r="S13" s="110" t="str">
        <f t="shared" si="3"/>
        <v/>
      </c>
      <c r="T13" s="111" t="str">
        <f t="shared" si="4"/>
        <v/>
      </c>
      <c r="U13" s="110" t="str">
        <f t="shared" si="5"/>
        <v/>
      </c>
      <c r="V13" s="111" t="str">
        <f t="shared" si="6"/>
        <v/>
      </c>
      <c r="W13" s="110" t="str">
        <f t="shared" si="7"/>
        <v/>
      </c>
      <c r="X13" s="111" t="str">
        <f t="shared" si="8"/>
        <v/>
      </c>
      <c r="Y13" s="111" t="str">
        <f t="shared" si="9"/>
        <v/>
      </c>
      <c r="Z13" s="111" t="str">
        <f t="shared" si="10"/>
        <v/>
      </c>
      <c r="AA13" s="32"/>
      <c r="AB13" s="32"/>
      <c r="AC13" s="32"/>
      <c r="AD13" s="32"/>
      <c r="AE13" s="137"/>
      <c r="AF13" s="12" t="e">
        <f t="shared" si="11"/>
        <v>#VALUE!</v>
      </c>
      <c r="AG13" s="13" t="e">
        <f t="shared" si="12"/>
        <v>#VALUE!</v>
      </c>
      <c r="AH13" s="13"/>
      <c r="AI13" s="80">
        <f t="shared" si="33"/>
        <v>-5834</v>
      </c>
      <c r="AJ13" s="80">
        <f t="shared" si="34"/>
        <v>2</v>
      </c>
      <c r="AK13" s="13"/>
      <c r="AL13" s="8">
        <f t="shared" si="35"/>
        <v>9.0359999999999996</v>
      </c>
      <c r="AM13" s="8">
        <f t="shared" si="13"/>
        <v>-184.49199999999999</v>
      </c>
      <c r="AN13" s="8"/>
      <c r="AO13" s="8">
        <f t="shared" si="36"/>
        <v>0</v>
      </c>
      <c r="AP13"/>
      <c r="AQ13" t="e">
        <f>IF($E$4="M",IF(AT13&lt;78,LMS!$D$5*AT13^3+LMS!$E$5*AT13^2+LMS!$F$5*AT13+LMS!$G$5,IF(AT13&lt;150,LMS!$D$6*AT13^3+LMS!$E$6*AT13^2+LMS!$F$6*AT13+LMS!$G$6,LMS!$D$7*AT13^3+LMS!$E$7*AT13^2+LMS!$F$7*AT13+LMS!$G$7)),IF(AT13&lt;69,LMS!$D$9*AT13^3+LMS!$E$9*AT13^2+LMS!$F$9*AT13+LMS!$G$9,IF(AT13&lt;150,LMS!$D$10*AT13^3+LMS!$E$10*AT13^2+LMS!$F$10*AT13+LMS!$G$10,LMS!$D$11*AT13^3+LMS!$E$11*AT13^2+LMS!$F$11*AT13+LMS!$G$11)))</f>
        <v>#VALUE!</v>
      </c>
      <c r="AR13" t="e">
        <f>IF($E$4="M",(IF(AT13&lt;2.5,LMS!$D$21*AT13^3+LMS!$E$21*AT13^2+LMS!$F$21*AT13+LMS!$G$21,IF(AT13&lt;9.5,LMS!$D$22*AT13^3+LMS!$E$22*AT13^2+LMS!$F$22*AT13+LMS!$G$22,IF(AT13&lt;26.75,LMS!$D$23*AT13^3+LMS!$E$23*AT13^2+LMS!$F$23*AT13+LMS!$G$23,IF(AT13&lt;90,LMS!$D$24*AT13^3+LMS!$E$24*AT13^2+LMS!$F$24*AT13+LMS!$G$24,LMS!$D$25*AT13^3+LMS!$E$25*AT13^2+LMS!$F$25*AT13+LMS!$G$25))))),(IF(AT13&lt;2.5,LMS!$D$27*AT13^3+LMS!$E$27*AT13^2+LMS!$F$27*AT13+LMS!$G$27,IF(AT13&lt;9.5,LMS!$D$28*AT13^3+LMS!$E$28*AT13^2+LMS!$F$28*AT13+LMS!$G$28,IF(AT13&lt;26.75,LMS!$D$29*AT13^3+LMS!$E$29*AT13^2+LMS!$F$29*AT13+LMS!$G$29,IF(AT13&lt;90,LMS!$D$30*AT13^3+LMS!$E$30*AT13^2+LMS!$F$30*AT13+LMS!$G$30,IF(AT13&lt;150,LMS!$D$31*AT13^3+LMS!$E$31*AT13^2+LMS!$F$31*AT13+LMS!$G$31,LMS!$D$32*AT13^3+LMS!$E$32*AT13^2+LMS!$F$32*AT13+LMS!$G$32)))))))</f>
        <v>#VALUE!</v>
      </c>
      <c r="AS13" t="e">
        <f>IF($E$4="M",(IF(AT13&lt;90,LMS!$D$14*AT13^3+LMS!$E$14*AT13^2+LMS!$F$14*AT13+LMS!$G$14,LMS!$D$15*AT13^3+LMS!$E$15*AT13^2+LMS!$F$15*AT13+LMS!$G$15)),(IF(AT13&lt;90,LMS!$D$17*AT13^3+LMS!$E$17*AT13^2+LMS!$F$17*AT13+LMS!$G$17,LMS!$D$18*AT13^3+LMS!$E$18*AT13^2+LMS!$F$18*AT13+LMS!$G$18)))</f>
        <v>#VALUE!</v>
      </c>
      <c r="AT13" s="7" t="e">
        <f t="shared" si="14"/>
        <v>#VALUE!</v>
      </c>
      <c r="AV13" t="e">
        <f t="shared" si="37"/>
        <v>#VALUE!</v>
      </c>
      <c r="AW13" t="e">
        <f t="shared" si="15"/>
        <v>#VALUE!</v>
      </c>
      <c r="AX13" t="e">
        <f t="shared" si="16"/>
        <v>#VALUE!</v>
      </c>
      <c r="AY13" s="7" t="e">
        <f t="shared" si="17"/>
        <v>#VALUE!</v>
      </c>
      <c r="AZ13" s="7" t="e">
        <f t="shared" si="18"/>
        <v>#VALUE!</v>
      </c>
      <c r="BA13" s="7" t="e">
        <f t="shared" si="19"/>
        <v>#VALUE!</v>
      </c>
      <c r="BB13" s="7" t="e">
        <f t="shared" si="20"/>
        <v>#VALUE!</v>
      </c>
      <c r="BC13" s="7" t="e">
        <f t="shared" si="21"/>
        <v>#VALUE!</v>
      </c>
      <c r="BD13" s="7" t="e">
        <f t="shared" si="22"/>
        <v>#VALUE!</v>
      </c>
      <c r="BE13" s="7" t="e">
        <f t="shared" si="23"/>
        <v>#VALUE!</v>
      </c>
      <c r="BF13" s="7" t="e">
        <f t="shared" si="24"/>
        <v>#VALUE!</v>
      </c>
      <c r="BG13" s="7" t="e">
        <f t="shared" si="25"/>
        <v>#VALUE!</v>
      </c>
    </row>
    <row r="14" spans="2:59" s="7" customFormat="1">
      <c r="B14" s="80"/>
      <c r="C14" s="80"/>
      <c r="D14" s="31"/>
      <c r="E14" s="79"/>
      <c r="F14" s="79"/>
      <c r="G14" s="79"/>
      <c r="H14" s="79"/>
      <c r="I14" s="109" t="str">
        <f t="shared" si="26"/>
        <v/>
      </c>
      <c r="J14" s="110" t="str">
        <f t="shared" si="27"/>
        <v/>
      </c>
      <c r="K14" s="111" t="str">
        <f t="shared" si="28"/>
        <v/>
      </c>
      <c r="L14" s="110" t="str">
        <f t="shared" si="29"/>
        <v/>
      </c>
      <c r="M14" s="111" t="str">
        <f t="shared" si="30"/>
        <v/>
      </c>
      <c r="N14" s="110" t="str">
        <f t="shared" si="31"/>
        <v/>
      </c>
      <c r="O14" s="111" t="str">
        <f t="shared" si="32"/>
        <v/>
      </c>
      <c r="P14" s="111" t="str">
        <f t="shared" si="0"/>
        <v/>
      </c>
      <c r="Q14" s="110" t="str">
        <f t="shared" si="1"/>
        <v/>
      </c>
      <c r="R14" s="110" t="str">
        <f t="shared" si="2"/>
        <v/>
      </c>
      <c r="S14" s="110" t="str">
        <f t="shared" si="3"/>
        <v/>
      </c>
      <c r="T14" s="111" t="str">
        <f t="shared" si="4"/>
        <v/>
      </c>
      <c r="U14" s="110" t="str">
        <f t="shared" si="5"/>
        <v/>
      </c>
      <c r="V14" s="111" t="str">
        <f t="shared" si="6"/>
        <v/>
      </c>
      <c r="W14" s="110" t="str">
        <f t="shared" si="7"/>
        <v/>
      </c>
      <c r="X14" s="111" t="str">
        <f t="shared" si="8"/>
        <v/>
      </c>
      <c r="Y14" s="111" t="str">
        <f t="shared" si="9"/>
        <v/>
      </c>
      <c r="Z14" s="111" t="str">
        <f t="shared" si="10"/>
        <v/>
      </c>
      <c r="AA14" s="32"/>
      <c r="AB14" s="32"/>
      <c r="AC14" s="32"/>
      <c r="AD14" s="32"/>
      <c r="AE14" s="137"/>
      <c r="AF14" s="12" t="e">
        <f t="shared" si="11"/>
        <v>#VALUE!</v>
      </c>
      <c r="AG14" s="13" t="e">
        <f t="shared" si="12"/>
        <v>#VALUE!</v>
      </c>
      <c r="AH14" s="13"/>
      <c r="AI14" s="80">
        <f t="shared" si="33"/>
        <v>-5834</v>
      </c>
      <c r="AJ14" s="80">
        <f t="shared" si="34"/>
        <v>2</v>
      </c>
      <c r="AK14" s="13"/>
      <c r="AL14" s="8">
        <f t="shared" si="35"/>
        <v>9.0359999999999996</v>
      </c>
      <c r="AM14" s="8">
        <f t="shared" si="13"/>
        <v>-184.49199999999999</v>
      </c>
      <c r="AN14" s="8"/>
      <c r="AO14" s="8">
        <f t="shared" si="36"/>
        <v>0</v>
      </c>
      <c r="AP14"/>
      <c r="AQ14" t="e">
        <f>IF($E$4="M",IF(AT14&lt;78,LMS!$D$5*AT14^3+LMS!$E$5*AT14^2+LMS!$F$5*AT14+LMS!$G$5,IF(AT14&lt;150,LMS!$D$6*AT14^3+LMS!$E$6*AT14^2+LMS!$F$6*AT14+LMS!$G$6,LMS!$D$7*AT14^3+LMS!$E$7*AT14^2+LMS!$F$7*AT14+LMS!$G$7)),IF(AT14&lt;69,LMS!$D$9*AT14^3+LMS!$E$9*AT14^2+LMS!$F$9*AT14+LMS!$G$9,IF(AT14&lt;150,LMS!$D$10*AT14^3+LMS!$E$10*AT14^2+LMS!$F$10*AT14+LMS!$G$10,LMS!$D$11*AT14^3+LMS!$E$11*AT14^2+LMS!$F$11*AT14+LMS!$G$11)))</f>
        <v>#VALUE!</v>
      </c>
      <c r="AR14" t="e">
        <f>IF($E$4="M",(IF(AT14&lt;2.5,LMS!$D$21*AT14^3+LMS!$E$21*AT14^2+LMS!$F$21*AT14+LMS!$G$21,IF(AT14&lt;9.5,LMS!$D$22*AT14^3+LMS!$E$22*AT14^2+LMS!$F$22*AT14+LMS!$G$22,IF(AT14&lt;26.75,LMS!$D$23*AT14^3+LMS!$E$23*AT14^2+LMS!$F$23*AT14+LMS!$G$23,IF(AT14&lt;90,LMS!$D$24*AT14^3+LMS!$E$24*AT14^2+LMS!$F$24*AT14+LMS!$G$24,LMS!$D$25*AT14^3+LMS!$E$25*AT14^2+LMS!$F$25*AT14+LMS!$G$25))))),(IF(AT14&lt;2.5,LMS!$D$27*AT14^3+LMS!$E$27*AT14^2+LMS!$F$27*AT14+LMS!$G$27,IF(AT14&lt;9.5,LMS!$D$28*AT14^3+LMS!$E$28*AT14^2+LMS!$F$28*AT14+LMS!$G$28,IF(AT14&lt;26.75,LMS!$D$29*AT14^3+LMS!$E$29*AT14^2+LMS!$F$29*AT14+LMS!$G$29,IF(AT14&lt;90,LMS!$D$30*AT14^3+LMS!$E$30*AT14^2+LMS!$F$30*AT14+LMS!$G$30,IF(AT14&lt;150,LMS!$D$31*AT14^3+LMS!$E$31*AT14^2+LMS!$F$31*AT14+LMS!$G$31,LMS!$D$32*AT14^3+LMS!$E$32*AT14^2+LMS!$F$32*AT14+LMS!$G$32)))))))</f>
        <v>#VALUE!</v>
      </c>
      <c r="AS14" t="e">
        <f>IF($E$4="M",(IF(AT14&lt;90,LMS!$D$14*AT14^3+LMS!$E$14*AT14^2+LMS!$F$14*AT14+LMS!$G$14,LMS!$D$15*AT14^3+LMS!$E$15*AT14^2+LMS!$F$15*AT14+LMS!$G$15)),(IF(AT14&lt;90,LMS!$D$17*AT14^3+LMS!$E$17*AT14^2+LMS!$F$17*AT14+LMS!$G$17,LMS!$D$18*AT14^3+LMS!$E$18*AT14^2+LMS!$F$18*AT14+LMS!$G$18)))</f>
        <v>#VALUE!</v>
      </c>
      <c r="AT14" s="7" t="e">
        <f t="shared" si="14"/>
        <v>#VALUE!</v>
      </c>
      <c r="AV14" t="e">
        <f t="shared" si="37"/>
        <v>#VALUE!</v>
      </c>
      <c r="AW14" t="e">
        <f t="shared" si="15"/>
        <v>#VALUE!</v>
      </c>
      <c r="AX14" t="e">
        <f t="shared" si="16"/>
        <v>#VALUE!</v>
      </c>
      <c r="AY14" s="7" t="e">
        <f t="shared" si="17"/>
        <v>#VALUE!</v>
      </c>
      <c r="AZ14" s="7" t="e">
        <f t="shared" si="18"/>
        <v>#VALUE!</v>
      </c>
      <c r="BA14" s="7" t="e">
        <f t="shared" si="19"/>
        <v>#VALUE!</v>
      </c>
      <c r="BB14" s="7" t="e">
        <f t="shared" si="20"/>
        <v>#VALUE!</v>
      </c>
      <c r="BC14" s="7" t="e">
        <f t="shared" si="21"/>
        <v>#VALUE!</v>
      </c>
      <c r="BD14" s="7" t="e">
        <f t="shared" si="22"/>
        <v>#VALUE!</v>
      </c>
      <c r="BE14" s="7" t="e">
        <f t="shared" si="23"/>
        <v>#VALUE!</v>
      </c>
      <c r="BF14" s="7" t="e">
        <f t="shared" si="24"/>
        <v>#VALUE!</v>
      </c>
      <c r="BG14" s="7" t="e">
        <f t="shared" si="25"/>
        <v>#VALUE!</v>
      </c>
    </row>
    <row r="15" spans="2:59" s="7" customFormat="1">
      <c r="B15" s="80"/>
      <c r="C15" s="80"/>
      <c r="D15" s="31"/>
      <c r="E15" s="79"/>
      <c r="F15" s="79"/>
      <c r="G15" s="79"/>
      <c r="H15" s="79"/>
      <c r="I15" s="109" t="str">
        <f t="shared" ref="I15:I57" si="38">IF(COUNTA($V$3)=1,"",IF(COUNTA($D$4,$G$4,$H$4,D15)=4,INT((D15-$D$4+$G$4*7+$H$4)/7)&amp;" 週 "&amp;MOD((D15-$D$4+$G$4*7+$H$4),7)&amp;" 日",""))</f>
        <v/>
      </c>
      <c r="J15" s="110" t="str">
        <f t="shared" ref="J15:J57" si="39">IF(COUNTA($V$3)=1,"",IF(COUNTA($E$4:$H$4,F15)=5,IF(AI15&gt;41,"*",IF(AI15&lt;22,"*",NORMSDIST(((F15/AZ15)^(AY15)-1)/AY15/BA15)*100)),""))</f>
        <v/>
      </c>
      <c r="K15" s="111" t="str">
        <f t="shared" ref="K15:K57" si="40">IF(COUNTA($V$3)=1,"",IF(COUNTA($E$4:$H$4,F15)=5,IF(AI15&gt;41,"*",IF(AI15&lt;22,"*",((F15/AZ15)^(AY15)-1)/AY15/BA15)),""))</f>
        <v/>
      </c>
      <c r="L15" s="110" t="str">
        <f t="shared" ref="L15:L57" si="41">IF(COUNTA($V$3)=1,"",IF(COUNTA($G$4,$H$4,E15)=3,IF(AI15&gt;41,"*",IF(AI15&lt;22,"*",NORMSDIST(((E15/BC15)^(BB15)-1)/BB15/BD15)*100)),""))</f>
        <v/>
      </c>
      <c r="M15" s="111" t="str">
        <f t="shared" ref="M15:M57" si="42">IF(COUNTA($V$3)=1,"",IF(COUNTA($G$4,$H$4,E15)=3,IF(AI15&gt;41,"*",IF(AI15&lt;22,"*",((E15/BC15)^(BB15)-1)/BB15/BD15)),""))</f>
        <v/>
      </c>
      <c r="N15" s="110" t="str">
        <f t="shared" ref="N15:N57" si="43">IF(COUNTA($V$3)=1,"",IF(COUNTA($G$4,$H$4,G15)=3,IF(AI15&gt;41,"*",IF(AI15&lt;22,"*",NORMSDIST(((G15/BF15)^(BE15)-1)/BE15/BG15)*100)),""))</f>
        <v/>
      </c>
      <c r="O15" s="111" t="str">
        <f t="shared" ref="O15:O57" si="44">IF(COUNTA($V$3)=1,"",IF(COUNTA($G$4,$H$4,G15)=3,IF(AI15&gt;41,"*",IF(AI15&lt;22,"*",((G15/BF15)^(BE15)-1)/BE15/BG15)),""))</f>
        <v/>
      </c>
      <c r="P15" s="111" t="str">
        <f t="shared" ref="P15:P57" si="45">IF(COUNTA($E$4,$D$4,D15,E15)=4,IF(Y15&gt;17.583,"*",(E15-(INDEX(IF(E11="F",Hfemalemean,Hmalemean),AG15+1,INT(Y15)+1))))/(INDEX(IF(E11="F",Hfemalesd,Hmalesd),AG15+1,INT(Y15)+1)),"")</f>
        <v/>
      </c>
      <c r="Q15" s="110" t="str">
        <f t="shared" ref="Q15:Q57" si="46">IF(COUNTA($E$4,$D$4,D15,E15,F15)=5,IF(Y15&lt;1,"*",IF(Y15&gt;=6,"*",IF(E15&gt;=120,"*",IF(E15&lt;70,"*",(AO15-AL15)/AL15*100)))),"")</f>
        <v/>
      </c>
      <c r="R15" s="110" t="str">
        <f t="shared" ref="R15:R57" si="47">IF(COUNTA($E$4,$D$4,D15,E15,F15)&lt;5,"",IF(Y15&lt;6,"*",IF(Y15&gt;=17.583,"*",(AO15-E15*INDEX(IF(E11="F",muratafemale,muratamale),INT(Y15)-4,1)-INDEX(IF(E11="F",muratafemale,muratamale),INT(Y15)-4,2))/(E15*INDEX(IF(E11="F",muratafemale,muratamale),INT(Y15)-4,1)+INDEX(IF(E11="F",muratafemale,muratamale),INT(Y15)-4,2))*100)))</f>
        <v/>
      </c>
      <c r="S15" s="110" t="str">
        <f t="shared" ref="S15:S57" si="48">IF(COUNTA($E$4,$D$4,D15,E15,F15)=5,IF(E15&gt;=IF(E11="M",181,174),"*",IF(E15&lt;101,"*",IF(Y15&lt;6,"*",IF(Y15&gt;=17.583,"*",(AO15-AM15)/AM15*100)))),"")</f>
        <v/>
      </c>
      <c r="T15" s="111" t="str">
        <f t="shared" ref="T15:T57" si="49">IF(COUNTA($E$4,$D$4,D15,E15,F15)=5,AO15/E15^2*10000,"")</f>
        <v/>
      </c>
      <c r="U15" s="110" t="str">
        <f t="shared" ref="U15:U57" si="50">IF(COUNTA($E$4,$D$4,D15,E15,F15)=5,IF(Y15&gt;17.583,"*",NORMSDIST(((T15/AR15)^(AQ15)-1)/AQ15/AS15)*100),"")</f>
        <v/>
      </c>
      <c r="V15" s="111" t="str">
        <f t="shared" ref="V15:V57" si="51">IF(COUNTA($E$4,$D$4,D15,E15,F15)=5,IF(Y15&gt;17.583,"*",((T15/AR15)^(AQ15)-1)/AQ15/AS15),"")</f>
        <v/>
      </c>
      <c r="W15" s="110" t="str">
        <f t="shared" ref="W15:W57" si="52">IF(COUNTA($E$4,$D$4,D15,H15)=4,IF(Y15&gt;77,"*",NORMSDIST(((H15/AW15)^(AV15)-1)/AV15/AX15)*100),"")</f>
        <v/>
      </c>
      <c r="X15" s="111" t="str">
        <f t="shared" ref="X15:X57" si="53">IF(COUNTA($E$4,$D$4,D15,H15)=4,IF(Y15&gt;77,"*",((H15/AW15)^(AV15)-1)/AV15/AX15),"")</f>
        <v/>
      </c>
      <c r="Y15" s="111" t="str">
        <f t="shared" ref="Y15:Y57" si="54">IF(COUNTA($D$4,D15)=2,(D15-$D$4)/365.25,"")</f>
        <v/>
      </c>
      <c r="Z15" s="111" t="str">
        <f t="shared" ref="Z15:Z57" si="55">IF(Y15="","",IF(AF15&lt;10,"0","")&amp;AF15&amp;"歳"&amp;IF(AG15&lt;10,"0","")&amp;AG15&amp;"か月")</f>
        <v/>
      </c>
      <c r="AA15" s="32"/>
      <c r="AB15" s="32"/>
      <c r="AC15" s="32"/>
      <c r="AD15" s="32"/>
      <c r="AE15" s="137"/>
      <c r="AF15" s="12" t="e">
        <f t="shared" ref="AF15:AF57" si="56">INT(Y15)</f>
        <v>#VALUE!</v>
      </c>
      <c r="AG15" s="13" t="e">
        <f t="shared" ref="AG15:AG57" si="57">INT((Y15-INT(Y15))*12)</f>
        <v>#VALUE!</v>
      </c>
      <c r="AH15" s="13"/>
      <c r="AI15" s="80">
        <f t="shared" ref="AI15:AI57" si="58">INT((D15-$D$4+$G$4*7+$H$4)/7)</f>
        <v>-5834</v>
      </c>
      <c r="AJ15" s="80">
        <f t="shared" ref="AJ15:AJ57" si="59">MOD((D15-$D$4+$G$4*7+$H$4),7)</f>
        <v>2</v>
      </c>
      <c r="AK15" s="13"/>
      <c r="AL15" s="8">
        <f t="shared" ref="AL15:AL57" si="60">IF($E$4="M",2.06*10^-3*E15^2-0.1166*E15+6.5273,2.49*10^-3*E15^2-0.1858*E15+9.036)</f>
        <v>9.0359999999999996</v>
      </c>
      <c r="AM15" s="8">
        <f t="shared" ref="AM15:AM57" si="61">((E15/100)^3*INDEX(itoOI,IF(E11="M",0,3)+IF(E15&lt;140,1,IF(E15&lt;=149,2,3)),1)+(E15/100)^2*INDEX(itoOI,IF(E11="M",0,3)+IF(E15&lt;140,1,IF(E15&lt;=149,2,3)),2)+(E15/100)*INDEX(itoOI,IF(E11="M",0,3)+IF(E15&lt;140,1,IF(E15&lt;=149,2,3)),3)+INDEX(itoOI,IF(E11="M",0,3)+IF(E15&lt;140,1,IF(E15&lt;=149,2,3)),4))</f>
        <v>-184.49199999999999</v>
      </c>
      <c r="AN15" s="8"/>
      <c r="AO15" s="8">
        <f t="shared" ref="AO15:AO57" si="62">IF(F15&gt;=200,F15/1000,F15)</f>
        <v>0</v>
      </c>
      <c r="AP15"/>
      <c r="AQ15" t="e">
        <f>IF($E$4="M",IF(AT15&lt;78,LMS!$D$5*AT15^3+LMS!$E$5*AT15^2+LMS!$F$5*AT15+LMS!$G$5,IF(AT15&lt;150,LMS!$D$6*AT15^3+LMS!$E$6*AT15^2+LMS!$F$6*AT15+LMS!$G$6,LMS!$D$7*AT15^3+LMS!$E$7*AT15^2+LMS!$F$7*AT15+LMS!$G$7)),IF(AT15&lt;69,LMS!$D$9*AT15^3+LMS!$E$9*AT15^2+LMS!$F$9*AT15+LMS!$G$9,IF(AT15&lt;150,LMS!$D$10*AT15^3+LMS!$E$10*AT15^2+LMS!$F$10*AT15+LMS!$G$10,LMS!$D$11*AT15^3+LMS!$E$11*AT15^2+LMS!$F$11*AT15+LMS!$G$11)))</f>
        <v>#VALUE!</v>
      </c>
      <c r="AR15" t="e">
        <f>IF($E$4="M",(IF(AT15&lt;2.5,LMS!$D$21*AT15^3+LMS!$E$21*AT15^2+LMS!$F$21*AT15+LMS!$G$21,IF(AT15&lt;9.5,LMS!$D$22*AT15^3+LMS!$E$22*AT15^2+LMS!$F$22*AT15+LMS!$G$22,IF(AT15&lt;26.75,LMS!$D$23*AT15^3+LMS!$E$23*AT15^2+LMS!$F$23*AT15+LMS!$G$23,IF(AT15&lt;90,LMS!$D$24*AT15^3+LMS!$E$24*AT15^2+LMS!$F$24*AT15+LMS!$G$24,LMS!$D$25*AT15^3+LMS!$E$25*AT15^2+LMS!$F$25*AT15+LMS!$G$25))))),(IF(AT15&lt;2.5,LMS!$D$27*AT15^3+LMS!$E$27*AT15^2+LMS!$F$27*AT15+LMS!$G$27,IF(AT15&lt;9.5,LMS!$D$28*AT15^3+LMS!$E$28*AT15^2+LMS!$F$28*AT15+LMS!$G$28,IF(AT15&lt;26.75,LMS!$D$29*AT15^3+LMS!$E$29*AT15^2+LMS!$F$29*AT15+LMS!$G$29,IF(AT15&lt;90,LMS!$D$30*AT15^3+LMS!$E$30*AT15^2+LMS!$F$30*AT15+LMS!$G$30,IF(AT15&lt;150,LMS!$D$31*AT15^3+LMS!$E$31*AT15^2+LMS!$F$31*AT15+LMS!$G$31,LMS!$D$32*AT15^3+LMS!$E$32*AT15^2+LMS!$F$32*AT15+LMS!$G$32)))))))</f>
        <v>#VALUE!</v>
      </c>
      <c r="AS15" t="e">
        <f>IF($E$4="M",(IF(AT15&lt;90,LMS!$D$14*AT15^3+LMS!$E$14*AT15^2+LMS!$F$14*AT15+LMS!$G$14,LMS!$D$15*AT15^3+LMS!$E$15*AT15^2+LMS!$F$15*AT15+LMS!$G$15)),(IF(AT15&lt;90,LMS!$D$17*AT15^3+LMS!$E$17*AT15^2+LMS!$F$17*AT15+LMS!$G$17,LMS!$D$18*AT15^3+LMS!$E$18*AT15^2+LMS!$F$18*AT15+LMS!$G$18)))</f>
        <v>#VALUE!</v>
      </c>
      <c r="AT15" s="7" t="e">
        <f t="shared" ref="AT15:AT57" si="63">Y15*365.25/30.4375</f>
        <v>#VALUE!</v>
      </c>
      <c r="AV15" t="e">
        <f t="shared" ref="AV15:AV57" si="64">INDEX(IF($E$4="M",IGFmale, IGFfemale), AF15+1,1)</f>
        <v>#VALUE!</v>
      </c>
      <c r="AW15" t="e">
        <f t="shared" ref="AW15:AW57" si="65">INDEX(IF($E$4="M",IGFmale, IGFfemale), AF15+1,2)</f>
        <v>#VALUE!</v>
      </c>
      <c r="AX15" t="e">
        <f t="shared" ref="AX15:AX57" si="66">INDEX(IF($E$4="M",IGFmale, IGFfemale), AF15+1,3)</f>
        <v>#VALUE!</v>
      </c>
      <c r="AY15" s="7" t="e">
        <f t="shared" ref="AY15:AY57" si="67">INDEX(IF($E$4="M",(IF($F$4=1,maleFB,IF($F$4=2,maleSB,"error"))),IF($E$4="F",IF($F$4=1,femaleFB,IF($F$4=2,femaleSB,"error")),"")),(AI15-22)*7+AJ15+1,1)</f>
        <v>#VALUE!</v>
      </c>
      <c r="AZ15" s="7" t="e">
        <f t="shared" ref="AZ15:AZ57" si="68">INDEX(IF($E$4="M",(IF($F$4=1,maleFB,IF($F$4=2,maleSB,"error"))),IF($E$4="F",IF($F$4=1,femaleFB,IF($F$4=2,femaleSB,"error")),"")),(AI15-22)*7+AJ15+1,2)</f>
        <v>#VALUE!</v>
      </c>
      <c r="BA15" s="7" t="e">
        <f t="shared" ref="BA15:BA57" si="69">INDEX(IF($E$4="M",(IF($F$4=1,maleFB,IF($F$4=2,maleSB,"error"))),IF($E$4="F",IF($F$4=1,femaleFB,IF($F$4=2,femaleSB,"error")),"")),(AI15-22)*7+AJ15+1,3)</f>
        <v>#VALUE!</v>
      </c>
      <c r="BB15" s="7" t="e">
        <f t="shared" ref="BB15:BB57" si="70">INDEX(birthH,(AI15-22)*7+AJ15+1,1)</f>
        <v>#VALUE!</v>
      </c>
      <c r="BC15" s="7" t="e">
        <f t="shared" ref="BC15:BC57" si="71">INDEX(birthH,(AI15-22)*7+AJ15+1,2)</f>
        <v>#VALUE!</v>
      </c>
      <c r="BD15" s="7" t="e">
        <f t="shared" ref="BD15:BD57" si="72">INDEX(birthH,(AI15-22)*7+AJ15+1,3)</f>
        <v>#VALUE!</v>
      </c>
      <c r="BE15" s="7" t="e">
        <f t="shared" ref="BE15:BE57" si="73">INDEX(head,(AI15-22)*7+AJ15+1,1)</f>
        <v>#VALUE!</v>
      </c>
      <c r="BF15" s="7" t="e">
        <f t="shared" ref="BF15:BF57" si="74">INDEX(head,(AI15-22)*7+AJ15+1,2)</f>
        <v>#VALUE!</v>
      </c>
      <c r="BG15" s="7" t="e">
        <f t="shared" ref="BG15:BG57" si="75">INDEX(head,(AI15-22)*7+AJ15+1,3)</f>
        <v>#VALUE!</v>
      </c>
    </row>
    <row r="16" spans="2:59" s="7" customFormat="1">
      <c r="B16" s="80"/>
      <c r="C16" s="80"/>
      <c r="D16" s="31"/>
      <c r="E16" s="79"/>
      <c r="F16" s="79"/>
      <c r="G16" s="79"/>
      <c r="H16" s="79"/>
      <c r="I16" s="109" t="str">
        <f t="shared" si="38"/>
        <v/>
      </c>
      <c r="J16" s="110" t="str">
        <f t="shared" si="39"/>
        <v/>
      </c>
      <c r="K16" s="111" t="str">
        <f t="shared" si="40"/>
        <v/>
      </c>
      <c r="L16" s="110" t="str">
        <f t="shared" si="41"/>
        <v/>
      </c>
      <c r="M16" s="111" t="str">
        <f t="shared" si="42"/>
        <v/>
      </c>
      <c r="N16" s="110" t="str">
        <f t="shared" si="43"/>
        <v/>
      </c>
      <c r="O16" s="111" t="str">
        <f t="shared" si="44"/>
        <v/>
      </c>
      <c r="P16" s="111" t="str">
        <f t="shared" si="45"/>
        <v/>
      </c>
      <c r="Q16" s="110" t="str">
        <f t="shared" si="46"/>
        <v/>
      </c>
      <c r="R16" s="110" t="str">
        <f t="shared" si="47"/>
        <v/>
      </c>
      <c r="S16" s="110" t="str">
        <f t="shared" si="48"/>
        <v/>
      </c>
      <c r="T16" s="111" t="str">
        <f t="shared" si="49"/>
        <v/>
      </c>
      <c r="U16" s="110" t="str">
        <f t="shared" si="50"/>
        <v/>
      </c>
      <c r="V16" s="111" t="str">
        <f t="shared" si="51"/>
        <v/>
      </c>
      <c r="W16" s="110" t="str">
        <f t="shared" si="52"/>
        <v/>
      </c>
      <c r="X16" s="111" t="str">
        <f t="shared" si="53"/>
        <v/>
      </c>
      <c r="Y16" s="111" t="str">
        <f t="shared" si="54"/>
        <v/>
      </c>
      <c r="Z16" s="111" t="str">
        <f t="shared" si="55"/>
        <v/>
      </c>
      <c r="AA16" s="32"/>
      <c r="AB16" s="32"/>
      <c r="AC16" s="32"/>
      <c r="AD16" s="32"/>
      <c r="AE16" s="137"/>
      <c r="AF16" s="12" t="e">
        <f t="shared" si="56"/>
        <v>#VALUE!</v>
      </c>
      <c r="AG16" s="13" t="e">
        <f t="shared" si="57"/>
        <v>#VALUE!</v>
      </c>
      <c r="AH16" s="13"/>
      <c r="AI16" s="80">
        <f t="shared" si="58"/>
        <v>-5834</v>
      </c>
      <c r="AJ16" s="80">
        <f t="shared" si="59"/>
        <v>2</v>
      </c>
      <c r="AK16" s="13"/>
      <c r="AL16" s="8">
        <f t="shared" si="60"/>
        <v>9.0359999999999996</v>
      </c>
      <c r="AM16" s="8">
        <f t="shared" si="61"/>
        <v>-184.49199999999999</v>
      </c>
      <c r="AN16" s="8"/>
      <c r="AO16" s="8">
        <f t="shared" si="62"/>
        <v>0</v>
      </c>
      <c r="AP16"/>
      <c r="AQ16" t="e">
        <f>IF($E$4="M",IF(AT16&lt;78,LMS!$D$5*AT16^3+LMS!$E$5*AT16^2+LMS!$F$5*AT16+LMS!$G$5,IF(AT16&lt;150,LMS!$D$6*AT16^3+LMS!$E$6*AT16^2+LMS!$F$6*AT16+LMS!$G$6,LMS!$D$7*AT16^3+LMS!$E$7*AT16^2+LMS!$F$7*AT16+LMS!$G$7)),IF(AT16&lt;69,LMS!$D$9*AT16^3+LMS!$E$9*AT16^2+LMS!$F$9*AT16+LMS!$G$9,IF(AT16&lt;150,LMS!$D$10*AT16^3+LMS!$E$10*AT16^2+LMS!$F$10*AT16+LMS!$G$10,LMS!$D$11*AT16^3+LMS!$E$11*AT16^2+LMS!$F$11*AT16+LMS!$G$11)))</f>
        <v>#VALUE!</v>
      </c>
      <c r="AR16" t="e">
        <f>IF($E$4="M",(IF(AT16&lt;2.5,LMS!$D$21*AT16^3+LMS!$E$21*AT16^2+LMS!$F$21*AT16+LMS!$G$21,IF(AT16&lt;9.5,LMS!$D$22*AT16^3+LMS!$E$22*AT16^2+LMS!$F$22*AT16+LMS!$G$22,IF(AT16&lt;26.75,LMS!$D$23*AT16^3+LMS!$E$23*AT16^2+LMS!$F$23*AT16+LMS!$G$23,IF(AT16&lt;90,LMS!$D$24*AT16^3+LMS!$E$24*AT16^2+LMS!$F$24*AT16+LMS!$G$24,LMS!$D$25*AT16^3+LMS!$E$25*AT16^2+LMS!$F$25*AT16+LMS!$G$25))))),(IF(AT16&lt;2.5,LMS!$D$27*AT16^3+LMS!$E$27*AT16^2+LMS!$F$27*AT16+LMS!$G$27,IF(AT16&lt;9.5,LMS!$D$28*AT16^3+LMS!$E$28*AT16^2+LMS!$F$28*AT16+LMS!$G$28,IF(AT16&lt;26.75,LMS!$D$29*AT16^3+LMS!$E$29*AT16^2+LMS!$F$29*AT16+LMS!$G$29,IF(AT16&lt;90,LMS!$D$30*AT16^3+LMS!$E$30*AT16^2+LMS!$F$30*AT16+LMS!$G$30,IF(AT16&lt;150,LMS!$D$31*AT16^3+LMS!$E$31*AT16^2+LMS!$F$31*AT16+LMS!$G$31,LMS!$D$32*AT16^3+LMS!$E$32*AT16^2+LMS!$F$32*AT16+LMS!$G$32)))))))</f>
        <v>#VALUE!</v>
      </c>
      <c r="AS16" t="e">
        <f>IF($E$4="M",(IF(AT16&lt;90,LMS!$D$14*AT16^3+LMS!$E$14*AT16^2+LMS!$F$14*AT16+LMS!$G$14,LMS!$D$15*AT16^3+LMS!$E$15*AT16^2+LMS!$F$15*AT16+LMS!$G$15)),(IF(AT16&lt;90,LMS!$D$17*AT16^3+LMS!$E$17*AT16^2+LMS!$F$17*AT16+LMS!$G$17,LMS!$D$18*AT16^3+LMS!$E$18*AT16^2+LMS!$F$18*AT16+LMS!$G$18)))</f>
        <v>#VALUE!</v>
      </c>
      <c r="AT16" s="7" t="e">
        <f t="shared" si="63"/>
        <v>#VALUE!</v>
      </c>
      <c r="AV16" t="e">
        <f t="shared" si="64"/>
        <v>#VALUE!</v>
      </c>
      <c r="AW16" t="e">
        <f t="shared" si="65"/>
        <v>#VALUE!</v>
      </c>
      <c r="AX16" t="e">
        <f t="shared" si="66"/>
        <v>#VALUE!</v>
      </c>
      <c r="AY16" s="7" t="e">
        <f t="shared" si="67"/>
        <v>#VALUE!</v>
      </c>
      <c r="AZ16" s="7" t="e">
        <f t="shared" si="68"/>
        <v>#VALUE!</v>
      </c>
      <c r="BA16" s="7" t="e">
        <f t="shared" si="69"/>
        <v>#VALUE!</v>
      </c>
      <c r="BB16" s="7" t="e">
        <f t="shared" si="70"/>
        <v>#VALUE!</v>
      </c>
      <c r="BC16" s="7" t="e">
        <f t="shared" si="71"/>
        <v>#VALUE!</v>
      </c>
      <c r="BD16" s="7" t="e">
        <f t="shared" si="72"/>
        <v>#VALUE!</v>
      </c>
      <c r="BE16" s="7" t="e">
        <f t="shared" si="73"/>
        <v>#VALUE!</v>
      </c>
      <c r="BF16" s="7" t="e">
        <f t="shared" si="74"/>
        <v>#VALUE!</v>
      </c>
      <c r="BG16" s="7" t="e">
        <f t="shared" si="75"/>
        <v>#VALUE!</v>
      </c>
    </row>
    <row r="17" spans="2:59" s="7" customFormat="1">
      <c r="B17" s="80"/>
      <c r="C17" s="80"/>
      <c r="D17" s="31"/>
      <c r="E17" s="79"/>
      <c r="F17" s="79"/>
      <c r="G17" s="79"/>
      <c r="H17" s="79"/>
      <c r="I17" s="109" t="str">
        <f t="shared" si="38"/>
        <v/>
      </c>
      <c r="J17" s="110" t="str">
        <f t="shared" si="39"/>
        <v/>
      </c>
      <c r="K17" s="111" t="str">
        <f t="shared" si="40"/>
        <v/>
      </c>
      <c r="L17" s="110" t="str">
        <f t="shared" si="41"/>
        <v/>
      </c>
      <c r="M17" s="111" t="str">
        <f t="shared" si="42"/>
        <v/>
      </c>
      <c r="N17" s="110" t="str">
        <f t="shared" si="43"/>
        <v/>
      </c>
      <c r="O17" s="111" t="str">
        <f t="shared" si="44"/>
        <v/>
      </c>
      <c r="P17" s="111" t="str">
        <f t="shared" si="45"/>
        <v/>
      </c>
      <c r="Q17" s="110" t="str">
        <f t="shared" si="46"/>
        <v/>
      </c>
      <c r="R17" s="110" t="str">
        <f t="shared" si="47"/>
        <v/>
      </c>
      <c r="S17" s="110" t="str">
        <f t="shared" si="48"/>
        <v/>
      </c>
      <c r="T17" s="111" t="str">
        <f t="shared" si="49"/>
        <v/>
      </c>
      <c r="U17" s="110" t="str">
        <f t="shared" si="50"/>
        <v/>
      </c>
      <c r="V17" s="111" t="str">
        <f t="shared" si="51"/>
        <v/>
      </c>
      <c r="W17" s="110" t="str">
        <f t="shared" si="52"/>
        <v/>
      </c>
      <c r="X17" s="111" t="str">
        <f t="shared" si="53"/>
        <v/>
      </c>
      <c r="Y17" s="111" t="str">
        <f t="shared" si="54"/>
        <v/>
      </c>
      <c r="Z17" s="111" t="str">
        <f t="shared" si="55"/>
        <v/>
      </c>
      <c r="AA17" s="32"/>
      <c r="AB17" s="32"/>
      <c r="AC17" s="32"/>
      <c r="AD17" s="32"/>
      <c r="AE17" s="137"/>
      <c r="AF17" s="12" t="e">
        <f t="shared" si="56"/>
        <v>#VALUE!</v>
      </c>
      <c r="AG17" s="13" t="e">
        <f t="shared" si="57"/>
        <v>#VALUE!</v>
      </c>
      <c r="AH17" s="13"/>
      <c r="AI17" s="80">
        <f t="shared" si="58"/>
        <v>-5834</v>
      </c>
      <c r="AJ17" s="80">
        <f t="shared" si="59"/>
        <v>2</v>
      </c>
      <c r="AK17" s="13"/>
      <c r="AL17" s="8">
        <f t="shared" si="60"/>
        <v>9.0359999999999996</v>
      </c>
      <c r="AM17" s="8">
        <f t="shared" si="61"/>
        <v>-184.49199999999999</v>
      </c>
      <c r="AN17" s="8"/>
      <c r="AO17" s="8">
        <f t="shared" si="62"/>
        <v>0</v>
      </c>
      <c r="AP17"/>
      <c r="AQ17" t="e">
        <f>IF($E$4="M",IF(AT17&lt;78,LMS!$D$5*AT17^3+LMS!$E$5*AT17^2+LMS!$F$5*AT17+LMS!$G$5,IF(AT17&lt;150,LMS!$D$6*AT17^3+LMS!$E$6*AT17^2+LMS!$F$6*AT17+LMS!$G$6,LMS!$D$7*AT17^3+LMS!$E$7*AT17^2+LMS!$F$7*AT17+LMS!$G$7)),IF(AT17&lt;69,LMS!$D$9*AT17^3+LMS!$E$9*AT17^2+LMS!$F$9*AT17+LMS!$G$9,IF(AT17&lt;150,LMS!$D$10*AT17^3+LMS!$E$10*AT17^2+LMS!$F$10*AT17+LMS!$G$10,LMS!$D$11*AT17^3+LMS!$E$11*AT17^2+LMS!$F$11*AT17+LMS!$G$11)))</f>
        <v>#VALUE!</v>
      </c>
      <c r="AR17" t="e">
        <f>IF($E$4="M",(IF(AT17&lt;2.5,LMS!$D$21*AT17^3+LMS!$E$21*AT17^2+LMS!$F$21*AT17+LMS!$G$21,IF(AT17&lt;9.5,LMS!$D$22*AT17^3+LMS!$E$22*AT17^2+LMS!$F$22*AT17+LMS!$G$22,IF(AT17&lt;26.75,LMS!$D$23*AT17^3+LMS!$E$23*AT17^2+LMS!$F$23*AT17+LMS!$G$23,IF(AT17&lt;90,LMS!$D$24*AT17^3+LMS!$E$24*AT17^2+LMS!$F$24*AT17+LMS!$G$24,LMS!$D$25*AT17^3+LMS!$E$25*AT17^2+LMS!$F$25*AT17+LMS!$G$25))))),(IF(AT17&lt;2.5,LMS!$D$27*AT17^3+LMS!$E$27*AT17^2+LMS!$F$27*AT17+LMS!$G$27,IF(AT17&lt;9.5,LMS!$D$28*AT17^3+LMS!$E$28*AT17^2+LMS!$F$28*AT17+LMS!$G$28,IF(AT17&lt;26.75,LMS!$D$29*AT17^3+LMS!$E$29*AT17^2+LMS!$F$29*AT17+LMS!$G$29,IF(AT17&lt;90,LMS!$D$30*AT17^3+LMS!$E$30*AT17^2+LMS!$F$30*AT17+LMS!$G$30,IF(AT17&lt;150,LMS!$D$31*AT17^3+LMS!$E$31*AT17^2+LMS!$F$31*AT17+LMS!$G$31,LMS!$D$32*AT17^3+LMS!$E$32*AT17^2+LMS!$F$32*AT17+LMS!$G$32)))))))</f>
        <v>#VALUE!</v>
      </c>
      <c r="AS17" t="e">
        <f>IF($E$4="M",(IF(AT17&lt;90,LMS!$D$14*AT17^3+LMS!$E$14*AT17^2+LMS!$F$14*AT17+LMS!$G$14,LMS!$D$15*AT17^3+LMS!$E$15*AT17^2+LMS!$F$15*AT17+LMS!$G$15)),(IF(AT17&lt;90,LMS!$D$17*AT17^3+LMS!$E$17*AT17^2+LMS!$F$17*AT17+LMS!$G$17,LMS!$D$18*AT17^3+LMS!$E$18*AT17^2+LMS!$F$18*AT17+LMS!$G$18)))</f>
        <v>#VALUE!</v>
      </c>
      <c r="AT17" s="7" t="e">
        <f t="shared" si="63"/>
        <v>#VALUE!</v>
      </c>
      <c r="AV17" t="e">
        <f t="shared" si="64"/>
        <v>#VALUE!</v>
      </c>
      <c r="AW17" t="e">
        <f t="shared" si="65"/>
        <v>#VALUE!</v>
      </c>
      <c r="AX17" t="e">
        <f t="shared" si="66"/>
        <v>#VALUE!</v>
      </c>
      <c r="AY17" s="7" t="e">
        <f t="shared" si="67"/>
        <v>#VALUE!</v>
      </c>
      <c r="AZ17" s="7" t="e">
        <f t="shared" si="68"/>
        <v>#VALUE!</v>
      </c>
      <c r="BA17" s="7" t="e">
        <f t="shared" si="69"/>
        <v>#VALUE!</v>
      </c>
      <c r="BB17" s="7" t="e">
        <f t="shared" si="70"/>
        <v>#VALUE!</v>
      </c>
      <c r="BC17" s="7" t="e">
        <f t="shared" si="71"/>
        <v>#VALUE!</v>
      </c>
      <c r="BD17" s="7" t="e">
        <f t="shared" si="72"/>
        <v>#VALUE!</v>
      </c>
      <c r="BE17" s="7" t="e">
        <f t="shared" si="73"/>
        <v>#VALUE!</v>
      </c>
      <c r="BF17" s="7" t="e">
        <f t="shared" si="74"/>
        <v>#VALUE!</v>
      </c>
      <c r="BG17" s="7" t="e">
        <f t="shared" si="75"/>
        <v>#VALUE!</v>
      </c>
    </row>
    <row r="18" spans="2:59" s="7" customFormat="1">
      <c r="B18" s="80"/>
      <c r="C18" s="80"/>
      <c r="D18" s="31"/>
      <c r="E18" s="79"/>
      <c r="F18" s="79"/>
      <c r="G18" s="79"/>
      <c r="H18" s="79"/>
      <c r="I18" s="109" t="str">
        <f t="shared" si="38"/>
        <v/>
      </c>
      <c r="J18" s="110" t="str">
        <f t="shared" si="39"/>
        <v/>
      </c>
      <c r="K18" s="111" t="str">
        <f t="shared" si="40"/>
        <v/>
      </c>
      <c r="L18" s="110" t="str">
        <f t="shared" si="41"/>
        <v/>
      </c>
      <c r="M18" s="111" t="str">
        <f t="shared" si="42"/>
        <v/>
      </c>
      <c r="N18" s="110" t="str">
        <f t="shared" si="43"/>
        <v/>
      </c>
      <c r="O18" s="111" t="str">
        <f t="shared" si="44"/>
        <v/>
      </c>
      <c r="P18" s="111" t="str">
        <f t="shared" si="45"/>
        <v/>
      </c>
      <c r="Q18" s="110" t="str">
        <f t="shared" si="46"/>
        <v/>
      </c>
      <c r="R18" s="110" t="str">
        <f t="shared" si="47"/>
        <v/>
      </c>
      <c r="S18" s="110" t="str">
        <f t="shared" si="48"/>
        <v/>
      </c>
      <c r="T18" s="111" t="str">
        <f t="shared" si="49"/>
        <v/>
      </c>
      <c r="U18" s="110" t="str">
        <f t="shared" si="50"/>
        <v/>
      </c>
      <c r="V18" s="111" t="str">
        <f t="shared" si="51"/>
        <v/>
      </c>
      <c r="W18" s="110" t="str">
        <f t="shared" si="52"/>
        <v/>
      </c>
      <c r="X18" s="111" t="str">
        <f t="shared" si="53"/>
        <v/>
      </c>
      <c r="Y18" s="111" t="str">
        <f t="shared" si="54"/>
        <v/>
      </c>
      <c r="Z18" s="111" t="str">
        <f t="shared" si="55"/>
        <v/>
      </c>
      <c r="AA18" s="32"/>
      <c r="AB18" s="32"/>
      <c r="AC18" s="32"/>
      <c r="AD18" s="32"/>
      <c r="AE18" s="137"/>
      <c r="AF18" s="12" t="e">
        <f t="shared" si="56"/>
        <v>#VALUE!</v>
      </c>
      <c r="AG18" s="13" t="e">
        <f t="shared" si="57"/>
        <v>#VALUE!</v>
      </c>
      <c r="AH18" s="13"/>
      <c r="AI18" s="80">
        <f t="shared" si="58"/>
        <v>-5834</v>
      </c>
      <c r="AJ18" s="80">
        <f t="shared" si="59"/>
        <v>2</v>
      </c>
      <c r="AK18" s="13"/>
      <c r="AL18" s="8">
        <f t="shared" si="60"/>
        <v>9.0359999999999996</v>
      </c>
      <c r="AM18" s="8">
        <f t="shared" si="61"/>
        <v>-184.49199999999999</v>
      </c>
      <c r="AN18" s="8"/>
      <c r="AO18" s="8">
        <f t="shared" si="62"/>
        <v>0</v>
      </c>
      <c r="AP18"/>
      <c r="AQ18" t="e">
        <f>IF($E$4="M",IF(AT18&lt;78,LMS!$D$5*AT18^3+LMS!$E$5*AT18^2+LMS!$F$5*AT18+LMS!$G$5,IF(AT18&lt;150,LMS!$D$6*AT18^3+LMS!$E$6*AT18^2+LMS!$F$6*AT18+LMS!$G$6,LMS!$D$7*AT18^3+LMS!$E$7*AT18^2+LMS!$F$7*AT18+LMS!$G$7)),IF(AT18&lt;69,LMS!$D$9*AT18^3+LMS!$E$9*AT18^2+LMS!$F$9*AT18+LMS!$G$9,IF(AT18&lt;150,LMS!$D$10*AT18^3+LMS!$E$10*AT18^2+LMS!$F$10*AT18+LMS!$G$10,LMS!$D$11*AT18^3+LMS!$E$11*AT18^2+LMS!$F$11*AT18+LMS!$G$11)))</f>
        <v>#VALUE!</v>
      </c>
      <c r="AR18" t="e">
        <f>IF($E$4="M",(IF(AT18&lt;2.5,LMS!$D$21*AT18^3+LMS!$E$21*AT18^2+LMS!$F$21*AT18+LMS!$G$21,IF(AT18&lt;9.5,LMS!$D$22*AT18^3+LMS!$E$22*AT18^2+LMS!$F$22*AT18+LMS!$G$22,IF(AT18&lt;26.75,LMS!$D$23*AT18^3+LMS!$E$23*AT18^2+LMS!$F$23*AT18+LMS!$G$23,IF(AT18&lt;90,LMS!$D$24*AT18^3+LMS!$E$24*AT18^2+LMS!$F$24*AT18+LMS!$G$24,LMS!$D$25*AT18^3+LMS!$E$25*AT18^2+LMS!$F$25*AT18+LMS!$G$25))))),(IF(AT18&lt;2.5,LMS!$D$27*AT18^3+LMS!$E$27*AT18^2+LMS!$F$27*AT18+LMS!$G$27,IF(AT18&lt;9.5,LMS!$D$28*AT18^3+LMS!$E$28*AT18^2+LMS!$F$28*AT18+LMS!$G$28,IF(AT18&lt;26.75,LMS!$D$29*AT18^3+LMS!$E$29*AT18^2+LMS!$F$29*AT18+LMS!$G$29,IF(AT18&lt;90,LMS!$D$30*AT18^3+LMS!$E$30*AT18^2+LMS!$F$30*AT18+LMS!$G$30,IF(AT18&lt;150,LMS!$D$31*AT18^3+LMS!$E$31*AT18^2+LMS!$F$31*AT18+LMS!$G$31,LMS!$D$32*AT18^3+LMS!$E$32*AT18^2+LMS!$F$32*AT18+LMS!$G$32)))))))</f>
        <v>#VALUE!</v>
      </c>
      <c r="AS18" t="e">
        <f>IF($E$4="M",(IF(AT18&lt;90,LMS!$D$14*AT18^3+LMS!$E$14*AT18^2+LMS!$F$14*AT18+LMS!$G$14,LMS!$D$15*AT18^3+LMS!$E$15*AT18^2+LMS!$F$15*AT18+LMS!$G$15)),(IF(AT18&lt;90,LMS!$D$17*AT18^3+LMS!$E$17*AT18^2+LMS!$F$17*AT18+LMS!$G$17,LMS!$D$18*AT18^3+LMS!$E$18*AT18^2+LMS!$F$18*AT18+LMS!$G$18)))</f>
        <v>#VALUE!</v>
      </c>
      <c r="AT18" s="7" t="e">
        <f t="shared" si="63"/>
        <v>#VALUE!</v>
      </c>
      <c r="AV18" t="e">
        <f t="shared" si="64"/>
        <v>#VALUE!</v>
      </c>
      <c r="AW18" t="e">
        <f t="shared" si="65"/>
        <v>#VALUE!</v>
      </c>
      <c r="AX18" t="e">
        <f t="shared" si="66"/>
        <v>#VALUE!</v>
      </c>
      <c r="AY18" s="7" t="e">
        <f t="shared" si="67"/>
        <v>#VALUE!</v>
      </c>
      <c r="AZ18" s="7" t="e">
        <f t="shared" si="68"/>
        <v>#VALUE!</v>
      </c>
      <c r="BA18" s="7" t="e">
        <f t="shared" si="69"/>
        <v>#VALUE!</v>
      </c>
      <c r="BB18" s="7" t="e">
        <f t="shared" si="70"/>
        <v>#VALUE!</v>
      </c>
      <c r="BC18" s="7" t="e">
        <f t="shared" si="71"/>
        <v>#VALUE!</v>
      </c>
      <c r="BD18" s="7" t="e">
        <f t="shared" si="72"/>
        <v>#VALUE!</v>
      </c>
      <c r="BE18" s="7" t="e">
        <f t="shared" si="73"/>
        <v>#VALUE!</v>
      </c>
      <c r="BF18" s="7" t="e">
        <f t="shared" si="74"/>
        <v>#VALUE!</v>
      </c>
      <c r="BG18" s="7" t="e">
        <f t="shared" si="75"/>
        <v>#VALUE!</v>
      </c>
    </row>
    <row r="19" spans="2:59" s="7" customFormat="1">
      <c r="B19" s="80"/>
      <c r="C19" s="80"/>
      <c r="D19" s="31"/>
      <c r="E19" s="79"/>
      <c r="F19" s="79"/>
      <c r="G19" s="79"/>
      <c r="H19" s="79"/>
      <c r="I19" s="109" t="str">
        <f t="shared" si="38"/>
        <v/>
      </c>
      <c r="J19" s="110" t="str">
        <f t="shared" si="39"/>
        <v/>
      </c>
      <c r="K19" s="111" t="str">
        <f t="shared" si="40"/>
        <v/>
      </c>
      <c r="L19" s="110" t="str">
        <f t="shared" si="41"/>
        <v/>
      </c>
      <c r="M19" s="111" t="str">
        <f t="shared" si="42"/>
        <v/>
      </c>
      <c r="N19" s="110" t="str">
        <f t="shared" si="43"/>
        <v/>
      </c>
      <c r="O19" s="111" t="str">
        <f t="shared" si="44"/>
        <v/>
      </c>
      <c r="P19" s="111" t="str">
        <f t="shared" si="45"/>
        <v/>
      </c>
      <c r="Q19" s="110" t="str">
        <f t="shared" si="46"/>
        <v/>
      </c>
      <c r="R19" s="110" t="str">
        <f t="shared" si="47"/>
        <v/>
      </c>
      <c r="S19" s="110" t="str">
        <f t="shared" si="48"/>
        <v/>
      </c>
      <c r="T19" s="111" t="str">
        <f t="shared" si="49"/>
        <v/>
      </c>
      <c r="U19" s="110" t="str">
        <f t="shared" si="50"/>
        <v/>
      </c>
      <c r="V19" s="111" t="str">
        <f t="shared" si="51"/>
        <v/>
      </c>
      <c r="W19" s="110" t="str">
        <f t="shared" si="52"/>
        <v/>
      </c>
      <c r="X19" s="111" t="str">
        <f t="shared" si="53"/>
        <v/>
      </c>
      <c r="Y19" s="111" t="str">
        <f t="shared" si="54"/>
        <v/>
      </c>
      <c r="Z19" s="111" t="str">
        <f t="shared" si="55"/>
        <v/>
      </c>
      <c r="AA19" s="32"/>
      <c r="AB19" s="32"/>
      <c r="AC19" s="32"/>
      <c r="AD19" s="32"/>
      <c r="AE19" s="137"/>
      <c r="AF19" s="12" t="e">
        <f t="shared" si="56"/>
        <v>#VALUE!</v>
      </c>
      <c r="AG19" s="13" t="e">
        <f t="shared" si="57"/>
        <v>#VALUE!</v>
      </c>
      <c r="AH19" s="13"/>
      <c r="AI19" s="80">
        <f t="shared" si="58"/>
        <v>-5834</v>
      </c>
      <c r="AJ19" s="80">
        <f t="shared" si="59"/>
        <v>2</v>
      </c>
      <c r="AK19" s="13"/>
      <c r="AL19" s="8">
        <f t="shared" si="60"/>
        <v>9.0359999999999996</v>
      </c>
      <c r="AM19" s="8">
        <f t="shared" si="61"/>
        <v>-184.49199999999999</v>
      </c>
      <c r="AN19" s="8"/>
      <c r="AO19" s="8">
        <f t="shared" si="62"/>
        <v>0</v>
      </c>
      <c r="AP19"/>
      <c r="AQ19" t="e">
        <f>IF($E$4="M",IF(AT19&lt;78,LMS!$D$5*AT19^3+LMS!$E$5*AT19^2+LMS!$F$5*AT19+LMS!$G$5,IF(AT19&lt;150,LMS!$D$6*AT19^3+LMS!$E$6*AT19^2+LMS!$F$6*AT19+LMS!$G$6,LMS!$D$7*AT19^3+LMS!$E$7*AT19^2+LMS!$F$7*AT19+LMS!$G$7)),IF(AT19&lt;69,LMS!$D$9*AT19^3+LMS!$E$9*AT19^2+LMS!$F$9*AT19+LMS!$G$9,IF(AT19&lt;150,LMS!$D$10*AT19^3+LMS!$E$10*AT19^2+LMS!$F$10*AT19+LMS!$G$10,LMS!$D$11*AT19^3+LMS!$E$11*AT19^2+LMS!$F$11*AT19+LMS!$G$11)))</f>
        <v>#VALUE!</v>
      </c>
      <c r="AR19" t="e">
        <f>IF($E$4="M",(IF(AT19&lt;2.5,LMS!$D$21*AT19^3+LMS!$E$21*AT19^2+LMS!$F$21*AT19+LMS!$G$21,IF(AT19&lt;9.5,LMS!$D$22*AT19^3+LMS!$E$22*AT19^2+LMS!$F$22*AT19+LMS!$G$22,IF(AT19&lt;26.75,LMS!$D$23*AT19^3+LMS!$E$23*AT19^2+LMS!$F$23*AT19+LMS!$G$23,IF(AT19&lt;90,LMS!$D$24*AT19^3+LMS!$E$24*AT19^2+LMS!$F$24*AT19+LMS!$G$24,LMS!$D$25*AT19^3+LMS!$E$25*AT19^2+LMS!$F$25*AT19+LMS!$G$25))))),(IF(AT19&lt;2.5,LMS!$D$27*AT19^3+LMS!$E$27*AT19^2+LMS!$F$27*AT19+LMS!$G$27,IF(AT19&lt;9.5,LMS!$D$28*AT19^3+LMS!$E$28*AT19^2+LMS!$F$28*AT19+LMS!$G$28,IF(AT19&lt;26.75,LMS!$D$29*AT19^3+LMS!$E$29*AT19^2+LMS!$F$29*AT19+LMS!$G$29,IF(AT19&lt;90,LMS!$D$30*AT19^3+LMS!$E$30*AT19^2+LMS!$F$30*AT19+LMS!$G$30,IF(AT19&lt;150,LMS!$D$31*AT19^3+LMS!$E$31*AT19^2+LMS!$F$31*AT19+LMS!$G$31,LMS!$D$32*AT19^3+LMS!$E$32*AT19^2+LMS!$F$32*AT19+LMS!$G$32)))))))</f>
        <v>#VALUE!</v>
      </c>
      <c r="AS19" t="e">
        <f>IF($E$4="M",(IF(AT19&lt;90,LMS!$D$14*AT19^3+LMS!$E$14*AT19^2+LMS!$F$14*AT19+LMS!$G$14,LMS!$D$15*AT19^3+LMS!$E$15*AT19^2+LMS!$F$15*AT19+LMS!$G$15)),(IF(AT19&lt;90,LMS!$D$17*AT19^3+LMS!$E$17*AT19^2+LMS!$F$17*AT19+LMS!$G$17,LMS!$D$18*AT19^3+LMS!$E$18*AT19^2+LMS!$F$18*AT19+LMS!$G$18)))</f>
        <v>#VALUE!</v>
      </c>
      <c r="AT19" s="7" t="e">
        <f t="shared" si="63"/>
        <v>#VALUE!</v>
      </c>
      <c r="AV19" t="e">
        <f t="shared" si="64"/>
        <v>#VALUE!</v>
      </c>
      <c r="AW19" t="e">
        <f t="shared" si="65"/>
        <v>#VALUE!</v>
      </c>
      <c r="AX19" t="e">
        <f t="shared" si="66"/>
        <v>#VALUE!</v>
      </c>
      <c r="AY19" s="7" t="e">
        <f t="shared" si="67"/>
        <v>#VALUE!</v>
      </c>
      <c r="AZ19" s="7" t="e">
        <f t="shared" si="68"/>
        <v>#VALUE!</v>
      </c>
      <c r="BA19" s="7" t="e">
        <f t="shared" si="69"/>
        <v>#VALUE!</v>
      </c>
      <c r="BB19" s="7" t="e">
        <f t="shared" si="70"/>
        <v>#VALUE!</v>
      </c>
      <c r="BC19" s="7" t="e">
        <f t="shared" si="71"/>
        <v>#VALUE!</v>
      </c>
      <c r="BD19" s="7" t="e">
        <f t="shared" si="72"/>
        <v>#VALUE!</v>
      </c>
      <c r="BE19" s="7" t="e">
        <f t="shared" si="73"/>
        <v>#VALUE!</v>
      </c>
      <c r="BF19" s="7" t="e">
        <f t="shared" si="74"/>
        <v>#VALUE!</v>
      </c>
      <c r="BG19" s="7" t="e">
        <f t="shared" si="75"/>
        <v>#VALUE!</v>
      </c>
    </row>
    <row r="20" spans="2:59" s="7" customFormat="1">
      <c r="B20" s="80"/>
      <c r="C20" s="80"/>
      <c r="D20" s="31"/>
      <c r="E20" s="79"/>
      <c r="F20" s="79"/>
      <c r="G20" s="79"/>
      <c r="H20" s="79"/>
      <c r="I20" s="109" t="str">
        <f t="shared" si="38"/>
        <v/>
      </c>
      <c r="J20" s="110" t="str">
        <f t="shared" si="39"/>
        <v/>
      </c>
      <c r="K20" s="111" t="str">
        <f t="shared" si="40"/>
        <v/>
      </c>
      <c r="L20" s="110" t="str">
        <f t="shared" si="41"/>
        <v/>
      </c>
      <c r="M20" s="111" t="str">
        <f t="shared" si="42"/>
        <v/>
      </c>
      <c r="N20" s="110" t="str">
        <f t="shared" si="43"/>
        <v/>
      </c>
      <c r="O20" s="111" t="str">
        <f t="shared" si="44"/>
        <v/>
      </c>
      <c r="P20" s="111" t="str">
        <f t="shared" si="45"/>
        <v/>
      </c>
      <c r="Q20" s="110" t="str">
        <f t="shared" si="46"/>
        <v/>
      </c>
      <c r="R20" s="110" t="str">
        <f t="shared" si="47"/>
        <v/>
      </c>
      <c r="S20" s="110" t="str">
        <f t="shared" si="48"/>
        <v/>
      </c>
      <c r="T20" s="111" t="str">
        <f t="shared" si="49"/>
        <v/>
      </c>
      <c r="U20" s="110" t="str">
        <f t="shared" si="50"/>
        <v/>
      </c>
      <c r="V20" s="111" t="str">
        <f t="shared" si="51"/>
        <v/>
      </c>
      <c r="W20" s="110" t="str">
        <f t="shared" si="52"/>
        <v/>
      </c>
      <c r="X20" s="111" t="str">
        <f t="shared" si="53"/>
        <v/>
      </c>
      <c r="Y20" s="111" t="str">
        <f t="shared" si="54"/>
        <v/>
      </c>
      <c r="Z20" s="111" t="str">
        <f t="shared" si="55"/>
        <v/>
      </c>
      <c r="AA20" s="32"/>
      <c r="AB20" s="32"/>
      <c r="AC20" s="32"/>
      <c r="AD20" s="32"/>
      <c r="AE20" s="137"/>
      <c r="AF20" s="12" t="e">
        <f t="shared" si="56"/>
        <v>#VALUE!</v>
      </c>
      <c r="AG20" s="13" t="e">
        <f t="shared" si="57"/>
        <v>#VALUE!</v>
      </c>
      <c r="AH20" s="13"/>
      <c r="AI20" s="80">
        <f t="shared" si="58"/>
        <v>-5834</v>
      </c>
      <c r="AJ20" s="80">
        <f t="shared" si="59"/>
        <v>2</v>
      </c>
      <c r="AK20" s="13"/>
      <c r="AL20" s="8">
        <f t="shared" si="60"/>
        <v>9.0359999999999996</v>
      </c>
      <c r="AM20" s="8">
        <f t="shared" si="61"/>
        <v>-184.49199999999999</v>
      </c>
      <c r="AN20" s="8"/>
      <c r="AO20" s="8">
        <f t="shared" si="62"/>
        <v>0</v>
      </c>
      <c r="AP20"/>
      <c r="AQ20" t="e">
        <f>IF($E$4="M",IF(AT20&lt;78,LMS!$D$5*AT20^3+LMS!$E$5*AT20^2+LMS!$F$5*AT20+LMS!$G$5,IF(AT20&lt;150,LMS!$D$6*AT20^3+LMS!$E$6*AT20^2+LMS!$F$6*AT20+LMS!$G$6,LMS!$D$7*AT20^3+LMS!$E$7*AT20^2+LMS!$F$7*AT20+LMS!$G$7)),IF(AT20&lt;69,LMS!$D$9*AT20^3+LMS!$E$9*AT20^2+LMS!$F$9*AT20+LMS!$G$9,IF(AT20&lt;150,LMS!$D$10*AT20^3+LMS!$E$10*AT20^2+LMS!$F$10*AT20+LMS!$G$10,LMS!$D$11*AT20^3+LMS!$E$11*AT20^2+LMS!$F$11*AT20+LMS!$G$11)))</f>
        <v>#VALUE!</v>
      </c>
      <c r="AR20" t="e">
        <f>IF($E$4="M",(IF(AT20&lt;2.5,LMS!$D$21*AT20^3+LMS!$E$21*AT20^2+LMS!$F$21*AT20+LMS!$G$21,IF(AT20&lt;9.5,LMS!$D$22*AT20^3+LMS!$E$22*AT20^2+LMS!$F$22*AT20+LMS!$G$22,IF(AT20&lt;26.75,LMS!$D$23*AT20^3+LMS!$E$23*AT20^2+LMS!$F$23*AT20+LMS!$G$23,IF(AT20&lt;90,LMS!$D$24*AT20^3+LMS!$E$24*AT20^2+LMS!$F$24*AT20+LMS!$G$24,LMS!$D$25*AT20^3+LMS!$E$25*AT20^2+LMS!$F$25*AT20+LMS!$G$25))))),(IF(AT20&lt;2.5,LMS!$D$27*AT20^3+LMS!$E$27*AT20^2+LMS!$F$27*AT20+LMS!$G$27,IF(AT20&lt;9.5,LMS!$D$28*AT20^3+LMS!$E$28*AT20^2+LMS!$F$28*AT20+LMS!$G$28,IF(AT20&lt;26.75,LMS!$D$29*AT20^3+LMS!$E$29*AT20^2+LMS!$F$29*AT20+LMS!$G$29,IF(AT20&lt;90,LMS!$D$30*AT20^3+LMS!$E$30*AT20^2+LMS!$F$30*AT20+LMS!$G$30,IF(AT20&lt;150,LMS!$D$31*AT20^3+LMS!$E$31*AT20^2+LMS!$F$31*AT20+LMS!$G$31,LMS!$D$32*AT20^3+LMS!$E$32*AT20^2+LMS!$F$32*AT20+LMS!$G$32)))))))</f>
        <v>#VALUE!</v>
      </c>
      <c r="AS20" t="e">
        <f>IF($E$4="M",(IF(AT20&lt;90,LMS!$D$14*AT20^3+LMS!$E$14*AT20^2+LMS!$F$14*AT20+LMS!$G$14,LMS!$D$15*AT20^3+LMS!$E$15*AT20^2+LMS!$F$15*AT20+LMS!$G$15)),(IF(AT20&lt;90,LMS!$D$17*AT20^3+LMS!$E$17*AT20^2+LMS!$F$17*AT20+LMS!$G$17,LMS!$D$18*AT20^3+LMS!$E$18*AT20^2+LMS!$F$18*AT20+LMS!$G$18)))</f>
        <v>#VALUE!</v>
      </c>
      <c r="AT20" s="7" t="e">
        <f t="shared" si="63"/>
        <v>#VALUE!</v>
      </c>
      <c r="AV20" t="e">
        <f t="shared" si="64"/>
        <v>#VALUE!</v>
      </c>
      <c r="AW20" t="e">
        <f t="shared" si="65"/>
        <v>#VALUE!</v>
      </c>
      <c r="AX20" t="e">
        <f t="shared" si="66"/>
        <v>#VALUE!</v>
      </c>
      <c r="AY20" s="7" t="e">
        <f t="shared" si="67"/>
        <v>#VALUE!</v>
      </c>
      <c r="AZ20" s="7" t="e">
        <f t="shared" si="68"/>
        <v>#VALUE!</v>
      </c>
      <c r="BA20" s="7" t="e">
        <f t="shared" si="69"/>
        <v>#VALUE!</v>
      </c>
      <c r="BB20" s="7" t="e">
        <f t="shared" si="70"/>
        <v>#VALUE!</v>
      </c>
      <c r="BC20" s="7" t="e">
        <f t="shared" si="71"/>
        <v>#VALUE!</v>
      </c>
      <c r="BD20" s="7" t="e">
        <f t="shared" si="72"/>
        <v>#VALUE!</v>
      </c>
      <c r="BE20" s="7" t="e">
        <f t="shared" si="73"/>
        <v>#VALUE!</v>
      </c>
      <c r="BF20" s="7" t="e">
        <f t="shared" si="74"/>
        <v>#VALUE!</v>
      </c>
      <c r="BG20" s="7" t="e">
        <f t="shared" si="75"/>
        <v>#VALUE!</v>
      </c>
    </row>
    <row r="21" spans="2:59" s="7" customFormat="1">
      <c r="B21" s="80"/>
      <c r="C21" s="80"/>
      <c r="D21" s="31"/>
      <c r="E21" s="79"/>
      <c r="F21" s="79"/>
      <c r="G21" s="79"/>
      <c r="H21" s="79"/>
      <c r="I21" s="109" t="str">
        <f t="shared" si="38"/>
        <v/>
      </c>
      <c r="J21" s="110" t="str">
        <f t="shared" si="39"/>
        <v/>
      </c>
      <c r="K21" s="111" t="str">
        <f t="shared" si="40"/>
        <v/>
      </c>
      <c r="L21" s="110" t="str">
        <f t="shared" si="41"/>
        <v/>
      </c>
      <c r="M21" s="111" t="str">
        <f t="shared" si="42"/>
        <v/>
      </c>
      <c r="N21" s="110" t="str">
        <f t="shared" si="43"/>
        <v/>
      </c>
      <c r="O21" s="111" t="str">
        <f t="shared" si="44"/>
        <v/>
      </c>
      <c r="P21" s="111" t="str">
        <f t="shared" si="45"/>
        <v/>
      </c>
      <c r="Q21" s="110" t="str">
        <f t="shared" si="46"/>
        <v/>
      </c>
      <c r="R21" s="110" t="str">
        <f t="shared" si="47"/>
        <v/>
      </c>
      <c r="S21" s="110" t="str">
        <f t="shared" si="48"/>
        <v/>
      </c>
      <c r="T21" s="111" t="str">
        <f t="shared" si="49"/>
        <v/>
      </c>
      <c r="U21" s="110" t="str">
        <f t="shared" si="50"/>
        <v/>
      </c>
      <c r="V21" s="111" t="str">
        <f t="shared" si="51"/>
        <v/>
      </c>
      <c r="W21" s="110" t="str">
        <f t="shared" si="52"/>
        <v/>
      </c>
      <c r="X21" s="111" t="str">
        <f t="shared" si="53"/>
        <v/>
      </c>
      <c r="Y21" s="111" t="str">
        <f t="shared" si="54"/>
        <v/>
      </c>
      <c r="Z21" s="111" t="str">
        <f t="shared" si="55"/>
        <v/>
      </c>
      <c r="AA21" s="32"/>
      <c r="AB21" s="32"/>
      <c r="AC21" s="32"/>
      <c r="AD21" s="32"/>
      <c r="AE21" s="137"/>
      <c r="AF21" s="12" t="e">
        <f t="shared" si="56"/>
        <v>#VALUE!</v>
      </c>
      <c r="AG21" s="13" t="e">
        <f t="shared" si="57"/>
        <v>#VALUE!</v>
      </c>
      <c r="AH21" s="13"/>
      <c r="AI21" s="80">
        <f t="shared" si="58"/>
        <v>-5834</v>
      </c>
      <c r="AJ21" s="80">
        <f t="shared" si="59"/>
        <v>2</v>
      </c>
      <c r="AK21" s="13"/>
      <c r="AL21" s="8">
        <f t="shared" si="60"/>
        <v>9.0359999999999996</v>
      </c>
      <c r="AM21" s="8">
        <f t="shared" si="61"/>
        <v>-184.49199999999999</v>
      </c>
      <c r="AN21" s="8"/>
      <c r="AO21" s="8">
        <f t="shared" si="62"/>
        <v>0</v>
      </c>
      <c r="AP21"/>
      <c r="AQ21" t="e">
        <f>IF($E$4="M",IF(AT21&lt;78,LMS!$D$5*AT21^3+LMS!$E$5*AT21^2+LMS!$F$5*AT21+LMS!$G$5,IF(AT21&lt;150,LMS!$D$6*AT21^3+LMS!$E$6*AT21^2+LMS!$F$6*AT21+LMS!$G$6,LMS!$D$7*AT21^3+LMS!$E$7*AT21^2+LMS!$F$7*AT21+LMS!$G$7)),IF(AT21&lt;69,LMS!$D$9*AT21^3+LMS!$E$9*AT21^2+LMS!$F$9*AT21+LMS!$G$9,IF(AT21&lt;150,LMS!$D$10*AT21^3+LMS!$E$10*AT21^2+LMS!$F$10*AT21+LMS!$G$10,LMS!$D$11*AT21^3+LMS!$E$11*AT21^2+LMS!$F$11*AT21+LMS!$G$11)))</f>
        <v>#VALUE!</v>
      </c>
      <c r="AR21" t="e">
        <f>IF($E$4="M",(IF(AT21&lt;2.5,LMS!$D$21*AT21^3+LMS!$E$21*AT21^2+LMS!$F$21*AT21+LMS!$G$21,IF(AT21&lt;9.5,LMS!$D$22*AT21^3+LMS!$E$22*AT21^2+LMS!$F$22*AT21+LMS!$G$22,IF(AT21&lt;26.75,LMS!$D$23*AT21^3+LMS!$E$23*AT21^2+LMS!$F$23*AT21+LMS!$G$23,IF(AT21&lt;90,LMS!$D$24*AT21^3+LMS!$E$24*AT21^2+LMS!$F$24*AT21+LMS!$G$24,LMS!$D$25*AT21^3+LMS!$E$25*AT21^2+LMS!$F$25*AT21+LMS!$G$25))))),(IF(AT21&lt;2.5,LMS!$D$27*AT21^3+LMS!$E$27*AT21^2+LMS!$F$27*AT21+LMS!$G$27,IF(AT21&lt;9.5,LMS!$D$28*AT21^3+LMS!$E$28*AT21^2+LMS!$F$28*AT21+LMS!$G$28,IF(AT21&lt;26.75,LMS!$D$29*AT21^3+LMS!$E$29*AT21^2+LMS!$F$29*AT21+LMS!$G$29,IF(AT21&lt;90,LMS!$D$30*AT21^3+LMS!$E$30*AT21^2+LMS!$F$30*AT21+LMS!$G$30,IF(AT21&lt;150,LMS!$D$31*AT21^3+LMS!$E$31*AT21^2+LMS!$F$31*AT21+LMS!$G$31,LMS!$D$32*AT21^3+LMS!$E$32*AT21^2+LMS!$F$32*AT21+LMS!$G$32)))))))</f>
        <v>#VALUE!</v>
      </c>
      <c r="AS21" t="e">
        <f>IF($E$4="M",(IF(AT21&lt;90,LMS!$D$14*AT21^3+LMS!$E$14*AT21^2+LMS!$F$14*AT21+LMS!$G$14,LMS!$D$15*AT21^3+LMS!$E$15*AT21^2+LMS!$F$15*AT21+LMS!$G$15)),(IF(AT21&lt;90,LMS!$D$17*AT21^3+LMS!$E$17*AT21^2+LMS!$F$17*AT21+LMS!$G$17,LMS!$D$18*AT21^3+LMS!$E$18*AT21^2+LMS!$F$18*AT21+LMS!$G$18)))</f>
        <v>#VALUE!</v>
      </c>
      <c r="AT21" s="7" t="e">
        <f t="shared" si="63"/>
        <v>#VALUE!</v>
      </c>
      <c r="AV21" t="e">
        <f t="shared" si="64"/>
        <v>#VALUE!</v>
      </c>
      <c r="AW21" t="e">
        <f t="shared" si="65"/>
        <v>#VALUE!</v>
      </c>
      <c r="AX21" t="e">
        <f t="shared" si="66"/>
        <v>#VALUE!</v>
      </c>
      <c r="AY21" s="7" t="e">
        <f t="shared" si="67"/>
        <v>#VALUE!</v>
      </c>
      <c r="AZ21" s="7" t="e">
        <f t="shared" si="68"/>
        <v>#VALUE!</v>
      </c>
      <c r="BA21" s="7" t="e">
        <f t="shared" si="69"/>
        <v>#VALUE!</v>
      </c>
      <c r="BB21" s="7" t="e">
        <f t="shared" si="70"/>
        <v>#VALUE!</v>
      </c>
      <c r="BC21" s="7" t="e">
        <f t="shared" si="71"/>
        <v>#VALUE!</v>
      </c>
      <c r="BD21" s="7" t="e">
        <f t="shared" si="72"/>
        <v>#VALUE!</v>
      </c>
      <c r="BE21" s="7" t="e">
        <f t="shared" si="73"/>
        <v>#VALUE!</v>
      </c>
      <c r="BF21" s="7" t="e">
        <f t="shared" si="74"/>
        <v>#VALUE!</v>
      </c>
      <c r="BG21" s="7" t="e">
        <f t="shared" si="75"/>
        <v>#VALUE!</v>
      </c>
    </row>
    <row r="22" spans="2:59" s="7" customFormat="1">
      <c r="B22" s="80"/>
      <c r="C22" s="80"/>
      <c r="D22" s="31"/>
      <c r="E22" s="79"/>
      <c r="F22" s="79"/>
      <c r="G22" s="79"/>
      <c r="H22" s="79"/>
      <c r="I22" s="109" t="str">
        <f t="shared" si="38"/>
        <v/>
      </c>
      <c r="J22" s="110" t="str">
        <f t="shared" si="39"/>
        <v/>
      </c>
      <c r="K22" s="111" t="str">
        <f t="shared" si="40"/>
        <v/>
      </c>
      <c r="L22" s="110" t="str">
        <f t="shared" si="41"/>
        <v/>
      </c>
      <c r="M22" s="111" t="str">
        <f t="shared" si="42"/>
        <v/>
      </c>
      <c r="N22" s="110" t="str">
        <f t="shared" si="43"/>
        <v/>
      </c>
      <c r="O22" s="111" t="str">
        <f t="shared" si="44"/>
        <v/>
      </c>
      <c r="P22" s="111" t="str">
        <f t="shared" si="45"/>
        <v/>
      </c>
      <c r="Q22" s="110" t="str">
        <f t="shared" si="46"/>
        <v/>
      </c>
      <c r="R22" s="110" t="str">
        <f t="shared" si="47"/>
        <v/>
      </c>
      <c r="S22" s="110" t="str">
        <f t="shared" si="48"/>
        <v/>
      </c>
      <c r="T22" s="111" t="str">
        <f t="shared" si="49"/>
        <v/>
      </c>
      <c r="U22" s="110" t="str">
        <f t="shared" si="50"/>
        <v/>
      </c>
      <c r="V22" s="111" t="str">
        <f t="shared" si="51"/>
        <v/>
      </c>
      <c r="W22" s="110" t="str">
        <f t="shared" si="52"/>
        <v/>
      </c>
      <c r="X22" s="111" t="str">
        <f t="shared" si="53"/>
        <v/>
      </c>
      <c r="Y22" s="111" t="str">
        <f t="shared" si="54"/>
        <v/>
      </c>
      <c r="Z22" s="111" t="str">
        <f t="shared" si="55"/>
        <v/>
      </c>
      <c r="AA22" s="32"/>
      <c r="AB22" s="32"/>
      <c r="AC22" s="32"/>
      <c r="AD22" s="32"/>
      <c r="AE22" s="137"/>
      <c r="AF22" s="12" t="e">
        <f t="shared" si="56"/>
        <v>#VALUE!</v>
      </c>
      <c r="AG22" s="13" t="e">
        <f t="shared" si="57"/>
        <v>#VALUE!</v>
      </c>
      <c r="AH22" s="13"/>
      <c r="AI22" s="80">
        <f t="shared" si="58"/>
        <v>-5834</v>
      </c>
      <c r="AJ22" s="80">
        <f t="shared" si="59"/>
        <v>2</v>
      </c>
      <c r="AK22" s="13"/>
      <c r="AL22" s="8">
        <f t="shared" si="60"/>
        <v>9.0359999999999996</v>
      </c>
      <c r="AM22" s="8">
        <f t="shared" si="61"/>
        <v>-184.49199999999999</v>
      </c>
      <c r="AN22" s="8"/>
      <c r="AO22" s="8">
        <f t="shared" si="62"/>
        <v>0</v>
      </c>
      <c r="AP22"/>
      <c r="AQ22" t="e">
        <f>IF($E$4="M",IF(AT22&lt;78,LMS!$D$5*AT22^3+LMS!$E$5*AT22^2+LMS!$F$5*AT22+LMS!$G$5,IF(AT22&lt;150,LMS!$D$6*AT22^3+LMS!$E$6*AT22^2+LMS!$F$6*AT22+LMS!$G$6,LMS!$D$7*AT22^3+LMS!$E$7*AT22^2+LMS!$F$7*AT22+LMS!$G$7)),IF(AT22&lt;69,LMS!$D$9*AT22^3+LMS!$E$9*AT22^2+LMS!$F$9*AT22+LMS!$G$9,IF(AT22&lt;150,LMS!$D$10*AT22^3+LMS!$E$10*AT22^2+LMS!$F$10*AT22+LMS!$G$10,LMS!$D$11*AT22^3+LMS!$E$11*AT22^2+LMS!$F$11*AT22+LMS!$G$11)))</f>
        <v>#VALUE!</v>
      </c>
      <c r="AR22" t="e">
        <f>IF($E$4="M",(IF(AT22&lt;2.5,LMS!$D$21*AT22^3+LMS!$E$21*AT22^2+LMS!$F$21*AT22+LMS!$G$21,IF(AT22&lt;9.5,LMS!$D$22*AT22^3+LMS!$E$22*AT22^2+LMS!$F$22*AT22+LMS!$G$22,IF(AT22&lt;26.75,LMS!$D$23*AT22^3+LMS!$E$23*AT22^2+LMS!$F$23*AT22+LMS!$G$23,IF(AT22&lt;90,LMS!$D$24*AT22^3+LMS!$E$24*AT22^2+LMS!$F$24*AT22+LMS!$G$24,LMS!$D$25*AT22^3+LMS!$E$25*AT22^2+LMS!$F$25*AT22+LMS!$G$25))))),(IF(AT22&lt;2.5,LMS!$D$27*AT22^3+LMS!$E$27*AT22^2+LMS!$F$27*AT22+LMS!$G$27,IF(AT22&lt;9.5,LMS!$D$28*AT22^3+LMS!$E$28*AT22^2+LMS!$F$28*AT22+LMS!$G$28,IF(AT22&lt;26.75,LMS!$D$29*AT22^3+LMS!$E$29*AT22^2+LMS!$F$29*AT22+LMS!$G$29,IF(AT22&lt;90,LMS!$D$30*AT22^3+LMS!$E$30*AT22^2+LMS!$F$30*AT22+LMS!$G$30,IF(AT22&lt;150,LMS!$D$31*AT22^3+LMS!$E$31*AT22^2+LMS!$F$31*AT22+LMS!$G$31,LMS!$D$32*AT22^3+LMS!$E$32*AT22^2+LMS!$F$32*AT22+LMS!$G$32)))))))</f>
        <v>#VALUE!</v>
      </c>
      <c r="AS22" t="e">
        <f>IF($E$4="M",(IF(AT22&lt;90,LMS!$D$14*AT22^3+LMS!$E$14*AT22^2+LMS!$F$14*AT22+LMS!$G$14,LMS!$D$15*AT22^3+LMS!$E$15*AT22^2+LMS!$F$15*AT22+LMS!$G$15)),(IF(AT22&lt;90,LMS!$D$17*AT22^3+LMS!$E$17*AT22^2+LMS!$F$17*AT22+LMS!$G$17,LMS!$D$18*AT22^3+LMS!$E$18*AT22^2+LMS!$F$18*AT22+LMS!$G$18)))</f>
        <v>#VALUE!</v>
      </c>
      <c r="AT22" s="7" t="e">
        <f t="shared" si="63"/>
        <v>#VALUE!</v>
      </c>
      <c r="AV22" t="e">
        <f t="shared" si="64"/>
        <v>#VALUE!</v>
      </c>
      <c r="AW22" t="e">
        <f t="shared" si="65"/>
        <v>#VALUE!</v>
      </c>
      <c r="AX22" t="e">
        <f t="shared" si="66"/>
        <v>#VALUE!</v>
      </c>
      <c r="AY22" s="7" t="e">
        <f t="shared" si="67"/>
        <v>#VALUE!</v>
      </c>
      <c r="AZ22" s="7" t="e">
        <f t="shared" si="68"/>
        <v>#VALUE!</v>
      </c>
      <c r="BA22" s="7" t="e">
        <f t="shared" si="69"/>
        <v>#VALUE!</v>
      </c>
      <c r="BB22" s="7" t="e">
        <f t="shared" si="70"/>
        <v>#VALUE!</v>
      </c>
      <c r="BC22" s="7" t="e">
        <f t="shared" si="71"/>
        <v>#VALUE!</v>
      </c>
      <c r="BD22" s="7" t="e">
        <f t="shared" si="72"/>
        <v>#VALUE!</v>
      </c>
      <c r="BE22" s="7" t="e">
        <f t="shared" si="73"/>
        <v>#VALUE!</v>
      </c>
      <c r="BF22" s="7" t="e">
        <f t="shared" si="74"/>
        <v>#VALUE!</v>
      </c>
      <c r="BG22" s="7" t="e">
        <f t="shared" si="75"/>
        <v>#VALUE!</v>
      </c>
    </row>
    <row r="23" spans="2:59" s="7" customFormat="1">
      <c r="B23" s="80"/>
      <c r="C23" s="80"/>
      <c r="D23" s="31"/>
      <c r="E23" s="79"/>
      <c r="F23" s="79"/>
      <c r="G23" s="79"/>
      <c r="H23" s="79"/>
      <c r="I23" s="109" t="str">
        <f t="shared" si="38"/>
        <v/>
      </c>
      <c r="J23" s="110" t="str">
        <f t="shared" si="39"/>
        <v/>
      </c>
      <c r="K23" s="111" t="str">
        <f t="shared" si="40"/>
        <v/>
      </c>
      <c r="L23" s="110" t="str">
        <f t="shared" si="41"/>
        <v/>
      </c>
      <c r="M23" s="111" t="str">
        <f t="shared" si="42"/>
        <v/>
      </c>
      <c r="N23" s="110" t="str">
        <f t="shared" si="43"/>
        <v/>
      </c>
      <c r="O23" s="111" t="str">
        <f t="shared" si="44"/>
        <v/>
      </c>
      <c r="P23" s="111" t="str">
        <f t="shared" si="45"/>
        <v/>
      </c>
      <c r="Q23" s="110" t="str">
        <f t="shared" si="46"/>
        <v/>
      </c>
      <c r="R23" s="110" t="str">
        <f t="shared" si="47"/>
        <v/>
      </c>
      <c r="S23" s="110" t="str">
        <f t="shared" si="48"/>
        <v/>
      </c>
      <c r="T23" s="111" t="str">
        <f t="shared" si="49"/>
        <v/>
      </c>
      <c r="U23" s="110" t="str">
        <f t="shared" si="50"/>
        <v/>
      </c>
      <c r="V23" s="111" t="str">
        <f t="shared" si="51"/>
        <v/>
      </c>
      <c r="W23" s="110" t="str">
        <f t="shared" si="52"/>
        <v/>
      </c>
      <c r="X23" s="111" t="str">
        <f t="shared" si="53"/>
        <v/>
      </c>
      <c r="Y23" s="111" t="str">
        <f t="shared" si="54"/>
        <v/>
      </c>
      <c r="Z23" s="111" t="str">
        <f t="shared" si="55"/>
        <v/>
      </c>
      <c r="AA23" s="32"/>
      <c r="AB23" s="32"/>
      <c r="AC23" s="32"/>
      <c r="AD23" s="32"/>
      <c r="AE23" s="137"/>
      <c r="AF23" s="12" t="e">
        <f t="shared" si="56"/>
        <v>#VALUE!</v>
      </c>
      <c r="AG23" s="13" t="e">
        <f t="shared" si="57"/>
        <v>#VALUE!</v>
      </c>
      <c r="AH23" s="13"/>
      <c r="AI23" s="80">
        <f t="shared" si="58"/>
        <v>-5834</v>
      </c>
      <c r="AJ23" s="80">
        <f t="shared" si="59"/>
        <v>2</v>
      </c>
      <c r="AK23" s="13"/>
      <c r="AL23" s="8">
        <f t="shared" si="60"/>
        <v>9.0359999999999996</v>
      </c>
      <c r="AM23" s="8">
        <f t="shared" si="61"/>
        <v>-184.49199999999999</v>
      </c>
      <c r="AN23" s="8"/>
      <c r="AO23" s="8">
        <f t="shared" si="62"/>
        <v>0</v>
      </c>
      <c r="AP23"/>
      <c r="AQ23" t="e">
        <f>IF($E$4="M",IF(AT23&lt;78,LMS!$D$5*AT23^3+LMS!$E$5*AT23^2+LMS!$F$5*AT23+LMS!$G$5,IF(AT23&lt;150,LMS!$D$6*AT23^3+LMS!$E$6*AT23^2+LMS!$F$6*AT23+LMS!$G$6,LMS!$D$7*AT23^3+LMS!$E$7*AT23^2+LMS!$F$7*AT23+LMS!$G$7)),IF(AT23&lt;69,LMS!$D$9*AT23^3+LMS!$E$9*AT23^2+LMS!$F$9*AT23+LMS!$G$9,IF(AT23&lt;150,LMS!$D$10*AT23^3+LMS!$E$10*AT23^2+LMS!$F$10*AT23+LMS!$G$10,LMS!$D$11*AT23^3+LMS!$E$11*AT23^2+LMS!$F$11*AT23+LMS!$G$11)))</f>
        <v>#VALUE!</v>
      </c>
      <c r="AR23" t="e">
        <f>IF($E$4="M",(IF(AT23&lt;2.5,LMS!$D$21*AT23^3+LMS!$E$21*AT23^2+LMS!$F$21*AT23+LMS!$G$21,IF(AT23&lt;9.5,LMS!$D$22*AT23^3+LMS!$E$22*AT23^2+LMS!$F$22*AT23+LMS!$G$22,IF(AT23&lt;26.75,LMS!$D$23*AT23^3+LMS!$E$23*AT23^2+LMS!$F$23*AT23+LMS!$G$23,IF(AT23&lt;90,LMS!$D$24*AT23^3+LMS!$E$24*AT23^2+LMS!$F$24*AT23+LMS!$G$24,LMS!$D$25*AT23^3+LMS!$E$25*AT23^2+LMS!$F$25*AT23+LMS!$G$25))))),(IF(AT23&lt;2.5,LMS!$D$27*AT23^3+LMS!$E$27*AT23^2+LMS!$F$27*AT23+LMS!$G$27,IF(AT23&lt;9.5,LMS!$D$28*AT23^3+LMS!$E$28*AT23^2+LMS!$F$28*AT23+LMS!$G$28,IF(AT23&lt;26.75,LMS!$D$29*AT23^3+LMS!$E$29*AT23^2+LMS!$F$29*AT23+LMS!$G$29,IF(AT23&lt;90,LMS!$D$30*AT23^3+LMS!$E$30*AT23^2+LMS!$F$30*AT23+LMS!$G$30,IF(AT23&lt;150,LMS!$D$31*AT23^3+LMS!$E$31*AT23^2+LMS!$F$31*AT23+LMS!$G$31,LMS!$D$32*AT23^3+LMS!$E$32*AT23^2+LMS!$F$32*AT23+LMS!$G$32)))))))</f>
        <v>#VALUE!</v>
      </c>
      <c r="AS23" t="e">
        <f>IF($E$4="M",(IF(AT23&lt;90,LMS!$D$14*AT23^3+LMS!$E$14*AT23^2+LMS!$F$14*AT23+LMS!$G$14,LMS!$D$15*AT23^3+LMS!$E$15*AT23^2+LMS!$F$15*AT23+LMS!$G$15)),(IF(AT23&lt;90,LMS!$D$17*AT23^3+LMS!$E$17*AT23^2+LMS!$F$17*AT23+LMS!$G$17,LMS!$D$18*AT23^3+LMS!$E$18*AT23^2+LMS!$F$18*AT23+LMS!$G$18)))</f>
        <v>#VALUE!</v>
      </c>
      <c r="AT23" s="7" t="e">
        <f t="shared" si="63"/>
        <v>#VALUE!</v>
      </c>
      <c r="AV23" t="e">
        <f t="shared" si="64"/>
        <v>#VALUE!</v>
      </c>
      <c r="AW23" t="e">
        <f t="shared" si="65"/>
        <v>#VALUE!</v>
      </c>
      <c r="AX23" t="e">
        <f t="shared" si="66"/>
        <v>#VALUE!</v>
      </c>
      <c r="AY23" s="7" t="e">
        <f t="shared" si="67"/>
        <v>#VALUE!</v>
      </c>
      <c r="AZ23" s="7" t="e">
        <f t="shared" si="68"/>
        <v>#VALUE!</v>
      </c>
      <c r="BA23" s="7" t="e">
        <f t="shared" si="69"/>
        <v>#VALUE!</v>
      </c>
      <c r="BB23" s="7" t="e">
        <f t="shared" si="70"/>
        <v>#VALUE!</v>
      </c>
      <c r="BC23" s="7" t="e">
        <f t="shared" si="71"/>
        <v>#VALUE!</v>
      </c>
      <c r="BD23" s="7" t="e">
        <f t="shared" si="72"/>
        <v>#VALUE!</v>
      </c>
      <c r="BE23" s="7" t="e">
        <f t="shared" si="73"/>
        <v>#VALUE!</v>
      </c>
      <c r="BF23" s="7" t="e">
        <f t="shared" si="74"/>
        <v>#VALUE!</v>
      </c>
      <c r="BG23" s="7" t="e">
        <f t="shared" si="75"/>
        <v>#VALUE!</v>
      </c>
    </row>
    <row r="24" spans="2:59" s="7" customFormat="1">
      <c r="B24" s="80"/>
      <c r="C24" s="80"/>
      <c r="D24" s="31"/>
      <c r="E24" s="79"/>
      <c r="F24" s="79"/>
      <c r="G24" s="79"/>
      <c r="H24" s="79"/>
      <c r="I24" s="109" t="str">
        <f t="shared" si="38"/>
        <v/>
      </c>
      <c r="J24" s="110" t="str">
        <f t="shared" si="39"/>
        <v/>
      </c>
      <c r="K24" s="111" t="str">
        <f t="shared" si="40"/>
        <v/>
      </c>
      <c r="L24" s="110" t="str">
        <f t="shared" si="41"/>
        <v/>
      </c>
      <c r="M24" s="111" t="str">
        <f t="shared" si="42"/>
        <v/>
      </c>
      <c r="N24" s="110" t="str">
        <f t="shared" si="43"/>
        <v/>
      </c>
      <c r="O24" s="111" t="str">
        <f t="shared" si="44"/>
        <v/>
      </c>
      <c r="P24" s="111" t="str">
        <f t="shared" si="45"/>
        <v/>
      </c>
      <c r="Q24" s="110" t="str">
        <f t="shared" si="46"/>
        <v/>
      </c>
      <c r="R24" s="110" t="str">
        <f t="shared" si="47"/>
        <v/>
      </c>
      <c r="S24" s="110" t="str">
        <f t="shared" si="48"/>
        <v/>
      </c>
      <c r="T24" s="111" t="str">
        <f t="shared" si="49"/>
        <v/>
      </c>
      <c r="U24" s="110" t="str">
        <f t="shared" si="50"/>
        <v/>
      </c>
      <c r="V24" s="111" t="str">
        <f t="shared" si="51"/>
        <v/>
      </c>
      <c r="W24" s="110" t="str">
        <f t="shared" si="52"/>
        <v/>
      </c>
      <c r="X24" s="111" t="str">
        <f t="shared" si="53"/>
        <v/>
      </c>
      <c r="Y24" s="111" t="str">
        <f t="shared" si="54"/>
        <v/>
      </c>
      <c r="Z24" s="111" t="str">
        <f t="shared" si="55"/>
        <v/>
      </c>
      <c r="AA24" s="32"/>
      <c r="AB24" s="32"/>
      <c r="AC24" s="32"/>
      <c r="AD24" s="32"/>
      <c r="AE24" s="137"/>
      <c r="AF24" s="12" t="e">
        <f t="shared" si="56"/>
        <v>#VALUE!</v>
      </c>
      <c r="AG24" s="13" t="e">
        <f t="shared" si="57"/>
        <v>#VALUE!</v>
      </c>
      <c r="AH24" s="13"/>
      <c r="AI24" s="80">
        <f t="shared" si="58"/>
        <v>-5834</v>
      </c>
      <c r="AJ24" s="80">
        <f t="shared" si="59"/>
        <v>2</v>
      </c>
      <c r="AK24" s="13"/>
      <c r="AL24" s="8">
        <f t="shared" si="60"/>
        <v>9.0359999999999996</v>
      </c>
      <c r="AM24" s="8">
        <f t="shared" si="61"/>
        <v>-184.49199999999999</v>
      </c>
      <c r="AN24" s="8"/>
      <c r="AO24" s="8">
        <f t="shared" si="62"/>
        <v>0</v>
      </c>
      <c r="AP24"/>
      <c r="AQ24" t="e">
        <f>IF($E$4="M",IF(AT24&lt;78,LMS!$D$5*AT24^3+LMS!$E$5*AT24^2+LMS!$F$5*AT24+LMS!$G$5,IF(AT24&lt;150,LMS!$D$6*AT24^3+LMS!$E$6*AT24^2+LMS!$F$6*AT24+LMS!$G$6,LMS!$D$7*AT24^3+LMS!$E$7*AT24^2+LMS!$F$7*AT24+LMS!$G$7)),IF(AT24&lt;69,LMS!$D$9*AT24^3+LMS!$E$9*AT24^2+LMS!$F$9*AT24+LMS!$G$9,IF(AT24&lt;150,LMS!$D$10*AT24^3+LMS!$E$10*AT24^2+LMS!$F$10*AT24+LMS!$G$10,LMS!$D$11*AT24^3+LMS!$E$11*AT24^2+LMS!$F$11*AT24+LMS!$G$11)))</f>
        <v>#VALUE!</v>
      </c>
      <c r="AR24" t="e">
        <f>IF($E$4="M",(IF(AT24&lt;2.5,LMS!$D$21*AT24^3+LMS!$E$21*AT24^2+LMS!$F$21*AT24+LMS!$G$21,IF(AT24&lt;9.5,LMS!$D$22*AT24^3+LMS!$E$22*AT24^2+LMS!$F$22*AT24+LMS!$G$22,IF(AT24&lt;26.75,LMS!$D$23*AT24^3+LMS!$E$23*AT24^2+LMS!$F$23*AT24+LMS!$G$23,IF(AT24&lt;90,LMS!$D$24*AT24^3+LMS!$E$24*AT24^2+LMS!$F$24*AT24+LMS!$G$24,LMS!$D$25*AT24^3+LMS!$E$25*AT24^2+LMS!$F$25*AT24+LMS!$G$25))))),(IF(AT24&lt;2.5,LMS!$D$27*AT24^3+LMS!$E$27*AT24^2+LMS!$F$27*AT24+LMS!$G$27,IF(AT24&lt;9.5,LMS!$D$28*AT24^3+LMS!$E$28*AT24^2+LMS!$F$28*AT24+LMS!$G$28,IF(AT24&lt;26.75,LMS!$D$29*AT24^3+LMS!$E$29*AT24^2+LMS!$F$29*AT24+LMS!$G$29,IF(AT24&lt;90,LMS!$D$30*AT24^3+LMS!$E$30*AT24^2+LMS!$F$30*AT24+LMS!$G$30,IF(AT24&lt;150,LMS!$D$31*AT24^3+LMS!$E$31*AT24^2+LMS!$F$31*AT24+LMS!$G$31,LMS!$D$32*AT24^3+LMS!$E$32*AT24^2+LMS!$F$32*AT24+LMS!$G$32)))))))</f>
        <v>#VALUE!</v>
      </c>
      <c r="AS24" t="e">
        <f>IF($E$4="M",(IF(AT24&lt;90,LMS!$D$14*AT24^3+LMS!$E$14*AT24^2+LMS!$F$14*AT24+LMS!$G$14,LMS!$D$15*AT24^3+LMS!$E$15*AT24^2+LMS!$F$15*AT24+LMS!$G$15)),(IF(AT24&lt;90,LMS!$D$17*AT24^3+LMS!$E$17*AT24^2+LMS!$F$17*AT24+LMS!$G$17,LMS!$D$18*AT24^3+LMS!$E$18*AT24^2+LMS!$F$18*AT24+LMS!$G$18)))</f>
        <v>#VALUE!</v>
      </c>
      <c r="AT24" s="7" t="e">
        <f t="shared" si="63"/>
        <v>#VALUE!</v>
      </c>
      <c r="AV24" t="e">
        <f t="shared" si="64"/>
        <v>#VALUE!</v>
      </c>
      <c r="AW24" t="e">
        <f t="shared" si="65"/>
        <v>#VALUE!</v>
      </c>
      <c r="AX24" t="e">
        <f t="shared" si="66"/>
        <v>#VALUE!</v>
      </c>
      <c r="AY24" s="7" t="e">
        <f t="shared" si="67"/>
        <v>#VALUE!</v>
      </c>
      <c r="AZ24" s="7" t="e">
        <f t="shared" si="68"/>
        <v>#VALUE!</v>
      </c>
      <c r="BA24" s="7" t="e">
        <f t="shared" si="69"/>
        <v>#VALUE!</v>
      </c>
      <c r="BB24" s="7" t="e">
        <f t="shared" si="70"/>
        <v>#VALUE!</v>
      </c>
      <c r="BC24" s="7" t="e">
        <f t="shared" si="71"/>
        <v>#VALUE!</v>
      </c>
      <c r="BD24" s="7" t="e">
        <f t="shared" si="72"/>
        <v>#VALUE!</v>
      </c>
      <c r="BE24" s="7" t="e">
        <f t="shared" si="73"/>
        <v>#VALUE!</v>
      </c>
      <c r="BF24" s="7" t="e">
        <f t="shared" si="74"/>
        <v>#VALUE!</v>
      </c>
      <c r="BG24" s="7" t="e">
        <f t="shared" si="75"/>
        <v>#VALUE!</v>
      </c>
    </row>
    <row r="25" spans="2:59" s="7" customFormat="1">
      <c r="B25" s="80"/>
      <c r="C25" s="80"/>
      <c r="D25" s="31"/>
      <c r="E25" s="79"/>
      <c r="F25" s="79"/>
      <c r="G25" s="79"/>
      <c r="H25" s="79"/>
      <c r="I25" s="109" t="str">
        <f t="shared" si="38"/>
        <v/>
      </c>
      <c r="J25" s="110" t="str">
        <f t="shared" si="39"/>
        <v/>
      </c>
      <c r="K25" s="111" t="str">
        <f t="shared" si="40"/>
        <v/>
      </c>
      <c r="L25" s="110" t="str">
        <f t="shared" si="41"/>
        <v/>
      </c>
      <c r="M25" s="111" t="str">
        <f t="shared" si="42"/>
        <v/>
      </c>
      <c r="N25" s="110" t="str">
        <f t="shared" si="43"/>
        <v/>
      </c>
      <c r="O25" s="111" t="str">
        <f t="shared" si="44"/>
        <v/>
      </c>
      <c r="P25" s="111" t="str">
        <f t="shared" si="45"/>
        <v/>
      </c>
      <c r="Q25" s="110" t="str">
        <f t="shared" si="46"/>
        <v/>
      </c>
      <c r="R25" s="110" t="str">
        <f t="shared" si="47"/>
        <v/>
      </c>
      <c r="S25" s="110" t="str">
        <f t="shared" si="48"/>
        <v/>
      </c>
      <c r="T25" s="111" t="str">
        <f t="shared" si="49"/>
        <v/>
      </c>
      <c r="U25" s="110" t="str">
        <f t="shared" si="50"/>
        <v/>
      </c>
      <c r="V25" s="111" t="str">
        <f t="shared" si="51"/>
        <v/>
      </c>
      <c r="W25" s="110" t="str">
        <f t="shared" si="52"/>
        <v/>
      </c>
      <c r="X25" s="111" t="str">
        <f t="shared" si="53"/>
        <v/>
      </c>
      <c r="Y25" s="111" t="str">
        <f t="shared" si="54"/>
        <v/>
      </c>
      <c r="Z25" s="111" t="str">
        <f t="shared" si="55"/>
        <v/>
      </c>
      <c r="AA25" s="32"/>
      <c r="AB25" s="32"/>
      <c r="AC25" s="32"/>
      <c r="AD25" s="32"/>
      <c r="AE25" s="137"/>
      <c r="AF25" s="12" t="e">
        <f t="shared" si="56"/>
        <v>#VALUE!</v>
      </c>
      <c r="AG25" s="13" t="e">
        <f t="shared" si="57"/>
        <v>#VALUE!</v>
      </c>
      <c r="AH25" s="13"/>
      <c r="AI25" s="80">
        <f t="shared" si="58"/>
        <v>-5834</v>
      </c>
      <c r="AJ25" s="80">
        <f t="shared" si="59"/>
        <v>2</v>
      </c>
      <c r="AK25" s="13"/>
      <c r="AL25" s="8">
        <f t="shared" si="60"/>
        <v>9.0359999999999996</v>
      </c>
      <c r="AM25" s="8">
        <f t="shared" si="61"/>
        <v>-184.49199999999999</v>
      </c>
      <c r="AN25" s="8"/>
      <c r="AO25" s="8">
        <f t="shared" si="62"/>
        <v>0</v>
      </c>
      <c r="AP25"/>
      <c r="AQ25" t="e">
        <f>IF($E$4="M",IF(AT25&lt;78,LMS!$D$5*AT25^3+LMS!$E$5*AT25^2+LMS!$F$5*AT25+LMS!$G$5,IF(AT25&lt;150,LMS!$D$6*AT25^3+LMS!$E$6*AT25^2+LMS!$F$6*AT25+LMS!$G$6,LMS!$D$7*AT25^3+LMS!$E$7*AT25^2+LMS!$F$7*AT25+LMS!$G$7)),IF(AT25&lt;69,LMS!$D$9*AT25^3+LMS!$E$9*AT25^2+LMS!$F$9*AT25+LMS!$G$9,IF(AT25&lt;150,LMS!$D$10*AT25^3+LMS!$E$10*AT25^2+LMS!$F$10*AT25+LMS!$G$10,LMS!$D$11*AT25^3+LMS!$E$11*AT25^2+LMS!$F$11*AT25+LMS!$G$11)))</f>
        <v>#VALUE!</v>
      </c>
      <c r="AR25" t="e">
        <f>IF($E$4="M",(IF(AT25&lt;2.5,LMS!$D$21*AT25^3+LMS!$E$21*AT25^2+LMS!$F$21*AT25+LMS!$G$21,IF(AT25&lt;9.5,LMS!$D$22*AT25^3+LMS!$E$22*AT25^2+LMS!$F$22*AT25+LMS!$G$22,IF(AT25&lt;26.75,LMS!$D$23*AT25^3+LMS!$E$23*AT25^2+LMS!$F$23*AT25+LMS!$G$23,IF(AT25&lt;90,LMS!$D$24*AT25^3+LMS!$E$24*AT25^2+LMS!$F$24*AT25+LMS!$G$24,LMS!$D$25*AT25^3+LMS!$E$25*AT25^2+LMS!$F$25*AT25+LMS!$G$25))))),(IF(AT25&lt;2.5,LMS!$D$27*AT25^3+LMS!$E$27*AT25^2+LMS!$F$27*AT25+LMS!$G$27,IF(AT25&lt;9.5,LMS!$D$28*AT25^3+LMS!$E$28*AT25^2+LMS!$F$28*AT25+LMS!$G$28,IF(AT25&lt;26.75,LMS!$D$29*AT25^3+LMS!$E$29*AT25^2+LMS!$F$29*AT25+LMS!$G$29,IF(AT25&lt;90,LMS!$D$30*AT25^3+LMS!$E$30*AT25^2+LMS!$F$30*AT25+LMS!$G$30,IF(AT25&lt;150,LMS!$D$31*AT25^3+LMS!$E$31*AT25^2+LMS!$F$31*AT25+LMS!$G$31,LMS!$D$32*AT25^3+LMS!$E$32*AT25^2+LMS!$F$32*AT25+LMS!$G$32)))))))</f>
        <v>#VALUE!</v>
      </c>
      <c r="AS25" t="e">
        <f>IF($E$4="M",(IF(AT25&lt;90,LMS!$D$14*AT25^3+LMS!$E$14*AT25^2+LMS!$F$14*AT25+LMS!$G$14,LMS!$D$15*AT25^3+LMS!$E$15*AT25^2+LMS!$F$15*AT25+LMS!$G$15)),(IF(AT25&lt;90,LMS!$D$17*AT25^3+LMS!$E$17*AT25^2+LMS!$F$17*AT25+LMS!$G$17,LMS!$D$18*AT25^3+LMS!$E$18*AT25^2+LMS!$F$18*AT25+LMS!$G$18)))</f>
        <v>#VALUE!</v>
      </c>
      <c r="AT25" s="7" t="e">
        <f t="shared" si="63"/>
        <v>#VALUE!</v>
      </c>
      <c r="AV25" t="e">
        <f t="shared" si="64"/>
        <v>#VALUE!</v>
      </c>
      <c r="AW25" t="e">
        <f t="shared" si="65"/>
        <v>#VALUE!</v>
      </c>
      <c r="AX25" t="e">
        <f t="shared" si="66"/>
        <v>#VALUE!</v>
      </c>
      <c r="AY25" s="7" t="e">
        <f t="shared" si="67"/>
        <v>#VALUE!</v>
      </c>
      <c r="AZ25" s="7" t="e">
        <f t="shared" si="68"/>
        <v>#VALUE!</v>
      </c>
      <c r="BA25" s="7" t="e">
        <f t="shared" si="69"/>
        <v>#VALUE!</v>
      </c>
      <c r="BB25" s="7" t="e">
        <f t="shared" si="70"/>
        <v>#VALUE!</v>
      </c>
      <c r="BC25" s="7" t="e">
        <f t="shared" si="71"/>
        <v>#VALUE!</v>
      </c>
      <c r="BD25" s="7" t="e">
        <f t="shared" si="72"/>
        <v>#VALUE!</v>
      </c>
      <c r="BE25" s="7" t="e">
        <f t="shared" si="73"/>
        <v>#VALUE!</v>
      </c>
      <c r="BF25" s="7" t="e">
        <f t="shared" si="74"/>
        <v>#VALUE!</v>
      </c>
      <c r="BG25" s="7" t="e">
        <f t="shared" si="75"/>
        <v>#VALUE!</v>
      </c>
    </row>
    <row r="26" spans="2:59" s="7" customFormat="1">
      <c r="B26" s="80"/>
      <c r="C26" s="80"/>
      <c r="D26" s="31"/>
      <c r="E26" s="79"/>
      <c r="F26" s="79"/>
      <c r="G26" s="79"/>
      <c r="H26" s="79"/>
      <c r="I26" s="109" t="str">
        <f t="shared" si="38"/>
        <v/>
      </c>
      <c r="J26" s="110" t="str">
        <f t="shared" si="39"/>
        <v/>
      </c>
      <c r="K26" s="111" t="str">
        <f t="shared" si="40"/>
        <v/>
      </c>
      <c r="L26" s="110" t="str">
        <f t="shared" si="41"/>
        <v/>
      </c>
      <c r="M26" s="111" t="str">
        <f t="shared" si="42"/>
        <v/>
      </c>
      <c r="N26" s="110" t="str">
        <f t="shared" si="43"/>
        <v/>
      </c>
      <c r="O26" s="111" t="str">
        <f t="shared" si="44"/>
        <v/>
      </c>
      <c r="P26" s="111" t="str">
        <f t="shared" si="45"/>
        <v/>
      </c>
      <c r="Q26" s="110" t="str">
        <f t="shared" si="46"/>
        <v/>
      </c>
      <c r="R26" s="110" t="str">
        <f t="shared" si="47"/>
        <v/>
      </c>
      <c r="S26" s="110" t="str">
        <f t="shared" si="48"/>
        <v/>
      </c>
      <c r="T26" s="111" t="str">
        <f t="shared" si="49"/>
        <v/>
      </c>
      <c r="U26" s="110" t="str">
        <f t="shared" si="50"/>
        <v/>
      </c>
      <c r="V26" s="111" t="str">
        <f t="shared" si="51"/>
        <v/>
      </c>
      <c r="W26" s="110" t="str">
        <f t="shared" si="52"/>
        <v/>
      </c>
      <c r="X26" s="111" t="str">
        <f t="shared" si="53"/>
        <v/>
      </c>
      <c r="Y26" s="111" t="str">
        <f t="shared" si="54"/>
        <v/>
      </c>
      <c r="Z26" s="111" t="str">
        <f t="shared" si="55"/>
        <v/>
      </c>
      <c r="AA26" s="32"/>
      <c r="AB26" s="32"/>
      <c r="AC26" s="32"/>
      <c r="AD26" s="32"/>
      <c r="AE26" s="137"/>
      <c r="AF26" s="12" t="e">
        <f t="shared" si="56"/>
        <v>#VALUE!</v>
      </c>
      <c r="AG26" s="13" t="e">
        <f t="shared" si="57"/>
        <v>#VALUE!</v>
      </c>
      <c r="AH26" s="13"/>
      <c r="AI26" s="80">
        <f t="shared" si="58"/>
        <v>-5834</v>
      </c>
      <c r="AJ26" s="80">
        <f t="shared" si="59"/>
        <v>2</v>
      </c>
      <c r="AK26" s="13"/>
      <c r="AL26" s="8">
        <f t="shared" si="60"/>
        <v>9.0359999999999996</v>
      </c>
      <c r="AM26" s="8">
        <f t="shared" si="61"/>
        <v>-184.49199999999999</v>
      </c>
      <c r="AN26" s="8"/>
      <c r="AO26" s="8">
        <f t="shared" si="62"/>
        <v>0</v>
      </c>
      <c r="AP26"/>
      <c r="AQ26" t="e">
        <f>IF($E$4="M",IF(AT26&lt;78,LMS!$D$5*AT26^3+LMS!$E$5*AT26^2+LMS!$F$5*AT26+LMS!$G$5,IF(AT26&lt;150,LMS!$D$6*AT26^3+LMS!$E$6*AT26^2+LMS!$F$6*AT26+LMS!$G$6,LMS!$D$7*AT26^3+LMS!$E$7*AT26^2+LMS!$F$7*AT26+LMS!$G$7)),IF(AT26&lt;69,LMS!$D$9*AT26^3+LMS!$E$9*AT26^2+LMS!$F$9*AT26+LMS!$G$9,IF(AT26&lt;150,LMS!$D$10*AT26^3+LMS!$E$10*AT26^2+LMS!$F$10*AT26+LMS!$G$10,LMS!$D$11*AT26^3+LMS!$E$11*AT26^2+LMS!$F$11*AT26+LMS!$G$11)))</f>
        <v>#VALUE!</v>
      </c>
      <c r="AR26" t="e">
        <f>IF($E$4="M",(IF(AT26&lt;2.5,LMS!$D$21*AT26^3+LMS!$E$21*AT26^2+LMS!$F$21*AT26+LMS!$G$21,IF(AT26&lt;9.5,LMS!$D$22*AT26^3+LMS!$E$22*AT26^2+LMS!$F$22*AT26+LMS!$G$22,IF(AT26&lt;26.75,LMS!$D$23*AT26^3+LMS!$E$23*AT26^2+LMS!$F$23*AT26+LMS!$G$23,IF(AT26&lt;90,LMS!$D$24*AT26^3+LMS!$E$24*AT26^2+LMS!$F$24*AT26+LMS!$G$24,LMS!$D$25*AT26^3+LMS!$E$25*AT26^2+LMS!$F$25*AT26+LMS!$G$25))))),(IF(AT26&lt;2.5,LMS!$D$27*AT26^3+LMS!$E$27*AT26^2+LMS!$F$27*AT26+LMS!$G$27,IF(AT26&lt;9.5,LMS!$D$28*AT26^3+LMS!$E$28*AT26^2+LMS!$F$28*AT26+LMS!$G$28,IF(AT26&lt;26.75,LMS!$D$29*AT26^3+LMS!$E$29*AT26^2+LMS!$F$29*AT26+LMS!$G$29,IF(AT26&lt;90,LMS!$D$30*AT26^3+LMS!$E$30*AT26^2+LMS!$F$30*AT26+LMS!$G$30,IF(AT26&lt;150,LMS!$D$31*AT26^3+LMS!$E$31*AT26^2+LMS!$F$31*AT26+LMS!$G$31,LMS!$D$32*AT26^3+LMS!$E$32*AT26^2+LMS!$F$32*AT26+LMS!$G$32)))))))</f>
        <v>#VALUE!</v>
      </c>
      <c r="AS26" t="e">
        <f>IF($E$4="M",(IF(AT26&lt;90,LMS!$D$14*AT26^3+LMS!$E$14*AT26^2+LMS!$F$14*AT26+LMS!$G$14,LMS!$D$15*AT26^3+LMS!$E$15*AT26^2+LMS!$F$15*AT26+LMS!$G$15)),(IF(AT26&lt;90,LMS!$D$17*AT26^3+LMS!$E$17*AT26^2+LMS!$F$17*AT26+LMS!$G$17,LMS!$D$18*AT26^3+LMS!$E$18*AT26^2+LMS!$F$18*AT26+LMS!$G$18)))</f>
        <v>#VALUE!</v>
      </c>
      <c r="AT26" s="7" t="e">
        <f t="shared" si="63"/>
        <v>#VALUE!</v>
      </c>
      <c r="AV26" t="e">
        <f t="shared" si="64"/>
        <v>#VALUE!</v>
      </c>
      <c r="AW26" t="e">
        <f t="shared" si="65"/>
        <v>#VALUE!</v>
      </c>
      <c r="AX26" t="e">
        <f t="shared" si="66"/>
        <v>#VALUE!</v>
      </c>
      <c r="AY26" s="7" t="e">
        <f t="shared" si="67"/>
        <v>#VALUE!</v>
      </c>
      <c r="AZ26" s="7" t="e">
        <f t="shared" si="68"/>
        <v>#VALUE!</v>
      </c>
      <c r="BA26" s="7" t="e">
        <f t="shared" si="69"/>
        <v>#VALUE!</v>
      </c>
      <c r="BB26" s="7" t="e">
        <f t="shared" si="70"/>
        <v>#VALUE!</v>
      </c>
      <c r="BC26" s="7" t="e">
        <f t="shared" si="71"/>
        <v>#VALUE!</v>
      </c>
      <c r="BD26" s="7" t="e">
        <f t="shared" si="72"/>
        <v>#VALUE!</v>
      </c>
      <c r="BE26" s="7" t="e">
        <f t="shared" si="73"/>
        <v>#VALUE!</v>
      </c>
      <c r="BF26" s="7" t="e">
        <f t="shared" si="74"/>
        <v>#VALUE!</v>
      </c>
      <c r="BG26" s="7" t="e">
        <f t="shared" si="75"/>
        <v>#VALUE!</v>
      </c>
    </row>
    <row r="27" spans="2:59" s="7" customFormat="1">
      <c r="B27" s="80"/>
      <c r="C27" s="80"/>
      <c r="D27" s="31"/>
      <c r="E27" s="79"/>
      <c r="F27" s="79"/>
      <c r="G27" s="79"/>
      <c r="H27" s="79"/>
      <c r="I27" s="109" t="str">
        <f t="shared" si="38"/>
        <v/>
      </c>
      <c r="J27" s="110" t="str">
        <f t="shared" si="39"/>
        <v/>
      </c>
      <c r="K27" s="111" t="str">
        <f t="shared" si="40"/>
        <v/>
      </c>
      <c r="L27" s="110" t="str">
        <f t="shared" si="41"/>
        <v/>
      </c>
      <c r="M27" s="111" t="str">
        <f t="shared" si="42"/>
        <v/>
      </c>
      <c r="N27" s="110" t="str">
        <f t="shared" si="43"/>
        <v/>
      </c>
      <c r="O27" s="111" t="str">
        <f t="shared" si="44"/>
        <v/>
      </c>
      <c r="P27" s="111" t="str">
        <f t="shared" si="45"/>
        <v/>
      </c>
      <c r="Q27" s="110" t="str">
        <f t="shared" si="46"/>
        <v/>
      </c>
      <c r="R27" s="110" t="str">
        <f t="shared" si="47"/>
        <v/>
      </c>
      <c r="S27" s="110" t="str">
        <f t="shared" si="48"/>
        <v/>
      </c>
      <c r="T27" s="111" t="str">
        <f t="shared" si="49"/>
        <v/>
      </c>
      <c r="U27" s="110" t="str">
        <f t="shared" si="50"/>
        <v/>
      </c>
      <c r="V27" s="111" t="str">
        <f t="shared" si="51"/>
        <v/>
      </c>
      <c r="W27" s="110" t="str">
        <f t="shared" si="52"/>
        <v/>
      </c>
      <c r="X27" s="111" t="str">
        <f t="shared" si="53"/>
        <v/>
      </c>
      <c r="Y27" s="111" t="str">
        <f t="shared" si="54"/>
        <v/>
      </c>
      <c r="Z27" s="111" t="str">
        <f t="shared" si="55"/>
        <v/>
      </c>
      <c r="AA27" s="32"/>
      <c r="AB27" s="32"/>
      <c r="AC27" s="32"/>
      <c r="AD27" s="32"/>
      <c r="AE27" s="137"/>
      <c r="AF27" s="12" t="e">
        <f t="shared" si="56"/>
        <v>#VALUE!</v>
      </c>
      <c r="AG27" s="13" t="e">
        <f t="shared" si="57"/>
        <v>#VALUE!</v>
      </c>
      <c r="AH27" s="13"/>
      <c r="AI27" s="80">
        <f t="shared" si="58"/>
        <v>-5834</v>
      </c>
      <c r="AJ27" s="80">
        <f t="shared" si="59"/>
        <v>2</v>
      </c>
      <c r="AK27" s="13"/>
      <c r="AL27" s="8">
        <f t="shared" si="60"/>
        <v>9.0359999999999996</v>
      </c>
      <c r="AM27" s="8">
        <f t="shared" si="61"/>
        <v>-184.49199999999999</v>
      </c>
      <c r="AN27" s="8"/>
      <c r="AO27" s="8">
        <f t="shared" si="62"/>
        <v>0</v>
      </c>
      <c r="AP27"/>
      <c r="AQ27" t="e">
        <f>IF($E$4="M",IF(AT27&lt;78,LMS!$D$5*AT27^3+LMS!$E$5*AT27^2+LMS!$F$5*AT27+LMS!$G$5,IF(AT27&lt;150,LMS!$D$6*AT27^3+LMS!$E$6*AT27^2+LMS!$F$6*AT27+LMS!$G$6,LMS!$D$7*AT27^3+LMS!$E$7*AT27^2+LMS!$F$7*AT27+LMS!$G$7)),IF(AT27&lt;69,LMS!$D$9*AT27^3+LMS!$E$9*AT27^2+LMS!$F$9*AT27+LMS!$G$9,IF(AT27&lt;150,LMS!$D$10*AT27^3+LMS!$E$10*AT27^2+LMS!$F$10*AT27+LMS!$G$10,LMS!$D$11*AT27^3+LMS!$E$11*AT27^2+LMS!$F$11*AT27+LMS!$G$11)))</f>
        <v>#VALUE!</v>
      </c>
      <c r="AR27" t="e">
        <f>IF($E$4="M",(IF(AT27&lt;2.5,LMS!$D$21*AT27^3+LMS!$E$21*AT27^2+LMS!$F$21*AT27+LMS!$G$21,IF(AT27&lt;9.5,LMS!$D$22*AT27^3+LMS!$E$22*AT27^2+LMS!$F$22*AT27+LMS!$G$22,IF(AT27&lt;26.75,LMS!$D$23*AT27^3+LMS!$E$23*AT27^2+LMS!$F$23*AT27+LMS!$G$23,IF(AT27&lt;90,LMS!$D$24*AT27^3+LMS!$E$24*AT27^2+LMS!$F$24*AT27+LMS!$G$24,LMS!$D$25*AT27^3+LMS!$E$25*AT27^2+LMS!$F$25*AT27+LMS!$G$25))))),(IF(AT27&lt;2.5,LMS!$D$27*AT27^3+LMS!$E$27*AT27^2+LMS!$F$27*AT27+LMS!$G$27,IF(AT27&lt;9.5,LMS!$D$28*AT27^3+LMS!$E$28*AT27^2+LMS!$F$28*AT27+LMS!$G$28,IF(AT27&lt;26.75,LMS!$D$29*AT27^3+LMS!$E$29*AT27^2+LMS!$F$29*AT27+LMS!$G$29,IF(AT27&lt;90,LMS!$D$30*AT27^3+LMS!$E$30*AT27^2+LMS!$F$30*AT27+LMS!$G$30,IF(AT27&lt;150,LMS!$D$31*AT27^3+LMS!$E$31*AT27^2+LMS!$F$31*AT27+LMS!$G$31,LMS!$D$32*AT27^3+LMS!$E$32*AT27^2+LMS!$F$32*AT27+LMS!$G$32)))))))</f>
        <v>#VALUE!</v>
      </c>
      <c r="AS27" t="e">
        <f>IF($E$4="M",(IF(AT27&lt;90,LMS!$D$14*AT27^3+LMS!$E$14*AT27^2+LMS!$F$14*AT27+LMS!$G$14,LMS!$D$15*AT27^3+LMS!$E$15*AT27^2+LMS!$F$15*AT27+LMS!$G$15)),(IF(AT27&lt;90,LMS!$D$17*AT27^3+LMS!$E$17*AT27^2+LMS!$F$17*AT27+LMS!$G$17,LMS!$D$18*AT27^3+LMS!$E$18*AT27^2+LMS!$F$18*AT27+LMS!$G$18)))</f>
        <v>#VALUE!</v>
      </c>
      <c r="AT27" s="7" t="e">
        <f t="shared" si="63"/>
        <v>#VALUE!</v>
      </c>
      <c r="AV27" t="e">
        <f t="shared" si="64"/>
        <v>#VALUE!</v>
      </c>
      <c r="AW27" t="e">
        <f t="shared" si="65"/>
        <v>#VALUE!</v>
      </c>
      <c r="AX27" t="e">
        <f t="shared" si="66"/>
        <v>#VALUE!</v>
      </c>
      <c r="AY27" s="7" t="e">
        <f t="shared" si="67"/>
        <v>#VALUE!</v>
      </c>
      <c r="AZ27" s="7" t="e">
        <f t="shared" si="68"/>
        <v>#VALUE!</v>
      </c>
      <c r="BA27" s="7" t="e">
        <f t="shared" si="69"/>
        <v>#VALUE!</v>
      </c>
      <c r="BB27" s="7" t="e">
        <f t="shared" si="70"/>
        <v>#VALUE!</v>
      </c>
      <c r="BC27" s="7" t="e">
        <f t="shared" si="71"/>
        <v>#VALUE!</v>
      </c>
      <c r="BD27" s="7" t="e">
        <f t="shared" si="72"/>
        <v>#VALUE!</v>
      </c>
      <c r="BE27" s="7" t="e">
        <f t="shared" si="73"/>
        <v>#VALUE!</v>
      </c>
      <c r="BF27" s="7" t="e">
        <f t="shared" si="74"/>
        <v>#VALUE!</v>
      </c>
      <c r="BG27" s="7" t="e">
        <f t="shared" si="75"/>
        <v>#VALUE!</v>
      </c>
    </row>
    <row r="28" spans="2:59" s="7" customFormat="1">
      <c r="B28" s="80"/>
      <c r="C28" s="80"/>
      <c r="D28" s="31"/>
      <c r="E28" s="79"/>
      <c r="F28" s="79"/>
      <c r="G28" s="79"/>
      <c r="H28" s="79"/>
      <c r="I28" s="109" t="str">
        <f t="shared" si="38"/>
        <v/>
      </c>
      <c r="J28" s="110" t="str">
        <f t="shared" si="39"/>
        <v/>
      </c>
      <c r="K28" s="111" t="str">
        <f t="shared" si="40"/>
        <v/>
      </c>
      <c r="L28" s="110" t="str">
        <f t="shared" si="41"/>
        <v/>
      </c>
      <c r="M28" s="111" t="str">
        <f t="shared" si="42"/>
        <v/>
      </c>
      <c r="N28" s="110" t="str">
        <f t="shared" si="43"/>
        <v/>
      </c>
      <c r="O28" s="111" t="str">
        <f t="shared" si="44"/>
        <v/>
      </c>
      <c r="P28" s="111" t="str">
        <f t="shared" si="45"/>
        <v/>
      </c>
      <c r="Q28" s="110" t="str">
        <f t="shared" si="46"/>
        <v/>
      </c>
      <c r="R28" s="110" t="str">
        <f t="shared" si="47"/>
        <v/>
      </c>
      <c r="S28" s="110" t="str">
        <f t="shared" si="48"/>
        <v/>
      </c>
      <c r="T28" s="111" t="str">
        <f t="shared" si="49"/>
        <v/>
      </c>
      <c r="U28" s="110" t="str">
        <f t="shared" si="50"/>
        <v/>
      </c>
      <c r="V28" s="111" t="str">
        <f t="shared" si="51"/>
        <v/>
      </c>
      <c r="W28" s="110" t="str">
        <f t="shared" si="52"/>
        <v/>
      </c>
      <c r="X28" s="111" t="str">
        <f t="shared" si="53"/>
        <v/>
      </c>
      <c r="Y28" s="111" t="str">
        <f t="shared" si="54"/>
        <v/>
      </c>
      <c r="Z28" s="111" t="str">
        <f t="shared" si="55"/>
        <v/>
      </c>
      <c r="AA28" s="32"/>
      <c r="AB28" s="32"/>
      <c r="AC28" s="32"/>
      <c r="AD28" s="32"/>
      <c r="AE28" s="137"/>
      <c r="AF28" s="12" t="e">
        <f t="shared" si="56"/>
        <v>#VALUE!</v>
      </c>
      <c r="AG28" s="13" t="e">
        <f t="shared" si="57"/>
        <v>#VALUE!</v>
      </c>
      <c r="AH28" s="13"/>
      <c r="AI28" s="80">
        <f t="shared" si="58"/>
        <v>-5834</v>
      </c>
      <c r="AJ28" s="80">
        <f t="shared" si="59"/>
        <v>2</v>
      </c>
      <c r="AK28" s="13"/>
      <c r="AL28" s="8">
        <f t="shared" si="60"/>
        <v>9.0359999999999996</v>
      </c>
      <c r="AM28" s="8">
        <f t="shared" si="61"/>
        <v>-184.49199999999999</v>
      </c>
      <c r="AN28" s="8"/>
      <c r="AO28" s="8">
        <f t="shared" si="62"/>
        <v>0</v>
      </c>
      <c r="AP28"/>
      <c r="AQ28" t="e">
        <f>IF($E$4="M",IF(AT28&lt;78,LMS!$D$5*AT28^3+LMS!$E$5*AT28^2+LMS!$F$5*AT28+LMS!$G$5,IF(AT28&lt;150,LMS!$D$6*AT28^3+LMS!$E$6*AT28^2+LMS!$F$6*AT28+LMS!$G$6,LMS!$D$7*AT28^3+LMS!$E$7*AT28^2+LMS!$F$7*AT28+LMS!$G$7)),IF(AT28&lt;69,LMS!$D$9*AT28^3+LMS!$E$9*AT28^2+LMS!$F$9*AT28+LMS!$G$9,IF(AT28&lt;150,LMS!$D$10*AT28^3+LMS!$E$10*AT28^2+LMS!$F$10*AT28+LMS!$G$10,LMS!$D$11*AT28^3+LMS!$E$11*AT28^2+LMS!$F$11*AT28+LMS!$G$11)))</f>
        <v>#VALUE!</v>
      </c>
      <c r="AR28" t="e">
        <f>IF($E$4="M",(IF(AT28&lt;2.5,LMS!$D$21*AT28^3+LMS!$E$21*AT28^2+LMS!$F$21*AT28+LMS!$G$21,IF(AT28&lt;9.5,LMS!$D$22*AT28^3+LMS!$E$22*AT28^2+LMS!$F$22*AT28+LMS!$G$22,IF(AT28&lt;26.75,LMS!$D$23*AT28^3+LMS!$E$23*AT28^2+LMS!$F$23*AT28+LMS!$G$23,IF(AT28&lt;90,LMS!$D$24*AT28^3+LMS!$E$24*AT28^2+LMS!$F$24*AT28+LMS!$G$24,LMS!$D$25*AT28^3+LMS!$E$25*AT28^2+LMS!$F$25*AT28+LMS!$G$25))))),(IF(AT28&lt;2.5,LMS!$D$27*AT28^3+LMS!$E$27*AT28^2+LMS!$F$27*AT28+LMS!$G$27,IF(AT28&lt;9.5,LMS!$D$28*AT28^3+LMS!$E$28*AT28^2+LMS!$F$28*AT28+LMS!$G$28,IF(AT28&lt;26.75,LMS!$D$29*AT28^3+LMS!$E$29*AT28^2+LMS!$F$29*AT28+LMS!$G$29,IF(AT28&lt;90,LMS!$D$30*AT28^3+LMS!$E$30*AT28^2+LMS!$F$30*AT28+LMS!$G$30,IF(AT28&lt;150,LMS!$D$31*AT28^3+LMS!$E$31*AT28^2+LMS!$F$31*AT28+LMS!$G$31,LMS!$D$32*AT28^3+LMS!$E$32*AT28^2+LMS!$F$32*AT28+LMS!$G$32)))))))</f>
        <v>#VALUE!</v>
      </c>
      <c r="AS28" t="e">
        <f>IF($E$4="M",(IF(AT28&lt;90,LMS!$D$14*AT28^3+LMS!$E$14*AT28^2+LMS!$F$14*AT28+LMS!$G$14,LMS!$D$15*AT28^3+LMS!$E$15*AT28^2+LMS!$F$15*AT28+LMS!$G$15)),(IF(AT28&lt;90,LMS!$D$17*AT28^3+LMS!$E$17*AT28^2+LMS!$F$17*AT28+LMS!$G$17,LMS!$D$18*AT28^3+LMS!$E$18*AT28^2+LMS!$F$18*AT28+LMS!$G$18)))</f>
        <v>#VALUE!</v>
      </c>
      <c r="AT28" s="7" t="e">
        <f t="shared" si="63"/>
        <v>#VALUE!</v>
      </c>
      <c r="AV28" t="e">
        <f t="shared" si="64"/>
        <v>#VALUE!</v>
      </c>
      <c r="AW28" t="e">
        <f t="shared" si="65"/>
        <v>#VALUE!</v>
      </c>
      <c r="AX28" t="e">
        <f t="shared" si="66"/>
        <v>#VALUE!</v>
      </c>
      <c r="AY28" s="7" t="e">
        <f t="shared" si="67"/>
        <v>#VALUE!</v>
      </c>
      <c r="AZ28" s="7" t="e">
        <f t="shared" si="68"/>
        <v>#VALUE!</v>
      </c>
      <c r="BA28" s="7" t="e">
        <f t="shared" si="69"/>
        <v>#VALUE!</v>
      </c>
      <c r="BB28" s="7" t="e">
        <f t="shared" si="70"/>
        <v>#VALUE!</v>
      </c>
      <c r="BC28" s="7" t="e">
        <f t="shared" si="71"/>
        <v>#VALUE!</v>
      </c>
      <c r="BD28" s="7" t="e">
        <f t="shared" si="72"/>
        <v>#VALUE!</v>
      </c>
      <c r="BE28" s="7" t="e">
        <f t="shared" si="73"/>
        <v>#VALUE!</v>
      </c>
      <c r="BF28" s="7" t="e">
        <f t="shared" si="74"/>
        <v>#VALUE!</v>
      </c>
      <c r="BG28" s="7" t="e">
        <f t="shared" si="75"/>
        <v>#VALUE!</v>
      </c>
    </row>
    <row r="29" spans="2:59" s="7" customFormat="1">
      <c r="B29" s="80"/>
      <c r="C29" s="80"/>
      <c r="D29" s="31"/>
      <c r="E29" s="79"/>
      <c r="F29" s="79"/>
      <c r="G29" s="79"/>
      <c r="H29" s="79"/>
      <c r="I29" s="109" t="str">
        <f t="shared" si="38"/>
        <v/>
      </c>
      <c r="J29" s="110" t="str">
        <f t="shared" si="39"/>
        <v/>
      </c>
      <c r="K29" s="111" t="str">
        <f t="shared" si="40"/>
        <v/>
      </c>
      <c r="L29" s="110" t="str">
        <f t="shared" si="41"/>
        <v/>
      </c>
      <c r="M29" s="111" t="str">
        <f t="shared" si="42"/>
        <v/>
      </c>
      <c r="N29" s="110" t="str">
        <f t="shared" si="43"/>
        <v/>
      </c>
      <c r="O29" s="111" t="str">
        <f t="shared" si="44"/>
        <v/>
      </c>
      <c r="P29" s="111" t="str">
        <f t="shared" si="45"/>
        <v/>
      </c>
      <c r="Q29" s="110" t="str">
        <f t="shared" si="46"/>
        <v/>
      </c>
      <c r="R29" s="110" t="str">
        <f t="shared" si="47"/>
        <v/>
      </c>
      <c r="S29" s="110" t="str">
        <f t="shared" si="48"/>
        <v/>
      </c>
      <c r="T29" s="111" t="str">
        <f t="shared" si="49"/>
        <v/>
      </c>
      <c r="U29" s="110" t="str">
        <f t="shared" si="50"/>
        <v/>
      </c>
      <c r="V29" s="111" t="str">
        <f t="shared" si="51"/>
        <v/>
      </c>
      <c r="W29" s="110" t="str">
        <f t="shared" si="52"/>
        <v/>
      </c>
      <c r="X29" s="111" t="str">
        <f t="shared" si="53"/>
        <v/>
      </c>
      <c r="Y29" s="111" t="str">
        <f t="shared" si="54"/>
        <v/>
      </c>
      <c r="Z29" s="111" t="str">
        <f t="shared" si="55"/>
        <v/>
      </c>
      <c r="AA29" s="32"/>
      <c r="AB29" s="32"/>
      <c r="AC29" s="32"/>
      <c r="AD29" s="32"/>
      <c r="AE29" s="137"/>
      <c r="AF29" s="12" t="e">
        <f t="shared" si="56"/>
        <v>#VALUE!</v>
      </c>
      <c r="AG29" s="13" t="e">
        <f t="shared" si="57"/>
        <v>#VALUE!</v>
      </c>
      <c r="AH29" s="13"/>
      <c r="AI29" s="80">
        <f t="shared" si="58"/>
        <v>-5834</v>
      </c>
      <c r="AJ29" s="80">
        <f t="shared" si="59"/>
        <v>2</v>
      </c>
      <c r="AK29" s="13"/>
      <c r="AL29" s="8">
        <f t="shared" si="60"/>
        <v>9.0359999999999996</v>
      </c>
      <c r="AM29" s="8">
        <f t="shared" si="61"/>
        <v>-184.49199999999999</v>
      </c>
      <c r="AN29" s="8"/>
      <c r="AO29" s="8">
        <f t="shared" si="62"/>
        <v>0</v>
      </c>
      <c r="AP29"/>
      <c r="AQ29" t="e">
        <f>IF($E$4="M",IF(AT29&lt;78,LMS!$D$5*AT29^3+LMS!$E$5*AT29^2+LMS!$F$5*AT29+LMS!$G$5,IF(AT29&lt;150,LMS!$D$6*AT29^3+LMS!$E$6*AT29^2+LMS!$F$6*AT29+LMS!$G$6,LMS!$D$7*AT29^3+LMS!$E$7*AT29^2+LMS!$F$7*AT29+LMS!$G$7)),IF(AT29&lt;69,LMS!$D$9*AT29^3+LMS!$E$9*AT29^2+LMS!$F$9*AT29+LMS!$G$9,IF(AT29&lt;150,LMS!$D$10*AT29^3+LMS!$E$10*AT29^2+LMS!$F$10*AT29+LMS!$G$10,LMS!$D$11*AT29^3+LMS!$E$11*AT29^2+LMS!$F$11*AT29+LMS!$G$11)))</f>
        <v>#VALUE!</v>
      </c>
      <c r="AR29" t="e">
        <f>IF($E$4="M",(IF(AT29&lt;2.5,LMS!$D$21*AT29^3+LMS!$E$21*AT29^2+LMS!$F$21*AT29+LMS!$G$21,IF(AT29&lt;9.5,LMS!$D$22*AT29^3+LMS!$E$22*AT29^2+LMS!$F$22*AT29+LMS!$G$22,IF(AT29&lt;26.75,LMS!$D$23*AT29^3+LMS!$E$23*AT29^2+LMS!$F$23*AT29+LMS!$G$23,IF(AT29&lt;90,LMS!$D$24*AT29^3+LMS!$E$24*AT29^2+LMS!$F$24*AT29+LMS!$G$24,LMS!$D$25*AT29^3+LMS!$E$25*AT29^2+LMS!$F$25*AT29+LMS!$G$25))))),(IF(AT29&lt;2.5,LMS!$D$27*AT29^3+LMS!$E$27*AT29^2+LMS!$F$27*AT29+LMS!$G$27,IF(AT29&lt;9.5,LMS!$D$28*AT29^3+LMS!$E$28*AT29^2+LMS!$F$28*AT29+LMS!$G$28,IF(AT29&lt;26.75,LMS!$D$29*AT29^3+LMS!$E$29*AT29^2+LMS!$F$29*AT29+LMS!$G$29,IF(AT29&lt;90,LMS!$D$30*AT29^3+LMS!$E$30*AT29^2+LMS!$F$30*AT29+LMS!$G$30,IF(AT29&lt;150,LMS!$D$31*AT29^3+LMS!$E$31*AT29^2+LMS!$F$31*AT29+LMS!$G$31,LMS!$D$32*AT29^3+LMS!$E$32*AT29^2+LMS!$F$32*AT29+LMS!$G$32)))))))</f>
        <v>#VALUE!</v>
      </c>
      <c r="AS29" t="e">
        <f>IF($E$4="M",(IF(AT29&lt;90,LMS!$D$14*AT29^3+LMS!$E$14*AT29^2+LMS!$F$14*AT29+LMS!$G$14,LMS!$D$15*AT29^3+LMS!$E$15*AT29^2+LMS!$F$15*AT29+LMS!$G$15)),(IF(AT29&lt;90,LMS!$D$17*AT29^3+LMS!$E$17*AT29^2+LMS!$F$17*AT29+LMS!$G$17,LMS!$D$18*AT29^3+LMS!$E$18*AT29^2+LMS!$F$18*AT29+LMS!$G$18)))</f>
        <v>#VALUE!</v>
      </c>
      <c r="AT29" s="7" t="e">
        <f t="shared" si="63"/>
        <v>#VALUE!</v>
      </c>
      <c r="AV29" t="e">
        <f t="shared" si="64"/>
        <v>#VALUE!</v>
      </c>
      <c r="AW29" t="e">
        <f t="shared" si="65"/>
        <v>#VALUE!</v>
      </c>
      <c r="AX29" t="e">
        <f t="shared" si="66"/>
        <v>#VALUE!</v>
      </c>
      <c r="AY29" s="7" t="e">
        <f t="shared" si="67"/>
        <v>#VALUE!</v>
      </c>
      <c r="AZ29" s="7" t="e">
        <f t="shared" si="68"/>
        <v>#VALUE!</v>
      </c>
      <c r="BA29" s="7" t="e">
        <f t="shared" si="69"/>
        <v>#VALUE!</v>
      </c>
      <c r="BB29" s="7" t="e">
        <f t="shared" si="70"/>
        <v>#VALUE!</v>
      </c>
      <c r="BC29" s="7" t="e">
        <f t="shared" si="71"/>
        <v>#VALUE!</v>
      </c>
      <c r="BD29" s="7" t="e">
        <f t="shared" si="72"/>
        <v>#VALUE!</v>
      </c>
      <c r="BE29" s="7" t="e">
        <f t="shared" si="73"/>
        <v>#VALUE!</v>
      </c>
      <c r="BF29" s="7" t="e">
        <f t="shared" si="74"/>
        <v>#VALUE!</v>
      </c>
      <c r="BG29" s="7" t="e">
        <f t="shared" si="75"/>
        <v>#VALUE!</v>
      </c>
    </row>
    <row r="30" spans="2:59" s="7" customFormat="1">
      <c r="B30" s="80"/>
      <c r="C30" s="80"/>
      <c r="D30" s="31"/>
      <c r="E30" s="79"/>
      <c r="F30" s="79"/>
      <c r="G30" s="79"/>
      <c r="H30" s="79"/>
      <c r="I30" s="109" t="str">
        <f t="shared" si="38"/>
        <v/>
      </c>
      <c r="J30" s="110" t="str">
        <f t="shared" si="39"/>
        <v/>
      </c>
      <c r="K30" s="111" t="str">
        <f t="shared" si="40"/>
        <v/>
      </c>
      <c r="L30" s="110" t="str">
        <f t="shared" si="41"/>
        <v/>
      </c>
      <c r="M30" s="111" t="str">
        <f t="shared" si="42"/>
        <v/>
      </c>
      <c r="N30" s="110" t="str">
        <f t="shared" si="43"/>
        <v/>
      </c>
      <c r="O30" s="111" t="str">
        <f t="shared" si="44"/>
        <v/>
      </c>
      <c r="P30" s="111" t="str">
        <f t="shared" si="45"/>
        <v/>
      </c>
      <c r="Q30" s="110" t="str">
        <f t="shared" si="46"/>
        <v/>
      </c>
      <c r="R30" s="110" t="str">
        <f t="shared" si="47"/>
        <v/>
      </c>
      <c r="S30" s="110" t="str">
        <f t="shared" si="48"/>
        <v/>
      </c>
      <c r="T30" s="111" t="str">
        <f t="shared" si="49"/>
        <v/>
      </c>
      <c r="U30" s="110" t="str">
        <f t="shared" si="50"/>
        <v/>
      </c>
      <c r="V30" s="111" t="str">
        <f t="shared" si="51"/>
        <v/>
      </c>
      <c r="W30" s="110" t="str">
        <f t="shared" si="52"/>
        <v/>
      </c>
      <c r="X30" s="111" t="str">
        <f t="shared" si="53"/>
        <v/>
      </c>
      <c r="Y30" s="111" t="str">
        <f t="shared" si="54"/>
        <v/>
      </c>
      <c r="Z30" s="111" t="str">
        <f t="shared" si="55"/>
        <v/>
      </c>
      <c r="AA30" s="32"/>
      <c r="AB30" s="32"/>
      <c r="AC30" s="32"/>
      <c r="AD30" s="32"/>
      <c r="AE30" s="137"/>
      <c r="AF30" s="12" t="e">
        <f t="shared" si="56"/>
        <v>#VALUE!</v>
      </c>
      <c r="AG30" s="13" t="e">
        <f t="shared" si="57"/>
        <v>#VALUE!</v>
      </c>
      <c r="AH30" s="13"/>
      <c r="AI30" s="80">
        <f t="shared" si="58"/>
        <v>-5834</v>
      </c>
      <c r="AJ30" s="80">
        <f t="shared" si="59"/>
        <v>2</v>
      </c>
      <c r="AK30" s="13"/>
      <c r="AL30" s="8">
        <f t="shared" si="60"/>
        <v>9.0359999999999996</v>
      </c>
      <c r="AM30" s="8">
        <f t="shared" si="61"/>
        <v>-184.49199999999999</v>
      </c>
      <c r="AN30" s="8"/>
      <c r="AO30" s="8">
        <f t="shared" si="62"/>
        <v>0</v>
      </c>
      <c r="AP30"/>
      <c r="AQ30" t="e">
        <f>IF($E$4="M",IF(AT30&lt;78,LMS!$D$5*AT30^3+LMS!$E$5*AT30^2+LMS!$F$5*AT30+LMS!$G$5,IF(AT30&lt;150,LMS!$D$6*AT30^3+LMS!$E$6*AT30^2+LMS!$F$6*AT30+LMS!$G$6,LMS!$D$7*AT30^3+LMS!$E$7*AT30^2+LMS!$F$7*AT30+LMS!$G$7)),IF(AT30&lt;69,LMS!$D$9*AT30^3+LMS!$E$9*AT30^2+LMS!$F$9*AT30+LMS!$G$9,IF(AT30&lt;150,LMS!$D$10*AT30^3+LMS!$E$10*AT30^2+LMS!$F$10*AT30+LMS!$G$10,LMS!$D$11*AT30^3+LMS!$E$11*AT30^2+LMS!$F$11*AT30+LMS!$G$11)))</f>
        <v>#VALUE!</v>
      </c>
      <c r="AR30" t="e">
        <f>IF($E$4="M",(IF(AT30&lt;2.5,LMS!$D$21*AT30^3+LMS!$E$21*AT30^2+LMS!$F$21*AT30+LMS!$G$21,IF(AT30&lt;9.5,LMS!$D$22*AT30^3+LMS!$E$22*AT30^2+LMS!$F$22*AT30+LMS!$G$22,IF(AT30&lt;26.75,LMS!$D$23*AT30^3+LMS!$E$23*AT30^2+LMS!$F$23*AT30+LMS!$G$23,IF(AT30&lt;90,LMS!$D$24*AT30^3+LMS!$E$24*AT30^2+LMS!$F$24*AT30+LMS!$G$24,LMS!$D$25*AT30^3+LMS!$E$25*AT30^2+LMS!$F$25*AT30+LMS!$G$25))))),(IF(AT30&lt;2.5,LMS!$D$27*AT30^3+LMS!$E$27*AT30^2+LMS!$F$27*AT30+LMS!$G$27,IF(AT30&lt;9.5,LMS!$D$28*AT30^3+LMS!$E$28*AT30^2+LMS!$F$28*AT30+LMS!$G$28,IF(AT30&lt;26.75,LMS!$D$29*AT30^3+LMS!$E$29*AT30^2+LMS!$F$29*AT30+LMS!$G$29,IF(AT30&lt;90,LMS!$D$30*AT30^3+LMS!$E$30*AT30^2+LMS!$F$30*AT30+LMS!$G$30,IF(AT30&lt;150,LMS!$D$31*AT30^3+LMS!$E$31*AT30^2+LMS!$F$31*AT30+LMS!$G$31,LMS!$D$32*AT30^3+LMS!$E$32*AT30^2+LMS!$F$32*AT30+LMS!$G$32)))))))</f>
        <v>#VALUE!</v>
      </c>
      <c r="AS30" t="e">
        <f>IF($E$4="M",(IF(AT30&lt;90,LMS!$D$14*AT30^3+LMS!$E$14*AT30^2+LMS!$F$14*AT30+LMS!$G$14,LMS!$D$15*AT30^3+LMS!$E$15*AT30^2+LMS!$F$15*AT30+LMS!$G$15)),(IF(AT30&lt;90,LMS!$D$17*AT30^3+LMS!$E$17*AT30^2+LMS!$F$17*AT30+LMS!$G$17,LMS!$D$18*AT30^3+LMS!$E$18*AT30^2+LMS!$F$18*AT30+LMS!$G$18)))</f>
        <v>#VALUE!</v>
      </c>
      <c r="AT30" s="7" t="e">
        <f t="shared" si="63"/>
        <v>#VALUE!</v>
      </c>
      <c r="AV30" t="e">
        <f t="shared" si="64"/>
        <v>#VALUE!</v>
      </c>
      <c r="AW30" t="e">
        <f t="shared" si="65"/>
        <v>#VALUE!</v>
      </c>
      <c r="AX30" t="e">
        <f t="shared" si="66"/>
        <v>#VALUE!</v>
      </c>
      <c r="AY30" s="7" t="e">
        <f t="shared" si="67"/>
        <v>#VALUE!</v>
      </c>
      <c r="AZ30" s="7" t="e">
        <f t="shared" si="68"/>
        <v>#VALUE!</v>
      </c>
      <c r="BA30" s="7" t="e">
        <f t="shared" si="69"/>
        <v>#VALUE!</v>
      </c>
      <c r="BB30" s="7" t="e">
        <f t="shared" si="70"/>
        <v>#VALUE!</v>
      </c>
      <c r="BC30" s="7" t="e">
        <f t="shared" si="71"/>
        <v>#VALUE!</v>
      </c>
      <c r="BD30" s="7" t="e">
        <f t="shared" si="72"/>
        <v>#VALUE!</v>
      </c>
      <c r="BE30" s="7" t="e">
        <f t="shared" si="73"/>
        <v>#VALUE!</v>
      </c>
      <c r="BF30" s="7" t="e">
        <f t="shared" si="74"/>
        <v>#VALUE!</v>
      </c>
      <c r="BG30" s="7" t="e">
        <f t="shared" si="75"/>
        <v>#VALUE!</v>
      </c>
    </row>
    <row r="31" spans="2:59" s="7" customFormat="1">
      <c r="B31" s="80"/>
      <c r="C31" s="80"/>
      <c r="D31" s="31"/>
      <c r="E31" s="79"/>
      <c r="F31" s="79"/>
      <c r="G31" s="79"/>
      <c r="H31" s="79"/>
      <c r="I31" s="109" t="str">
        <f t="shared" si="38"/>
        <v/>
      </c>
      <c r="J31" s="110" t="str">
        <f t="shared" si="39"/>
        <v/>
      </c>
      <c r="K31" s="111" t="str">
        <f t="shared" si="40"/>
        <v/>
      </c>
      <c r="L31" s="110" t="str">
        <f t="shared" si="41"/>
        <v/>
      </c>
      <c r="M31" s="111" t="str">
        <f t="shared" si="42"/>
        <v/>
      </c>
      <c r="N31" s="110" t="str">
        <f t="shared" si="43"/>
        <v/>
      </c>
      <c r="O31" s="111" t="str">
        <f t="shared" si="44"/>
        <v/>
      </c>
      <c r="P31" s="111" t="str">
        <f t="shared" si="45"/>
        <v/>
      </c>
      <c r="Q31" s="110" t="str">
        <f t="shared" si="46"/>
        <v/>
      </c>
      <c r="R31" s="110" t="str">
        <f t="shared" si="47"/>
        <v/>
      </c>
      <c r="S31" s="110" t="str">
        <f t="shared" si="48"/>
        <v/>
      </c>
      <c r="T31" s="111" t="str">
        <f t="shared" si="49"/>
        <v/>
      </c>
      <c r="U31" s="110" t="str">
        <f t="shared" si="50"/>
        <v/>
      </c>
      <c r="V31" s="111" t="str">
        <f t="shared" si="51"/>
        <v/>
      </c>
      <c r="W31" s="110" t="str">
        <f t="shared" si="52"/>
        <v/>
      </c>
      <c r="X31" s="111" t="str">
        <f t="shared" si="53"/>
        <v/>
      </c>
      <c r="Y31" s="111" t="str">
        <f t="shared" si="54"/>
        <v/>
      </c>
      <c r="Z31" s="111" t="str">
        <f t="shared" si="55"/>
        <v/>
      </c>
      <c r="AA31" s="32"/>
      <c r="AB31" s="32"/>
      <c r="AC31" s="32"/>
      <c r="AD31" s="32"/>
      <c r="AE31" s="137"/>
      <c r="AF31" s="12" t="e">
        <f t="shared" si="56"/>
        <v>#VALUE!</v>
      </c>
      <c r="AG31" s="13" t="e">
        <f t="shared" si="57"/>
        <v>#VALUE!</v>
      </c>
      <c r="AH31" s="13"/>
      <c r="AI31" s="80">
        <f t="shared" si="58"/>
        <v>-5834</v>
      </c>
      <c r="AJ31" s="80">
        <f t="shared" si="59"/>
        <v>2</v>
      </c>
      <c r="AK31" s="13"/>
      <c r="AL31" s="8">
        <f t="shared" si="60"/>
        <v>9.0359999999999996</v>
      </c>
      <c r="AM31" s="8">
        <f t="shared" si="61"/>
        <v>-184.49199999999999</v>
      </c>
      <c r="AN31" s="8"/>
      <c r="AO31" s="8">
        <f t="shared" si="62"/>
        <v>0</v>
      </c>
      <c r="AP31"/>
      <c r="AQ31" t="e">
        <f>IF($E$4="M",IF(AT31&lt;78,LMS!$D$5*AT31^3+LMS!$E$5*AT31^2+LMS!$F$5*AT31+LMS!$G$5,IF(AT31&lt;150,LMS!$D$6*AT31^3+LMS!$E$6*AT31^2+LMS!$F$6*AT31+LMS!$G$6,LMS!$D$7*AT31^3+LMS!$E$7*AT31^2+LMS!$F$7*AT31+LMS!$G$7)),IF(AT31&lt;69,LMS!$D$9*AT31^3+LMS!$E$9*AT31^2+LMS!$F$9*AT31+LMS!$G$9,IF(AT31&lt;150,LMS!$D$10*AT31^3+LMS!$E$10*AT31^2+LMS!$F$10*AT31+LMS!$G$10,LMS!$D$11*AT31^3+LMS!$E$11*AT31^2+LMS!$F$11*AT31+LMS!$G$11)))</f>
        <v>#VALUE!</v>
      </c>
      <c r="AR31" t="e">
        <f>IF($E$4="M",(IF(AT31&lt;2.5,LMS!$D$21*AT31^3+LMS!$E$21*AT31^2+LMS!$F$21*AT31+LMS!$G$21,IF(AT31&lt;9.5,LMS!$D$22*AT31^3+LMS!$E$22*AT31^2+LMS!$F$22*AT31+LMS!$G$22,IF(AT31&lt;26.75,LMS!$D$23*AT31^3+LMS!$E$23*AT31^2+LMS!$F$23*AT31+LMS!$G$23,IF(AT31&lt;90,LMS!$D$24*AT31^3+LMS!$E$24*AT31^2+LMS!$F$24*AT31+LMS!$G$24,LMS!$D$25*AT31^3+LMS!$E$25*AT31^2+LMS!$F$25*AT31+LMS!$G$25))))),(IF(AT31&lt;2.5,LMS!$D$27*AT31^3+LMS!$E$27*AT31^2+LMS!$F$27*AT31+LMS!$G$27,IF(AT31&lt;9.5,LMS!$D$28*AT31^3+LMS!$E$28*AT31^2+LMS!$F$28*AT31+LMS!$G$28,IF(AT31&lt;26.75,LMS!$D$29*AT31^3+LMS!$E$29*AT31^2+LMS!$F$29*AT31+LMS!$G$29,IF(AT31&lt;90,LMS!$D$30*AT31^3+LMS!$E$30*AT31^2+LMS!$F$30*AT31+LMS!$G$30,IF(AT31&lt;150,LMS!$D$31*AT31^3+LMS!$E$31*AT31^2+LMS!$F$31*AT31+LMS!$G$31,LMS!$D$32*AT31^3+LMS!$E$32*AT31^2+LMS!$F$32*AT31+LMS!$G$32)))))))</f>
        <v>#VALUE!</v>
      </c>
      <c r="AS31" t="e">
        <f>IF($E$4="M",(IF(AT31&lt;90,LMS!$D$14*AT31^3+LMS!$E$14*AT31^2+LMS!$F$14*AT31+LMS!$G$14,LMS!$D$15*AT31^3+LMS!$E$15*AT31^2+LMS!$F$15*AT31+LMS!$G$15)),(IF(AT31&lt;90,LMS!$D$17*AT31^3+LMS!$E$17*AT31^2+LMS!$F$17*AT31+LMS!$G$17,LMS!$D$18*AT31^3+LMS!$E$18*AT31^2+LMS!$F$18*AT31+LMS!$G$18)))</f>
        <v>#VALUE!</v>
      </c>
      <c r="AT31" s="7" t="e">
        <f t="shared" si="63"/>
        <v>#VALUE!</v>
      </c>
      <c r="AV31" t="e">
        <f t="shared" si="64"/>
        <v>#VALUE!</v>
      </c>
      <c r="AW31" t="e">
        <f t="shared" si="65"/>
        <v>#VALUE!</v>
      </c>
      <c r="AX31" t="e">
        <f t="shared" si="66"/>
        <v>#VALUE!</v>
      </c>
      <c r="AY31" s="7" t="e">
        <f t="shared" si="67"/>
        <v>#VALUE!</v>
      </c>
      <c r="AZ31" s="7" t="e">
        <f t="shared" si="68"/>
        <v>#VALUE!</v>
      </c>
      <c r="BA31" s="7" t="e">
        <f t="shared" si="69"/>
        <v>#VALUE!</v>
      </c>
      <c r="BB31" s="7" t="e">
        <f t="shared" si="70"/>
        <v>#VALUE!</v>
      </c>
      <c r="BC31" s="7" t="e">
        <f t="shared" si="71"/>
        <v>#VALUE!</v>
      </c>
      <c r="BD31" s="7" t="e">
        <f t="shared" si="72"/>
        <v>#VALUE!</v>
      </c>
      <c r="BE31" s="7" t="e">
        <f t="shared" si="73"/>
        <v>#VALUE!</v>
      </c>
      <c r="BF31" s="7" t="e">
        <f t="shared" si="74"/>
        <v>#VALUE!</v>
      </c>
      <c r="BG31" s="7" t="e">
        <f t="shared" si="75"/>
        <v>#VALUE!</v>
      </c>
    </row>
    <row r="32" spans="2:59" s="7" customFormat="1">
      <c r="B32" s="80"/>
      <c r="C32" s="80"/>
      <c r="D32" s="31"/>
      <c r="E32" s="79"/>
      <c r="F32" s="79"/>
      <c r="G32" s="79"/>
      <c r="H32" s="79"/>
      <c r="I32" s="109" t="str">
        <f t="shared" si="38"/>
        <v/>
      </c>
      <c r="J32" s="110" t="str">
        <f t="shared" si="39"/>
        <v/>
      </c>
      <c r="K32" s="111" t="str">
        <f t="shared" si="40"/>
        <v/>
      </c>
      <c r="L32" s="110" t="str">
        <f t="shared" si="41"/>
        <v/>
      </c>
      <c r="M32" s="111" t="str">
        <f t="shared" si="42"/>
        <v/>
      </c>
      <c r="N32" s="110" t="str">
        <f t="shared" si="43"/>
        <v/>
      </c>
      <c r="O32" s="111" t="str">
        <f t="shared" si="44"/>
        <v/>
      </c>
      <c r="P32" s="111" t="str">
        <f t="shared" si="45"/>
        <v/>
      </c>
      <c r="Q32" s="110" t="str">
        <f t="shared" si="46"/>
        <v/>
      </c>
      <c r="R32" s="110" t="str">
        <f t="shared" si="47"/>
        <v/>
      </c>
      <c r="S32" s="110" t="str">
        <f t="shared" si="48"/>
        <v/>
      </c>
      <c r="T32" s="111" t="str">
        <f t="shared" si="49"/>
        <v/>
      </c>
      <c r="U32" s="110" t="str">
        <f t="shared" si="50"/>
        <v/>
      </c>
      <c r="V32" s="111" t="str">
        <f t="shared" si="51"/>
        <v/>
      </c>
      <c r="W32" s="110" t="str">
        <f t="shared" si="52"/>
        <v/>
      </c>
      <c r="X32" s="111" t="str">
        <f t="shared" si="53"/>
        <v/>
      </c>
      <c r="Y32" s="111" t="str">
        <f t="shared" si="54"/>
        <v/>
      </c>
      <c r="Z32" s="111" t="str">
        <f t="shared" si="55"/>
        <v/>
      </c>
      <c r="AA32" s="32"/>
      <c r="AB32" s="32"/>
      <c r="AC32" s="32"/>
      <c r="AD32" s="32"/>
      <c r="AE32" s="137"/>
      <c r="AF32" s="12" t="e">
        <f t="shared" si="56"/>
        <v>#VALUE!</v>
      </c>
      <c r="AG32" s="13" t="e">
        <f t="shared" si="57"/>
        <v>#VALUE!</v>
      </c>
      <c r="AH32" s="13"/>
      <c r="AI32" s="80">
        <f t="shared" si="58"/>
        <v>-5834</v>
      </c>
      <c r="AJ32" s="80">
        <f t="shared" si="59"/>
        <v>2</v>
      </c>
      <c r="AK32" s="13"/>
      <c r="AL32" s="8">
        <f t="shared" si="60"/>
        <v>9.0359999999999996</v>
      </c>
      <c r="AM32" s="8">
        <f t="shared" si="61"/>
        <v>-184.49199999999999</v>
      </c>
      <c r="AN32" s="8"/>
      <c r="AO32" s="8">
        <f t="shared" si="62"/>
        <v>0</v>
      </c>
      <c r="AP32"/>
      <c r="AQ32" t="e">
        <f>IF($E$4="M",IF(AT32&lt;78,LMS!$D$5*AT32^3+LMS!$E$5*AT32^2+LMS!$F$5*AT32+LMS!$G$5,IF(AT32&lt;150,LMS!$D$6*AT32^3+LMS!$E$6*AT32^2+LMS!$F$6*AT32+LMS!$G$6,LMS!$D$7*AT32^3+LMS!$E$7*AT32^2+LMS!$F$7*AT32+LMS!$G$7)),IF(AT32&lt;69,LMS!$D$9*AT32^3+LMS!$E$9*AT32^2+LMS!$F$9*AT32+LMS!$G$9,IF(AT32&lt;150,LMS!$D$10*AT32^3+LMS!$E$10*AT32^2+LMS!$F$10*AT32+LMS!$G$10,LMS!$D$11*AT32^3+LMS!$E$11*AT32^2+LMS!$F$11*AT32+LMS!$G$11)))</f>
        <v>#VALUE!</v>
      </c>
      <c r="AR32" t="e">
        <f>IF($E$4="M",(IF(AT32&lt;2.5,LMS!$D$21*AT32^3+LMS!$E$21*AT32^2+LMS!$F$21*AT32+LMS!$G$21,IF(AT32&lt;9.5,LMS!$D$22*AT32^3+LMS!$E$22*AT32^2+LMS!$F$22*AT32+LMS!$G$22,IF(AT32&lt;26.75,LMS!$D$23*AT32^3+LMS!$E$23*AT32^2+LMS!$F$23*AT32+LMS!$G$23,IF(AT32&lt;90,LMS!$D$24*AT32^3+LMS!$E$24*AT32^2+LMS!$F$24*AT32+LMS!$G$24,LMS!$D$25*AT32^3+LMS!$E$25*AT32^2+LMS!$F$25*AT32+LMS!$G$25))))),(IF(AT32&lt;2.5,LMS!$D$27*AT32^3+LMS!$E$27*AT32^2+LMS!$F$27*AT32+LMS!$G$27,IF(AT32&lt;9.5,LMS!$D$28*AT32^3+LMS!$E$28*AT32^2+LMS!$F$28*AT32+LMS!$G$28,IF(AT32&lt;26.75,LMS!$D$29*AT32^3+LMS!$E$29*AT32^2+LMS!$F$29*AT32+LMS!$G$29,IF(AT32&lt;90,LMS!$D$30*AT32^3+LMS!$E$30*AT32^2+LMS!$F$30*AT32+LMS!$G$30,IF(AT32&lt;150,LMS!$D$31*AT32^3+LMS!$E$31*AT32^2+LMS!$F$31*AT32+LMS!$G$31,LMS!$D$32*AT32^3+LMS!$E$32*AT32^2+LMS!$F$32*AT32+LMS!$G$32)))))))</f>
        <v>#VALUE!</v>
      </c>
      <c r="AS32" t="e">
        <f>IF($E$4="M",(IF(AT32&lt;90,LMS!$D$14*AT32^3+LMS!$E$14*AT32^2+LMS!$F$14*AT32+LMS!$G$14,LMS!$D$15*AT32^3+LMS!$E$15*AT32^2+LMS!$F$15*AT32+LMS!$G$15)),(IF(AT32&lt;90,LMS!$D$17*AT32^3+LMS!$E$17*AT32^2+LMS!$F$17*AT32+LMS!$G$17,LMS!$D$18*AT32^3+LMS!$E$18*AT32^2+LMS!$F$18*AT32+LMS!$G$18)))</f>
        <v>#VALUE!</v>
      </c>
      <c r="AT32" s="7" t="e">
        <f t="shared" si="63"/>
        <v>#VALUE!</v>
      </c>
      <c r="AV32" t="e">
        <f t="shared" si="64"/>
        <v>#VALUE!</v>
      </c>
      <c r="AW32" t="e">
        <f t="shared" si="65"/>
        <v>#VALUE!</v>
      </c>
      <c r="AX32" t="e">
        <f t="shared" si="66"/>
        <v>#VALUE!</v>
      </c>
      <c r="AY32" s="7" t="e">
        <f t="shared" si="67"/>
        <v>#VALUE!</v>
      </c>
      <c r="AZ32" s="7" t="e">
        <f t="shared" si="68"/>
        <v>#VALUE!</v>
      </c>
      <c r="BA32" s="7" t="e">
        <f t="shared" si="69"/>
        <v>#VALUE!</v>
      </c>
      <c r="BB32" s="7" t="e">
        <f t="shared" si="70"/>
        <v>#VALUE!</v>
      </c>
      <c r="BC32" s="7" t="e">
        <f t="shared" si="71"/>
        <v>#VALUE!</v>
      </c>
      <c r="BD32" s="7" t="e">
        <f t="shared" si="72"/>
        <v>#VALUE!</v>
      </c>
      <c r="BE32" s="7" t="e">
        <f t="shared" si="73"/>
        <v>#VALUE!</v>
      </c>
      <c r="BF32" s="7" t="e">
        <f t="shared" si="74"/>
        <v>#VALUE!</v>
      </c>
      <c r="BG32" s="7" t="e">
        <f t="shared" si="75"/>
        <v>#VALUE!</v>
      </c>
    </row>
    <row r="33" spans="2:59" s="7" customFormat="1">
      <c r="B33" s="80"/>
      <c r="C33" s="80"/>
      <c r="D33" s="31"/>
      <c r="E33" s="79"/>
      <c r="F33" s="79"/>
      <c r="G33" s="79"/>
      <c r="H33" s="79"/>
      <c r="I33" s="109" t="str">
        <f t="shared" si="38"/>
        <v/>
      </c>
      <c r="J33" s="110" t="str">
        <f t="shared" si="39"/>
        <v/>
      </c>
      <c r="K33" s="111" t="str">
        <f t="shared" si="40"/>
        <v/>
      </c>
      <c r="L33" s="110" t="str">
        <f t="shared" si="41"/>
        <v/>
      </c>
      <c r="M33" s="111" t="str">
        <f t="shared" si="42"/>
        <v/>
      </c>
      <c r="N33" s="110" t="str">
        <f t="shared" si="43"/>
        <v/>
      </c>
      <c r="O33" s="111" t="str">
        <f t="shared" si="44"/>
        <v/>
      </c>
      <c r="P33" s="111" t="str">
        <f t="shared" si="45"/>
        <v/>
      </c>
      <c r="Q33" s="110" t="str">
        <f t="shared" si="46"/>
        <v/>
      </c>
      <c r="R33" s="110" t="str">
        <f t="shared" si="47"/>
        <v/>
      </c>
      <c r="S33" s="110" t="str">
        <f t="shared" si="48"/>
        <v/>
      </c>
      <c r="T33" s="111" t="str">
        <f t="shared" si="49"/>
        <v/>
      </c>
      <c r="U33" s="110" t="str">
        <f t="shared" si="50"/>
        <v/>
      </c>
      <c r="V33" s="111" t="str">
        <f t="shared" si="51"/>
        <v/>
      </c>
      <c r="W33" s="110" t="str">
        <f t="shared" si="52"/>
        <v/>
      </c>
      <c r="X33" s="111" t="str">
        <f t="shared" si="53"/>
        <v/>
      </c>
      <c r="Y33" s="111" t="str">
        <f t="shared" si="54"/>
        <v/>
      </c>
      <c r="Z33" s="111" t="str">
        <f t="shared" si="55"/>
        <v/>
      </c>
      <c r="AA33" s="32"/>
      <c r="AB33" s="32"/>
      <c r="AC33" s="32"/>
      <c r="AD33" s="32"/>
      <c r="AE33" s="137"/>
      <c r="AF33" s="12" t="e">
        <f t="shared" si="56"/>
        <v>#VALUE!</v>
      </c>
      <c r="AG33" s="13" t="e">
        <f t="shared" si="57"/>
        <v>#VALUE!</v>
      </c>
      <c r="AH33" s="13"/>
      <c r="AI33" s="80">
        <f t="shared" si="58"/>
        <v>-5834</v>
      </c>
      <c r="AJ33" s="80">
        <f t="shared" si="59"/>
        <v>2</v>
      </c>
      <c r="AK33" s="13"/>
      <c r="AL33" s="8">
        <f t="shared" si="60"/>
        <v>9.0359999999999996</v>
      </c>
      <c r="AM33" s="8">
        <f t="shared" si="61"/>
        <v>-184.49199999999999</v>
      </c>
      <c r="AN33" s="8"/>
      <c r="AO33" s="8">
        <f t="shared" si="62"/>
        <v>0</v>
      </c>
      <c r="AP33"/>
      <c r="AQ33" t="e">
        <f>IF($E$4="M",IF(AT33&lt;78,LMS!$D$5*AT33^3+LMS!$E$5*AT33^2+LMS!$F$5*AT33+LMS!$G$5,IF(AT33&lt;150,LMS!$D$6*AT33^3+LMS!$E$6*AT33^2+LMS!$F$6*AT33+LMS!$G$6,LMS!$D$7*AT33^3+LMS!$E$7*AT33^2+LMS!$F$7*AT33+LMS!$G$7)),IF(AT33&lt;69,LMS!$D$9*AT33^3+LMS!$E$9*AT33^2+LMS!$F$9*AT33+LMS!$G$9,IF(AT33&lt;150,LMS!$D$10*AT33^3+LMS!$E$10*AT33^2+LMS!$F$10*AT33+LMS!$G$10,LMS!$D$11*AT33^3+LMS!$E$11*AT33^2+LMS!$F$11*AT33+LMS!$G$11)))</f>
        <v>#VALUE!</v>
      </c>
      <c r="AR33" t="e">
        <f>IF($E$4="M",(IF(AT33&lt;2.5,LMS!$D$21*AT33^3+LMS!$E$21*AT33^2+LMS!$F$21*AT33+LMS!$G$21,IF(AT33&lt;9.5,LMS!$D$22*AT33^3+LMS!$E$22*AT33^2+LMS!$F$22*AT33+LMS!$G$22,IF(AT33&lt;26.75,LMS!$D$23*AT33^3+LMS!$E$23*AT33^2+LMS!$F$23*AT33+LMS!$G$23,IF(AT33&lt;90,LMS!$D$24*AT33^3+LMS!$E$24*AT33^2+LMS!$F$24*AT33+LMS!$G$24,LMS!$D$25*AT33^3+LMS!$E$25*AT33^2+LMS!$F$25*AT33+LMS!$G$25))))),(IF(AT33&lt;2.5,LMS!$D$27*AT33^3+LMS!$E$27*AT33^2+LMS!$F$27*AT33+LMS!$G$27,IF(AT33&lt;9.5,LMS!$D$28*AT33^3+LMS!$E$28*AT33^2+LMS!$F$28*AT33+LMS!$G$28,IF(AT33&lt;26.75,LMS!$D$29*AT33^3+LMS!$E$29*AT33^2+LMS!$F$29*AT33+LMS!$G$29,IF(AT33&lt;90,LMS!$D$30*AT33^3+LMS!$E$30*AT33^2+LMS!$F$30*AT33+LMS!$G$30,IF(AT33&lt;150,LMS!$D$31*AT33^3+LMS!$E$31*AT33^2+LMS!$F$31*AT33+LMS!$G$31,LMS!$D$32*AT33^3+LMS!$E$32*AT33^2+LMS!$F$32*AT33+LMS!$G$32)))))))</f>
        <v>#VALUE!</v>
      </c>
      <c r="AS33" t="e">
        <f>IF($E$4="M",(IF(AT33&lt;90,LMS!$D$14*AT33^3+LMS!$E$14*AT33^2+LMS!$F$14*AT33+LMS!$G$14,LMS!$D$15*AT33^3+LMS!$E$15*AT33^2+LMS!$F$15*AT33+LMS!$G$15)),(IF(AT33&lt;90,LMS!$D$17*AT33^3+LMS!$E$17*AT33^2+LMS!$F$17*AT33+LMS!$G$17,LMS!$D$18*AT33^3+LMS!$E$18*AT33^2+LMS!$F$18*AT33+LMS!$G$18)))</f>
        <v>#VALUE!</v>
      </c>
      <c r="AT33" s="7" t="e">
        <f t="shared" si="63"/>
        <v>#VALUE!</v>
      </c>
      <c r="AV33" t="e">
        <f t="shared" si="64"/>
        <v>#VALUE!</v>
      </c>
      <c r="AW33" t="e">
        <f t="shared" si="65"/>
        <v>#VALUE!</v>
      </c>
      <c r="AX33" t="e">
        <f t="shared" si="66"/>
        <v>#VALUE!</v>
      </c>
      <c r="AY33" s="7" t="e">
        <f t="shared" si="67"/>
        <v>#VALUE!</v>
      </c>
      <c r="AZ33" s="7" t="e">
        <f t="shared" si="68"/>
        <v>#VALUE!</v>
      </c>
      <c r="BA33" s="7" t="e">
        <f t="shared" si="69"/>
        <v>#VALUE!</v>
      </c>
      <c r="BB33" s="7" t="e">
        <f t="shared" si="70"/>
        <v>#VALUE!</v>
      </c>
      <c r="BC33" s="7" t="e">
        <f t="shared" si="71"/>
        <v>#VALUE!</v>
      </c>
      <c r="BD33" s="7" t="e">
        <f t="shared" si="72"/>
        <v>#VALUE!</v>
      </c>
      <c r="BE33" s="7" t="e">
        <f t="shared" si="73"/>
        <v>#VALUE!</v>
      </c>
      <c r="BF33" s="7" t="e">
        <f t="shared" si="74"/>
        <v>#VALUE!</v>
      </c>
      <c r="BG33" s="7" t="e">
        <f t="shared" si="75"/>
        <v>#VALUE!</v>
      </c>
    </row>
    <row r="34" spans="2:59" s="7" customFormat="1">
      <c r="B34" s="80"/>
      <c r="C34" s="80"/>
      <c r="D34" s="31"/>
      <c r="E34" s="79"/>
      <c r="F34" s="79"/>
      <c r="G34" s="79"/>
      <c r="H34" s="79"/>
      <c r="I34" s="109" t="str">
        <f t="shared" si="38"/>
        <v/>
      </c>
      <c r="J34" s="110" t="str">
        <f t="shared" si="39"/>
        <v/>
      </c>
      <c r="K34" s="111" t="str">
        <f t="shared" si="40"/>
        <v/>
      </c>
      <c r="L34" s="110" t="str">
        <f t="shared" si="41"/>
        <v/>
      </c>
      <c r="M34" s="111" t="str">
        <f t="shared" si="42"/>
        <v/>
      </c>
      <c r="N34" s="110" t="str">
        <f t="shared" si="43"/>
        <v/>
      </c>
      <c r="O34" s="111" t="str">
        <f t="shared" si="44"/>
        <v/>
      </c>
      <c r="P34" s="111" t="str">
        <f t="shared" si="45"/>
        <v/>
      </c>
      <c r="Q34" s="110" t="str">
        <f t="shared" si="46"/>
        <v/>
      </c>
      <c r="R34" s="110" t="str">
        <f t="shared" si="47"/>
        <v/>
      </c>
      <c r="S34" s="110" t="str">
        <f t="shared" si="48"/>
        <v/>
      </c>
      <c r="T34" s="111" t="str">
        <f t="shared" si="49"/>
        <v/>
      </c>
      <c r="U34" s="110" t="str">
        <f t="shared" si="50"/>
        <v/>
      </c>
      <c r="V34" s="111" t="str">
        <f t="shared" si="51"/>
        <v/>
      </c>
      <c r="W34" s="110" t="str">
        <f t="shared" si="52"/>
        <v/>
      </c>
      <c r="X34" s="111" t="str">
        <f t="shared" si="53"/>
        <v/>
      </c>
      <c r="Y34" s="111" t="str">
        <f t="shared" si="54"/>
        <v/>
      </c>
      <c r="Z34" s="111" t="str">
        <f t="shared" si="55"/>
        <v/>
      </c>
      <c r="AA34" s="32"/>
      <c r="AB34" s="32"/>
      <c r="AC34" s="32"/>
      <c r="AD34" s="32"/>
      <c r="AE34" s="137"/>
      <c r="AF34" s="12" t="e">
        <f t="shared" si="56"/>
        <v>#VALUE!</v>
      </c>
      <c r="AG34" s="13" t="e">
        <f t="shared" si="57"/>
        <v>#VALUE!</v>
      </c>
      <c r="AH34" s="13"/>
      <c r="AI34" s="80">
        <f t="shared" si="58"/>
        <v>-5834</v>
      </c>
      <c r="AJ34" s="80">
        <f t="shared" si="59"/>
        <v>2</v>
      </c>
      <c r="AK34" s="13"/>
      <c r="AL34" s="8">
        <f t="shared" si="60"/>
        <v>9.0359999999999996</v>
      </c>
      <c r="AM34" s="8">
        <f t="shared" si="61"/>
        <v>-184.49199999999999</v>
      </c>
      <c r="AN34" s="8"/>
      <c r="AO34" s="8">
        <f t="shared" si="62"/>
        <v>0</v>
      </c>
      <c r="AP34"/>
      <c r="AQ34" t="e">
        <f>IF($E$4="M",IF(AT34&lt;78,LMS!$D$5*AT34^3+LMS!$E$5*AT34^2+LMS!$F$5*AT34+LMS!$G$5,IF(AT34&lt;150,LMS!$D$6*AT34^3+LMS!$E$6*AT34^2+LMS!$F$6*AT34+LMS!$G$6,LMS!$D$7*AT34^3+LMS!$E$7*AT34^2+LMS!$F$7*AT34+LMS!$G$7)),IF(AT34&lt;69,LMS!$D$9*AT34^3+LMS!$E$9*AT34^2+LMS!$F$9*AT34+LMS!$G$9,IF(AT34&lt;150,LMS!$D$10*AT34^3+LMS!$E$10*AT34^2+LMS!$F$10*AT34+LMS!$G$10,LMS!$D$11*AT34^3+LMS!$E$11*AT34^2+LMS!$F$11*AT34+LMS!$G$11)))</f>
        <v>#VALUE!</v>
      </c>
      <c r="AR34" t="e">
        <f>IF($E$4="M",(IF(AT34&lt;2.5,LMS!$D$21*AT34^3+LMS!$E$21*AT34^2+LMS!$F$21*AT34+LMS!$G$21,IF(AT34&lt;9.5,LMS!$D$22*AT34^3+LMS!$E$22*AT34^2+LMS!$F$22*AT34+LMS!$G$22,IF(AT34&lt;26.75,LMS!$D$23*AT34^3+LMS!$E$23*AT34^2+LMS!$F$23*AT34+LMS!$G$23,IF(AT34&lt;90,LMS!$D$24*AT34^3+LMS!$E$24*AT34^2+LMS!$F$24*AT34+LMS!$G$24,LMS!$D$25*AT34^3+LMS!$E$25*AT34^2+LMS!$F$25*AT34+LMS!$G$25))))),(IF(AT34&lt;2.5,LMS!$D$27*AT34^3+LMS!$E$27*AT34^2+LMS!$F$27*AT34+LMS!$G$27,IF(AT34&lt;9.5,LMS!$D$28*AT34^3+LMS!$E$28*AT34^2+LMS!$F$28*AT34+LMS!$G$28,IF(AT34&lt;26.75,LMS!$D$29*AT34^3+LMS!$E$29*AT34^2+LMS!$F$29*AT34+LMS!$G$29,IF(AT34&lt;90,LMS!$D$30*AT34^3+LMS!$E$30*AT34^2+LMS!$F$30*AT34+LMS!$G$30,IF(AT34&lt;150,LMS!$D$31*AT34^3+LMS!$E$31*AT34^2+LMS!$F$31*AT34+LMS!$G$31,LMS!$D$32*AT34^3+LMS!$E$32*AT34^2+LMS!$F$32*AT34+LMS!$G$32)))))))</f>
        <v>#VALUE!</v>
      </c>
      <c r="AS34" t="e">
        <f>IF($E$4="M",(IF(AT34&lt;90,LMS!$D$14*AT34^3+LMS!$E$14*AT34^2+LMS!$F$14*AT34+LMS!$G$14,LMS!$D$15*AT34^3+LMS!$E$15*AT34^2+LMS!$F$15*AT34+LMS!$G$15)),(IF(AT34&lt;90,LMS!$D$17*AT34^3+LMS!$E$17*AT34^2+LMS!$F$17*AT34+LMS!$G$17,LMS!$D$18*AT34^3+LMS!$E$18*AT34^2+LMS!$F$18*AT34+LMS!$G$18)))</f>
        <v>#VALUE!</v>
      </c>
      <c r="AT34" s="7" t="e">
        <f t="shared" si="63"/>
        <v>#VALUE!</v>
      </c>
      <c r="AV34" t="e">
        <f t="shared" si="64"/>
        <v>#VALUE!</v>
      </c>
      <c r="AW34" t="e">
        <f t="shared" si="65"/>
        <v>#VALUE!</v>
      </c>
      <c r="AX34" t="e">
        <f t="shared" si="66"/>
        <v>#VALUE!</v>
      </c>
      <c r="AY34" s="7" t="e">
        <f t="shared" si="67"/>
        <v>#VALUE!</v>
      </c>
      <c r="AZ34" s="7" t="e">
        <f t="shared" si="68"/>
        <v>#VALUE!</v>
      </c>
      <c r="BA34" s="7" t="e">
        <f t="shared" si="69"/>
        <v>#VALUE!</v>
      </c>
      <c r="BB34" s="7" t="e">
        <f t="shared" si="70"/>
        <v>#VALUE!</v>
      </c>
      <c r="BC34" s="7" t="e">
        <f t="shared" si="71"/>
        <v>#VALUE!</v>
      </c>
      <c r="BD34" s="7" t="e">
        <f t="shared" si="72"/>
        <v>#VALUE!</v>
      </c>
      <c r="BE34" s="7" t="e">
        <f t="shared" si="73"/>
        <v>#VALUE!</v>
      </c>
      <c r="BF34" s="7" t="e">
        <f t="shared" si="74"/>
        <v>#VALUE!</v>
      </c>
      <c r="BG34" s="7" t="e">
        <f t="shared" si="75"/>
        <v>#VALUE!</v>
      </c>
    </row>
    <row r="35" spans="2:59" s="7" customFormat="1">
      <c r="B35" s="80"/>
      <c r="C35" s="80"/>
      <c r="D35" s="31"/>
      <c r="E35" s="79"/>
      <c r="F35" s="79"/>
      <c r="G35" s="79"/>
      <c r="H35" s="79"/>
      <c r="I35" s="109" t="str">
        <f t="shared" si="38"/>
        <v/>
      </c>
      <c r="J35" s="110" t="str">
        <f t="shared" si="39"/>
        <v/>
      </c>
      <c r="K35" s="111" t="str">
        <f t="shared" si="40"/>
        <v/>
      </c>
      <c r="L35" s="110" t="str">
        <f t="shared" si="41"/>
        <v/>
      </c>
      <c r="M35" s="111" t="str">
        <f t="shared" si="42"/>
        <v/>
      </c>
      <c r="N35" s="110" t="str">
        <f t="shared" si="43"/>
        <v/>
      </c>
      <c r="O35" s="111" t="str">
        <f t="shared" si="44"/>
        <v/>
      </c>
      <c r="P35" s="111" t="str">
        <f t="shared" si="45"/>
        <v/>
      </c>
      <c r="Q35" s="110" t="str">
        <f t="shared" si="46"/>
        <v/>
      </c>
      <c r="R35" s="110" t="str">
        <f t="shared" si="47"/>
        <v/>
      </c>
      <c r="S35" s="110" t="str">
        <f t="shared" si="48"/>
        <v/>
      </c>
      <c r="T35" s="111" t="str">
        <f t="shared" si="49"/>
        <v/>
      </c>
      <c r="U35" s="110" t="str">
        <f t="shared" si="50"/>
        <v/>
      </c>
      <c r="V35" s="111" t="str">
        <f t="shared" si="51"/>
        <v/>
      </c>
      <c r="W35" s="110" t="str">
        <f t="shared" si="52"/>
        <v/>
      </c>
      <c r="X35" s="111" t="str">
        <f t="shared" si="53"/>
        <v/>
      </c>
      <c r="Y35" s="111" t="str">
        <f t="shared" si="54"/>
        <v/>
      </c>
      <c r="Z35" s="111" t="str">
        <f t="shared" si="55"/>
        <v/>
      </c>
      <c r="AA35" s="32"/>
      <c r="AB35" s="32"/>
      <c r="AC35" s="32"/>
      <c r="AD35" s="32"/>
      <c r="AE35" s="137"/>
      <c r="AF35" s="12" t="e">
        <f t="shared" si="56"/>
        <v>#VALUE!</v>
      </c>
      <c r="AG35" s="13" t="e">
        <f t="shared" si="57"/>
        <v>#VALUE!</v>
      </c>
      <c r="AH35" s="13"/>
      <c r="AI35" s="80">
        <f t="shared" si="58"/>
        <v>-5834</v>
      </c>
      <c r="AJ35" s="80">
        <f t="shared" si="59"/>
        <v>2</v>
      </c>
      <c r="AK35" s="13"/>
      <c r="AL35" s="8">
        <f t="shared" si="60"/>
        <v>9.0359999999999996</v>
      </c>
      <c r="AM35" s="8">
        <f t="shared" si="61"/>
        <v>-184.49199999999999</v>
      </c>
      <c r="AN35" s="8"/>
      <c r="AO35" s="8">
        <f t="shared" si="62"/>
        <v>0</v>
      </c>
      <c r="AP35"/>
      <c r="AQ35" t="e">
        <f>IF($E$4="M",IF(AT35&lt;78,LMS!$D$5*AT35^3+LMS!$E$5*AT35^2+LMS!$F$5*AT35+LMS!$G$5,IF(AT35&lt;150,LMS!$D$6*AT35^3+LMS!$E$6*AT35^2+LMS!$F$6*AT35+LMS!$G$6,LMS!$D$7*AT35^3+LMS!$E$7*AT35^2+LMS!$F$7*AT35+LMS!$G$7)),IF(AT35&lt;69,LMS!$D$9*AT35^3+LMS!$E$9*AT35^2+LMS!$F$9*AT35+LMS!$G$9,IF(AT35&lt;150,LMS!$D$10*AT35^3+LMS!$E$10*AT35^2+LMS!$F$10*AT35+LMS!$G$10,LMS!$D$11*AT35^3+LMS!$E$11*AT35^2+LMS!$F$11*AT35+LMS!$G$11)))</f>
        <v>#VALUE!</v>
      </c>
      <c r="AR35" t="e">
        <f>IF($E$4="M",(IF(AT35&lt;2.5,LMS!$D$21*AT35^3+LMS!$E$21*AT35^2+LMS!$F$21*AT35+LMS!$G$21,IF(AT35&lt;9.5,LMS!$D$22*AT35^3+LMS!$E$22*AT35^2+LMS!$F$22*AT35+LMS!$G$22,IF(AT35&lt;26.75,LMS!$D$23*AT35^3+LMS!$E$23*AT35^2+LMS!$F$23*AT35+LMS!$G$23,IF(AT35&lt;90,LMS!$D$24*AT35^3+LMS!$E$24*AT35^2+LMS!$F$24*AT35+LMS!$G$24,LMS!$D$25*AT35^3+LMS!$E$25*AT35^2+LMS!$F$25*AT35+LMS!$G$25))))),(IF(AT35&lt;2.5,LMS!$D$27*AT35^3+LMS!$E$27*AT35^2+LMS!$F$27*AT35+LMS!$G$27,IF(AT35&lt;9.5,LMS!$D$28*AT35^3+LMS!$E$28*AT35^2+LMS!$F$28*AT35+LMS!$G$28,IF(AT35&lt;26.75,LMS!$D$29*AT35^3+LMS!$E$29*AT35^2+LMS!$F$29*AT35+LMS!$G$29,IF(AT35&lt;90,LMS!$D$30*AT35^3+LMS!$E$30*AT35^2+LMS!$F$30*AT35+LMS!$G$30,IF(AT35&lt;150,LMS!$D$31*AT35^3+LMS!$E$31*AT35^2+LMS!$F$31*AT35+LMS!$G$31,LMS!$D$32*AT35^3+LMS!$E$32*AT35^2+LMS!$F$32*AT35+LMS!$G$32)))))))</f>
        <v>#VALUE!</v>
      </c>
      <c r="AS35" t="e">
        <f>IF($E$4="M",(IF(AT35&lt;90,LMS!$D$14*AT35^3+LMS!$E$14*AT35^2+LMS!$F$14*AT35+LMS!$G$14,LMS!$D$15*AT35^3+LMS!$E$15*AT35^2+LMS!$F$15*AT35+LMS!$G$15)),(IF(AT35&lt;90,LMS!$D$17*AT35^3+LMS!$E$17*AT35^2+LMS!$F$17*AT35+LMS!$G$17,LMS!$D$18*AT35^3+LMS!$E$18*AT35^2+LMS!$F$18*AT35+LMS!$G$18)))</f>
        <v>#VALUE!</v>
      </c>
      <c r="AT35" s="7" t="e">
        <f t="shared" si="63"/>
        <v>#VALUE!</v>
      </c>
      <c r="AV35" t="e">
        <f t="shared" si="64"/>
        <v>#VALUE!</v>
      </c>
      <c r="AW35" t="e">
        <f t="shared" si="65"/>
        <v>#VALUE!</v>
      </c>
      <c r="AX35" t="e">
        <f t="shared" si="66"/>
        <v>#VALUE!</v>
      </c>
      <c r="AY35" s="7" t="e">
        <f t="shared" si="67"/>
        <v>#VALUE!</v>
      </c>
      <c r="AZ35" s="7" t="e">
        <f t="shared" si="68"/>
        <v>#VALUE!</v>
      </c>
      <c r="BA35" s="7" t="e">
        <f t="shared" si="69"/>
        <v>#VALUE!</v>
      </c>
      <c r="BB35" s="7" t="e">
        <f t="shared" si="70"/>
        <v>#VALUE!</v>
      </c>
      <c r="BC35" s="7" t="e">
        <f t="shared" si="71"/>
        <v>#VALUE!</v>
      </c>
      <c r="BD35" s="7" t="e">
        <f t="shared" si="72"/>
        <v>#VALUE!</v>
      </c>
      <c r="BE35" s="7" t="e">
        <f t="shared" si="73"/>
        <v>#VALUE!</v>
      </c>
      <c r="BF35" s="7" t="e">
        <f t="shared" si="74"/>
        <v>#VALUE!</v>
      </c>
      <c r="BG35" s="7" t="e">
        <f t="shared" si="75"/>
        <v>#VALUE!</v>
      </c>
    </row>
    <row r="36" spans="2:59" s="7" customFormat="1">
      <c r="B36" s="80"/>
      <c r="C36" s="80"/>
      <c r="D36" s="31"/>
      <c r="E36" s="79"/>
      <c r="F36" s="79"/>
      <c r="G36" s="79"/>
      <c r="H36" s="79"/>
      <c r="I36" s="109" t="str">
        <f t="shared" si="38"/>
        <v/>
      </c>
      <c r="J36" s="110" t="str">
        <f t="shared" si="39"/>
        <v/>
      </c>
      <c r="K36" s="111" t="str">
        <f t="shared" si="40"/>
        <v/>
      </c>
      <c r="L36" s="110" t="str">
        <f t="shared" si="41"/>
        <v/>
      </c>
      <c r="M36" s="111" t="str">
        <f t="shared" si="42"/>
        <v/>
      </c>
      <c r="N36" s="110" t="str">
        <f t="shared" si="43"/>
        <v/>
      </c>
      <c r="O36" s="111" t="str">
        <f t="shared" si="44"/>
        <v/>
      </c>
      <c r="P36" s="111" t="str">
        <f t="shared" si="45"/>
        <v/>
      </c>
      <c r="Q36" s="110" t="str">
        <f t="shared" si="46"/>
        <v/>
      </c>
      <c r="R36" s="110" t="str">
        <f t="shared" si="47"/>
        <v/>
      </c>
      <c r="S36" s="110" t="str">
        <f t="shared" si="48"/>
        <v/>
      </c>
      <c r="T36" s="111" t="str">
        <f t="shared" si="49"/>
        <v/>
      </c>
      <c r="U36" s="110" t="str">
        <f t="shared" si="50"/>
        <v/>
      </c>
      <c r="V36" s="111" t="str">
        <f t="shared" si="51"/>
        <v/>
      </c>
      <c r="W36" s="110" t="str">
        <f t="shared" si="52"/>
        <v/>
      </c>
      <c r="X36" s="111" t="str">
        <f t="shared" si="53"/>
        <v/>
      </c>
      <c r="Y36" s="111" t="str">
        <f t="shared" si="54"/>
        <v/>
      </c>
      <c r="Z36" s="111" t="str">
        <f t="shared" si="55"/>
        <v/>
      </c>
      <c r="AA36" s="32"/>
      <c r="AB36" s="32"/>
      <c r="AC36" s="32"/>
      <c r="AD36" s="32"/>
      <c r="AE36" s="137"/>
      <c r="AF36" s="12" t="e">
        <f t="shared" si="56"/>
        <v>#VALUE!</v>
      </c>
      <c r="AG36" s="13" t="e">
        <f t="shared" si="57"/>
        <v>#VALUE!</v>
      </c>
      <c r="AH36" s="13"/>
      <c r="AI36" s="80">
        <f t="shared" si="58"/>
        <v>-5834</v>
      </c>
      <c r="AJ36" s="80">
        <f t="shared" si="59"/>
        <v>2</v>
      </c>
      <c r="AK36" s="13"/>
      <c r="AL36" s="8">
        <f t="shared" si="60"/>
        <v>9.0359999999999996</v>
      </c>
      <c r="AM36" s="8">
        <f t="shared" si="61"/>
        <v>-184.49199999999999</v>
      </c>
      <c r="AN36" s="8"/>
      <c r="AO36" s="8">
        <f t="shared" si="62"/>
        <v>0</v>
      </c>
      <c r="AP36"/>
      <c r="AQ36" t="e">
        <f>IF($E$4="M",IF(AT36&lt;78,LMS!$D$5*AT36^3+LMS!$E$5*AT36^2+LMS!$F$5*AT36+LMS!$G$5,IF(AT36&lt;150,LMS!$D$6*AT36^3+LMS!$E$6*AT36^2+LMS!$F$6*AT36+LMS!$G$6,LMS!$D$7*AT36^3+LMS!$E$7*AT36^2+LMS!$F$7*AT36+LMS!$G$7)),IF(AT36&lt;69,LMS!$D$9*AT36^3+LMS!$E$9*AT36^2+LMS!$F$9*AT36+LMS!$G$9,IF(AT36&lt;150,LMS!$D$10*AT36^3+LMS!$E$10*AT36^2+LMS!$F$10*AT36+LMS!$G$10,LMS!$D$11*AT36^3+LMS!$E$11*AT36^2+LMS!$F$11*AT36+LMS!$G$11)))</f>
        <v>#VALUE!</v>
      </c>
      <c r="AR36" t="e">
        <f>IF($E$4="M",(IF(AT36&lt;2.5,LMS!$D$21*AT36^3+LMS!$E$21*AT36^2+LMS!$F$21*AT36+LMS!$G$21,IF(AT36&lt;9.5,LMS!$D$22*AT36^3+LMS!$E$22*AT36^2+LMS!$F$22*AT36+LMS!$G$22,IF(AT36&lt;26.75,LMS!$D$23*AT36^3+LMS!$E$23*AT36^2+LMS!$F$23*AT36+LMS!$G$23,IF(AT36&lt;90,LMS!$D$24*AT36^3+LMS!$E$24*AT36^2+LMS!$F$24*AT36+LMS!$G$24,LMS!$D$25*AT36^3+LMS!$E$25*AT36^2+LMS!$F$25*AT36+LMS!$G$25))))),(IF(AT36&lt;2.5,LMS!$D$27*AT36^3+LMS!$E$27*AT36^2+LMS!$F$27*AT36+LMS!$G$27,IF(AT36&lt;9.5,LMS!$D$28*AT36^3+LMS!$E$28*AT36^2+LMS!$F$28*AT36+LMS!$G$28,IF(AT36&lt;26.75,LMS!$D$29*AT36^3+LMS!$E$29*AT36^2+LMS!$F$29*AT36+LMS!$G$29,IF(AT36&lt;90,LMS!$D$30*AT36^3+LMS!$E$30*AT36^2+LMS!$F$30*AT36+LMS!$G$30,IF(AT36&lt;150,LMS!$D$31*AT36^3+LMS!$E$31*AT36^2+LMS!$F$31*AT36+LMS!$G$31,LMS!$D$32*AT36^3+LMS!$E$32*AT36^2+LMS!$F$32*AT36+LMS!$G$32)))))))</f>
        <v>#VALUE!</v>
      </c>
      <c r="AS36" t="e">
        <f>IF($E$4="M",(IF(AT36&lt;90,LMS!$D$14*AT36^3+LMS!$E$14*AT36^2+LMS!$F$14*AT36+LMS!$G$14,LMS!$D$15*AT36^3+LMS!$E$15*AT36^2+LMS!$F$15*AT36+LMS!$G$15)),(IF(AT36&lt;90,LMS!$D$17*AT36^3+LMS!$E$17*AT36^2+LMS!$F$17*AT36+LMS!$G$17,LMS!$D$18*AT36^3+LMS!$E$18*AT36^2+LMS!$F$18*AT36+LMS!$G$18)))</f>
        <v>#VALUE!</v>
      </c>
      <c r="AT36" s="7" t="e">
        <f t="shared" si="63"/>
        <v>#VALUE!</v>
      </c>
      <c r="AV36" t="e">
        <f t="shared" si="64"/>
        <v>#VALUE!</v>
      </c>
      <c r="AW36" t="e">
        <f t="shared" si="65"/>
        <v>#VALUE!</v>
      </c>
      <c r="AX36" t="e">
        <f t="shared" si="66"/>
        <v>#VALUE!</v>
      </c>
      <c r="AY36" s="7" t="e">
        <f t="shared" si="67"/>
        <v>#VALUE!</v>
      </c>
      <c r="AZ36" s="7" t="e">
        <f t="shared" si="68"/>
        <v>#VALUE!</v>
      </c>
      <c r="BA36" s="7" t="e">
        <f t="shared" si="69"/>
        <v>#VALUE!</v>
      </c>
      <c r="BB36" s="7" t="e">
        <f t="shared" si="70"/>
        <v>#VALUE!</v>
      </c>
      <c r="BC36" s="7" t="e">
        <f t="shared" si="71"/>
        <v>#VALUE!</v>
      </c>
      <c r="BD36" s="7" t="e">
        <f t="shared" si="72"/>
        <v>#VALUE!</v>
      </c>
      <c r="BE36" s="7" t="e">
        <f t="shared" si="73"/>
        <v>#VALUE!</v>
      </c>
      <c r="BF36" s="7" t="e">
        <f t="shared" si="74"/>
        <v>#VALUE!</v>
      </c>
      <c r="BG36" s="7" t="e">
        <f t="shared" si="75"/>
        <v>#VALUE!</v>
      </c>
    </row>
    <row r="37" spans="2:59" s="7" customFormat="1">
      <c r="B37" s="80"/>
      <c r="C37" s="80"/>
      <c r="D37" s="31"/>
      <c r="E37" s="79"/>
      <c r="F37" s="79"/>
      <c r="G37" s="79"/>
      <c r="H37" s="79"/>
      <c r="I37" s="109" t="str">
        <f t="shared" si="38"/>
        <v/>
      </c>
      <c r="J37" s="110" t="str">
        <f t="shared" si="39"/>
        <v/>
      </c>
      <c r="K37" s="111" t="str">
        <f t="shared" si="40"/>
        <v/>
      </c>
      <c r="L37" s="110" t="str">
        <f t="shared" si="41"/>
        <v/>
      </c>
      <c r="M37" s="111" t="str">
        <f t="shared" si="42"/>
        <v/>
      </c>
      <c r="N37" s="110" t="str">
        <f t="shared" si="43"/>
        <v/>
      </c>
      <c r="O37" s="111" t="str">
        <f t="shared" si="44"/>
        <v/>
      </c>
      <c r="P37" s="111" t="str">
        <f t="shared" si="45"/>
        <v/>
      </c>
      <c r="Q37" s="110" t="str">
        <f t="shared" si="46"/>
        <v/>
      </c>
      <c r="R37" s="110" t="str">
        <f t="shared" si="47"/>
        <v/>
      </c>
      <c r="S37" s="110" t="str">
        <f t="shared" si="48"/>
        <v/>
      </c>
      <c r="T37" s="111" t="str">
        <f t="shared" si="49"/>
        <v/>
      </c>
      <c r="U37" s="110" t="str">
        <f t="shared" si="50"/>
        <v/>
      </c>
      <c r="V37" s="111" t="str">
        <f t="shared" si="51"/>
        <v/>
      </c>
      <c r="W37" s="110" t="str">
        <f t="shared" si="52"/>
        <v/>
      </c>
      <c r="X37" s="111" t="str">
        <f t="shared" si="53"/>
        <v/>
      </c>
      <c r="Y37" s="111" t="str">
        <f t="shared" si="54"/>
        <v/>
      </c>
      <c r="Z37" s="111" t="str">
        <f t="shared" si="55"/>
        <v/>
      </c>
      <c r="AA37" s="32"/>
      <c r="AB37" s="32"/>
      <c r="AC37" s="32"/>
      <c r="AD37" s="32"/>
      <c r="AE37" s="137"/>
      <c r="AF37" s="12" t="e">
        <f t="shared" si="56"/>
        <v>#VALUE!</v>
      </c>
      <c r="AG37" s="13" t="e">
        <f t="shared" si="57"/>
        <v>#VALUE!</v>
      </c>
      <c r="AH37" s="13"/>
      <c r="AI37" s="80">
        <f t="shared" si="58"/>
        <v>-5834</v>
      </c>
      <c r="AJ37" s="80">
        <f t="shared" si="59"/>
        <v>2</v>
      </c>
      <c r="AK37" s="13"/>
      <c r="AL37" s="8">
        <f t="shared" si="60"/>
        <v>9.0359999999999996</v>
      </c>
      <c r="AM37" s="8">
        <f t="shared" si="61"/>
        <v>-184.49199999999999</v>
      </c>
      <c r="AN37" s="8"/>
      <c r="AO37" s="8">
        <f t="shared" si="62"/>
        <v>0</v>
      </c>
      <c r="AP37"/>
      <c r="AQ37" t="e">
        <f>IF($E$4="M",IF(AT37&lt;78,LMS!$D$5*AT37^3+LMS!$E$5*AT37^2+LMS!$F$5*AT37+LMS!$G$5,IF(AT37&lt;150,LMS!$D$6*AT37^3+LMS!$E$6*AT37^2+LMS!$F$6*AT37+LMS!$G$6,LMS!$D$7*AT37^3+LMS!$E$7*AT37^2+LMS!$F$7*AT37+LMS!$G$7)),IF(AT37&lt;69,LMS!$D$9*AT37^3+LMS!$E$9*AT37^2+LMS!$F$9*AT37+LMS!$G$9,IF(AT37&lt;150,LMS!$D$10*AT37^3+LMS!$E$10*AT37^2+LMS!$F$10*AT37+LMS!$G$10,LMS!$D$11*AT37^3+LMS!$E$11*AT37^2+LMS!$F$11*AT37+LMS!$G$11)))</f>
        <v>#VALUE!</v>
      </c>
      <c r="AR37" t="e">
        <f>IF($E$4="M",(IF(AT37&lt;2.5,LMS!$D$21*AT37^3+LMS!$E$21*AT37^2+LMS!$F$21*AT37+LMS!$G$21,IF(AT37&lt;9.5,LMS!$D$22*AT37^3+LMS!$E$22*AT37^2+LMS!$F$22*AT37+LMS!$G$22,IF(AT37&lt;26.75,LMS!$D$23*AT37^3+LMS!$E$23*AT37^2+LMS!$F$23*AT37+LMS!$G$23,IF(AT37&lt;90,LMS!$D$24*AT37^3+LMS!$E$24*AT37^2+LMS!$F$24*AT37+LMS!$G$24,LMS!$D$25*AT37^3+LMS!$E$25*AT37^2+LMS!$F$25*AT37+LMS!$G$25))))),(IF(AT37&lt;2.5,LMS!$D$27*AT37^3+LMS!$E$27*AT37^2+LMS!$F$27*AT37+LMS!$G$27,IF(AT37&lt;9.5,LMS!$D$28*AT37^3+LMS!$E$28*AT37^2+LMS!$F$28*AT37+LMS!$G$28,IF(AT37&lt;26.75,LMS!$D$29*AT37^3+LMS!$E$29*AT37^2+LMS!$F$29*AT37+LMS!$G$29,IF(AT37&lt;90,LMS!$D$30*AT37^3+LMS!$E$30*AT37^2+LMS!$F$30*AT37+LMS!$G$30,IF(AT37&lt;150,LMS!$D$31*AT37^3+LMS!$E$31*AT37^2+LMS!$F$31*AT37+LMS!$G$31,LMS!$D$32*AT37^3+LMS!$E$32*AT37^2+LMS!$F$32*AT37+LMS!$G$32)))))))</f>
        <v>#VALUE!</v>
      </c>
      <c r="AS37" t="e">
        <f>IF($E$4="M",(IF(AT37&lt;90,LMS!$D$14*AT37^3+LMS!$E$14*AT37^2+LMS!$F$14*AT37+LMS!$G$14,LMS!$D$15*AT37^3+LMS!$E$15*AT37^2+LMS!$F$15*AT37+LMS!$G$15)),(IF(AT37&lt;90,LMS!$D$17*AT37^3+LMS!$E$17*AT37^2+LMS!$F$17*AT37+LMS!$G$17,LMS!$D$18*AT37^3+LMS!$E$18*AT37^2+LMS!$F$18*AT37+LMS!$G$18)))</f>
        <v>#VALUE!</v>
      </c>
      <c r="AT37" s="7" t="e">
        <f t="shared" si="63"/>
        <v>#VALUE!</v>
      </c>
      <c r="AV37" t="e">
        <f t="shared" si="64"/>
        <v>#VALUE!</v>
      </c>
      <c r="AW37" t="e">
        <f t="shared" si="65"/>
        <v>#VALUE!</v>
      </c>
      <c r="AX37" t="e">
        <f t="shared" si="66"/>
        <v>#VALUE!</v>
      </c>
      <c r="AY37" s="7" t="e">
        <f t="shared" si="67"/>
        <v>#VALUE!</v>
      </c>
      <c r="AZ37" s="7" t="e">
        <f t="shared" si="68"/>
        <v>#VALUE!</v>
      </c>
      <c r="BA37" s="7" t="e">
        <f t="shared" si="69"/>
        <v>#VALUE!</v>
      </c>
      <c r="BB37" s="7" t="e">
        <f t="shared" si="70"/>
        <v>#VALUE!</v>
      </c>
      <c r="BC37" s="7" t="e">
        <f t="shared" si="71"/>
        <v>#VALUE!</v>
      </c>
      <c r="BD37" s="7" t="e">
        <f t="shared" si="72"/>
        <v>#VALUE!</v>
      </c>
      <c r="BE37" s="7" t="e">
        <f t="shared" si="73"/>
        <v>#VALUE!</v>
      </c>
      <c r="BF37" s="7" t="e">
        <f t="shared" si="74"/>
        <v>#VALUE!</v>
      </c>
      <c r="BG37" s="7" t="e">
        <f t="shared" si="75"/>
        <v>#VALUE!</v>
      </c>
    </row>
    <row r="38" spans="2:59" s="7" customFormat="1">
      <c r="B38" s="80"/>
      <c r="C38" s="80"/>
      <c r="D38" s="31"/>
      <c r="E38" s="79"/>
      <c r="F38" s="79"/>
      <c r="G38" s="79"/>
      <c r="H38" s="79"/>
      <c r="I38" s="109" t="str">
        <f t="shared" si="38"/>
        <v/>
      </c>
      <c r="J38" s="110" t="str">
        <f t="shared" si="39"/>
        <v/>
      </c>
      <c r="K38" s="111" t="str">
        <f t="shared" si="40"/>
        <v/>
      </c>
      <c r="L38" s="110" t="str">
        <f t="shared" si="41"/>
        <v/>
      </c>
      <c r="M38" s="111" t="str">
        <f t="shared" si="42"/>
        <v/>
      </c>
      <c r="N38" s="110" t="str">
        <f t="shared" si="43"/>
        <v/>
      </c>
      <c r="O38" s="111" t="str">
        <f t="shared" si="44"/>
        <v/>
      </c>
      <c r="P38" s="111" t="str">
        <f t="shared" si="45"/>
        <v/>
      </c>
      <c r="Q38" s="110" t="str">
        <f t="shared" si="46"/>
        <v/>
      </c>
      <c r="R38" s="110" t="str">
        <f t="shared" si="47"/>
        <v/>
      </c>
      <c r="S38" s="110" t="str">
        <f t="shared" si="48"/>
        <v/>
      </c>
      <c r="T38" s="111" t="str">
        <f t="shared" si="49"/>
        <v/>
      </c>
      <c r="U38" s="110" t="str">
        <f t="shared" si="50"/>
        <v/>
      </c>
      <c r="V38" s="111" t="str">
        <f t="shared" si="51"/>
        <v/>
      </c>
      <c r="W38" s="110" t="str">
        <f t="shared" si="52"/>
        <v/>
      </c>
      <c r="X38" s="111" t="str">
        <f t="shared" si="53"/>
        <v/>
      </c>
      <c r="Y38" s="111" t="str">
        <f t="shared" si="54"/>
        <v/>
      </c>
      <c r="Z38" s="111" t="str">
        <f t="shared" si="55"/>
        <v/>
      </c>
      <c r="AA38" s="32"/>
      <c r="AB38" s="32"/>
      <c r="AC38" s="32"/>
      <c r="AD38" s="32"/>
      <c r="AE38" s="137"/>
      <c r="AF38" s="12" t="e">
        <f t="shared" si="56"/>
        <v>#VALUE!</v>
      </c>
      <c r="AG38" s="13" t="e">
        <f t="shared" si="57"/>
        <v>#VALUE!</v>
      </c>
      <c r="AH38" s="13"/>
      <c r="AI38" s="80">
        <f t="shared" si="58"/>
        <v>-5834</v>
      </c>
      <c r="AJ38" s="80">
        <f t="shared" si="59"/>
        <v>2</v>
      </c>
      <c r="AK38" s="13"/>
      <c r="AL38" s="8">
        <f t="shared" si="60"/>
        <v>9.0359999999999996</v>
      </c>
      <c r="AM38" s="8">
        <f t="shared" si="61"/>
        <v>-184.49199999999999</v>
      </c>
      <c r="AN38" s="8"/>
      <c r="AO38" s="8">
        <f t="shared" si="62"/>
        <v>0</v>
      </c>
      <c r="AP38"/>
      <c r="AQ38" t="e">
        <f>IF($E$4="M",IF(AT38&lt;78,LMS!$D$5*AT38^3+LMS!$E$5*AT38^2+LMS!$F$5*AT38+LMS!$G$5,IF(AT38&lt;150,LMS!$D$6*AT38^3+LMS!$E$6*AT38^2+LMS!$F$6*AT38+LMS!$G$6,LMS!$D$7*AT38^3+LMS!$E$7*AT38^2+LMS!$F$7*AT38+LMS!$G$7)),IF(AT38&lt;69,LMS!$D$9*AT38^3+LMS!$E$9*AT38^2+LMS!$F$9*AT38+LMS!$G$9,IF(AT38&lt;150,LMS!$D$10*AT38^3+LMS!$E$10*AT38^2+LMS!$F$10*AT38+LMS!$G$10,LMS!$D$11*AT38^3+LMS!$E$11*AT38^2+LMS!$F$11*AT38+LMS!$G$11)))</f>
        <v>#VALUE!</v>
      </c>
      <c r="AR38" t="e">
        <f>IF($E$4="M",(IF(AT38&lt;2.5,LMS!$D$21*AT38^3+LMS!$E$21*AT38^2+LMS!$F$21*AT38+LMS!$G$21,IF(AT38&lt;9.5,LMS!$D$22*AT38^3+LMS!$E$22*AT38^2+LMS!$F$22*AT38+LMS!$G$22,IF(AT38&lt;26.75,LMS!$D$23*AT38^3+LMS!$E$23*AT38^2+LMS!$F$23*AT38+LMS!$G$23,IF(AT38&lt;90,LMS!$D$24*AT38^3+LMS!$E$24*AT38^2+LMS!$F$24*AT38+LMS!$G$24,LMS!$D$25*AT38^3+LMS!$E$25*AT38^2+LMS!$F$25*AT38+LMS!$G$25))))),(IF(AT38&lt;2.5,LMS!$D$27*AT38^3+LMS!$E$27*AT38^2+LMS!$F$27*AT38+LMS!$G$27,IF(AT38&lt;9.5,LMS!$D$28*AT38^3+LMS!$E$28*AT38^2+LMS!$F$28*AT38+LMS!$G$28,IF(AT38&lt;26.75,LMS!$D$29*AT38^3+LMS!$E$29*AT38^2+LMS!$F$29*AT38+LMS!$G$29,IF(AT38&lt;90,LMS!$D$30*AT38^3+LMS!$E$30*AT38^2+LMS!$F$30*AT38+LMS!$G$30,IF(AT38&lt;150,LMS!$D$31*AT38^3+LMS!$E$31*AT38^2+LMS!$F$31*AT38+LMS!$G$31,LMS!$D$32*AT38^3+LMS!$E$32*AT38^2+LMS!$F$32*AT38+LMS!$G$32)))))))</f>
        <v>#VALUE!</v>
      </c>
      <c r="AS38" t="e">
        <f>IF($E$4="M",(IF(AT38&lt;90,LMS!$D$14*AT38^3+LMS!$E$14*AT38^2+LMS!$F$14*AT38+LMS!$G$14,LMS!$D$15*AT38^3+LMS!$E$15*AT38^2+LMS!$F$15*AT38+LMS!$G$15)),(IF(AT38&lt;90,LMS!$D$17*AT38^3+LMS!$E$17*AT38^2+LMS!$F$17*AT38+LMS!$G$17,LMS!$D$18*AT38^3+LMS!$E$18*AT38^2+LMS!$F$18*AT38+LMS!$G$18)))</f>
        <v>#VALUE!</v>
      </c>
      <c r="AT38" s="7" t="e">
        <f t="shared" si="63"/>
        <v>#VALUE!</v>
      </c>
      <c r="AV38" t="e">
        <f t="shared" si="64"/>
        <v>#VALUE!</v>
      </c>
      <c r="AW38" t="e">
        <f t="shared" si="65"/>
        <v>#VALUE!</v>
      </c>
      <c r="AX38" t="e">
        <f t="shared" si="66"/>
        <v>#VALUE!</v>
      </c>
      <c r="AY38" s="7" t="e">
        <f t="shared" si="67"/>
        <v>#VALUE!</v>
      </c>
      <c r="AZ38" s="7" t="e">
        <f t="shared" si="68"/>
        <v>#VALUE!</v>
      </c>
      <c r="BA38" s="7" t="e">
        <f t="shared" si="69"/>
        <v>#VALUE!</v>
      </c>
      <c r="BB38" s="7" t="e">
        <f t="shared" si="70"/>
        <v>#VALUE!</v>
      </c>
      <c r="BC38" s="7" t="e">
        <f t="shared" si="71"/>
        <v>#VALUE!</v>
      </c>
      <c r="BD38" s="7" t="e">
        <f t="shared" si="72"/>
        <v>#VALUE!</v>
      </c>
      <c r="BE38" s="7" t="e">
        <f t="shared" si="73"/>
        <v>#VALUE!</v>
      </c>
      <c r="BF38" s="7" t="e">
        <f t="shared" si="74"/>
        <v>#VALUE!</v>
      </c>
      <c r="BG38" s="7" t="e">
        <f t="shared" si="75"/>
        <v>#VALUE!</v>
      </c>
    </row>
    <row r="39" spans="2:59" s="7" customFormat="1">
      <c r="B39" s="80"/>
      <c r="C39" s="80"/>
      <c r="D39" s="31"/>
      <c r="E39" s="79"/>
      <c r="F39" s="79"/>
      <c r="G39" s="79"/>
      <c r="H39" s="79"/>
      <c r="I39" s="109" t="str">
        <f t="shared" si="38"/>
        <v/>
      </c>
      <c r="J39" s="110" t="str">
        <f t="shared" si="39"/>
        <v/>
      </c>
      <c r="K39" s="111" t="str">
        <f t="shared" si="40"/>
        <v/>
      </c>
      <c r="L39" s="110" t="str">
        <f t="shared" si="41"/>
        <v/>
      </c>
      <c r="M39" s="111" t="str">
        <f t="shared" si="42"/>
        <v/>
      </c>
      <c r="N39" s="110" t="str">
        <f t="shared" si="43"/>
        <v/>
      </c>
      <c r="O39" s="111" t="str">
        <f t="shared" si="44"/>
        <v/>
      </c>
      <c r="P39" s="111" t="str">
        <f t="shared" si="45"/>
        <v/>
      </c>
      <c r="Q39" s="110" t="str">
        <f t="shared" si="46"/>
        <v/>
      </c>
      <c r="R39" s="110" t="str">
        <f t="shared" si="47"/>
        <v/>
      </c>
      <c r="S39" s="110" t="str">
        <f t="shared" si="48"/>
        <v/>
      </c>
      <c r="T39" s="111" t="str">
        <f t="shared" si="49"/>
        <v/>
      </c>
      <c r="U39" s="110" t="str">
        <f t="shared" si="50"/>
        <v/>
      </c>
      <c r="V39" s="111" t="str">
        <f t="shared" si="51"/>
        <v/>
      </c>
      <c r="W39" s="110" t="str">
        <f t="shared" si="52"/>
        <v/>
      </c>
      <c r="X39" s="111" t="str">
        <f t="shared" si="53"/>
        <v/>
      </c>
      <c r="Y39" s="111" t="str">
        <f t="shared" si="54"/>
        <v/>
      </c>
      <c r="Z39" s="111" t="str">
        <f t="shared" si="55"/>
        <v/>
      </c>
      <c r="AA39" s="32"/>
      <c r="AB39" s="32"/>
      <c r="AC39" s="32"/>
      <c r="AD39" s="32"/>
      <c r="AE39" s="137"/>
      <c r="AF39" s="12" t="e">
        <f t="shared" si="56"/>
        <v>#VALUE!</v>
      </c>
      <c r="AG39" s="13" t="e">
        <f t="shared" si="57"/>
        <v>#VALUE!</v>
      </c>
      <c r="AH39" s="13"/>
      <c r="AI39" s="80">
        <f t="shared" si="58"/>
        <v>-5834</v>
      </c>
      <c r="AJ39" s="80">
        <f t="shared" si="59"/>
        <v>2</v>
      </c>
      <c r="AK39" s="13"/>
      <c r="AL39" s="8">
        <f t="shared" si="60"/>
        <v>9.0359999999999996</v>
      </c>
      <c r="AM39" s="8">
        <f t="shared" si="61"/>
        <v>-184.49199999999999</v>
      </c>
      <c r="AN39" s="8"/>
      <c r="AO39" s="8">
        <f t="shared" si="62"/>
        <v>0</v>
      </c>
      <c r="AP39"/>
      <c r="AQ39" t="e">
        <f>IF($E$4="M",IF(AT39&lt;78,LMS!$D$5*AT39^3+LMS!$E$5*AT39^2+LMS!$F$5*AT39+LMS!$G$5,IF(AT39&lt;150,LMS!$D$6*AT39^3+LMS!$E$6*AT39^2+LMS!$F$6*AT39+LMS!$G$6,LMS!$D$7*AT39^3+LMS!$E$7*AT39^2+LMS!$F$7*AT39+LMS!$G$7)),IF(AT39&lt;69,LMS!$D$9*AT39^3+LMS!$E$9*AT39^2+LMS!$F$9*AT39+LMS!$G$9,IF(AT39&lt;150,LMS!$D$10*AT39^3+LMS!$E$10*AT39^2+LMS!$F$10*AT39+LMS!$G$10,LMS!$D$11*AT39^3+LMS!$E$11*AT39^2+LMS!$F$11*AT39+LMS!$G$11)))</f>
        <v>#VALUE!</v>
      </c>
      <c r="AR39" t="e">
        <f>IF($E$4="M",(IF(AT39&lt;2.5,LMS!$D$21*AT39^3+LMS!$E$21*AT39^2+LMS!$F$21*AT39+LMS!$G$21,IF(AT39&lt;9.5,LMS!$D$22*AT39^3+LMS!$E$22*AT39^2+LMS!$F$22*AT39+LMS!$G$22,IF(AT39&lt;26.75,LMS!$D$23*AT39^3+LMS!$E$23*AT39^2+LMS!$F$23*AT39+LMS!$G$23,IF(AT39&lt;90,LMS!$D$24*AT39^3+LMS!$E$24*AT39^2+LMS!$F$24*AT39+LMS!$G$24,LMS!$D$25*AT39^3+LMS!$E$25*AT39^2+LMS!$F$25*AT39+LMS!$G$25))))),(IF(AT39&lt;2.5,LMS!$D$27*AT39^3+LMS!$E$27*AT39^2+LMS!$F$27*AT39+LMS!$G$27,IF(AT39&lt;9.5,LMS!$D$28*AT39^3+LMS!$E$28*AT39^2+LMS!$F$28*AT39+LMS!$G$28,IF(AT39&lt;26.75,LMS!$D$29*AT39^3+LMS!$E$29*AT39^2+LMS!$F$29*AT39+LMS!$G$29,IF(AT39&lt;90,LMS!$D$30*AT39^3+LMS!$E$30*AT39^2+LMS!$F$30*AT39+LMS!$G$30,IF(AT39&lt;150,LMS!$D$31*AT39^3+LMS!$E$31*AT39^2+LMS!$F$31*AT39+LMS!$G$31,LMS!$D$32*AT39^3+LMS!$E$32*AT39^2+LMS!$F$32*AT39+LMS!$G$32)))))))</f>
        <v>#VALUE!</v>
      </c>
      <c r="AS39" t="e">
        <f>IF($E$4="M",(IF(AT39&lt;90,LMS!$D$14*AT39^3+LMS!$E$14*AT39^2+LMS!$F$14*AT39+LMS!$G$14,LMS!$D$15*AT39^3+LMS!$E$15*AT39^2+LMS!$F$15*AT39+LMS!$G$15)),(IF(AT39&lt;90,LMS!$D$17*AT39^3+LMS!$E$17*AT39^2+LMS!$F$17*AT39+LMS!$G$17,LMS!$D$18*AT39^3+LMS!$E$18*AT39^2+LMS!$F$18*AT39+LMS!$G$18)))</f>
        <v>#VALUE!</v>
      </c>
      <c r="AT39" s="7" t="e">
        <f t="shared" si="63"/>
        <v>#VALUE!</v>
      </c>
      <c r="AV39" t="e">
        <f t="shared" si="64"/>
        <v>#VALUE!</v>
      </c>
      <c r="AW39" t="e">
        <f t="shared" si="65"/>
        <v>#VALUE!</v>
      </c>
      <c r="AX39" t="e">
        <f t="shared" si="66"/>
        <v>#VALUE!</v>
      </c>
      <c r="AY39" s="7" t="e">
        <f t="shared" si="67"/>
        <v>#VALUE!</v>
      </c>
      <c r="AZ39" s="7" t="e">
        <f t="shared" si="68"/>
        <v>#VALUE!</v>
      </c>
      <c r="BA39" s="7" t="e">
        <f t="shared" si="69"/>
        <v>#VALUE!</v>
      </c>
      <c r="BB39" s="7" t="e">
        <f t="shared" si="70"/>
        <v>#VALUE!</v>
      </c>
      <c r="BC39" s="7" t="e">
        <f t="shared" si="71"/>
        <v>#VALUE!</v>
      </c>
      <c r="BD39" s="7" t="e">
        <f t="shared" si="72"/>
        <v>#VALUE!</v>
      </c>
      <c r="BE39" s="7" t="e">
        <f t="shared" si="73"/>
        <v>#VALUE!</v>
      </c>
      <c r="BF39" s="7" t="e">
        <f t="shared" si="74"/>
        <v>#VALUE!</v>
      </c>
      <c r="BG39" s="7" t="e">
        <f t="shared" si="75"/>
        <v>#VALUE!</v>
      </c>
    </row>
    <row r="40" spans="2:59" s="7" customFormat="1">
      <c r="B40" s="80"/>
      <c r="C40" s="80"/>
      <c r="D40" s="31"/>
      <c r="E40" s="79"/>
      <c r="F40" s="79"/>
      <c r="G40" s="79"/>
      <c r="H40" s="79"/>
      <c r="I40" s="109" t="str">
        <f t="shared" si="38"/>
        <v/>
      </c>
      <c r="J40" s="110" t="str">
        <f t="shared" si="39"/>
        <v/>
      </c>
      <c r="K40" s="111" t="str">
        <f t="shared" si="40"/>
        <v/>
      </c>
      <c r="L40" s="110" t="str">
        <f t="shared" si="41"/>
        <v/>
      </c>
      <c r="M40" s="111" t="str">
        <f t="shared" si="42"/>
        <v/>
      </c>
      <c r="N40" s="110" t="str">
        <f t="shared" si="43"/>
        <v/>
      </c>
      <c r="O40" s="111" t="str">
        <f t="shared" si="44"/>
        <v/>
      </c>
      <c r="P40" s="111" t="str">
        <f t="shared" si="45"/>
        <v/>
      </c>
      <c r="Q40" s="110" t="str">
        <f t="shared" si="46"/>
        <v/>
      </c>
      <c r="R40" s="110" t="str">
        <f t="shared" si="47"/>
        <v/>
      </c>
      <c r="S40" s="110" t="str">
        <f t="shared" si="48"/>
        <v/>
      </c>
      <c r="T40" s="111" t="str">
        <f t="shared" si="49"/>
        <v/>
      </c>
      <c r="U40" s="110" t="str">
        <f t="shared" si="50"/>
        <v/>
      </c>
      <c r="V40" s="111" t="str">
        <f t="shared" si="51"/>
        <v/>
      </c>
      <c r="W40" s="110" t="str">
        <f t="shared" si="52"/>
        <v/>
      </c>
      <c r="X40" s="111" t="str">
        <f t="shared" si="53"/>
        <v/>
      </c>
      <c r="Y40" s="111" t="str">
        <f t="shared" si="54"/>
        <v/>
      </c>
      <c r="Z40" s="111" t="str">
        <f t="shared" si="55"/>
        <v/>
      </c>
      <c r="AA40" s="32"/>
      <c r="AB40" s="32"/>
      <c r="AC40" s="32"/>
      <c r="AD40" s="32"/>
      <c r="AE40" s="137"/>
      <c r="AF40" s="12" t="e">
        <f t="shared" si="56"/>
        <v>#VALUE!</v>
      </c>
      <c r="AG40" s="13" t="e">
        <f t="shared" si="57"/>
        <v>#VALUE!</v>
      </c>
      <c r="AH40" s="13"/>
      <c r="AI40" s="80">
        <f t="shared" si="58"/>
        <v>-5834</v>
      </c>
      <c r="AJ40" s="80">
        <f t="shared" si="59"/>
        <v>2</v>
      </c>
      <c r="AK40" s="13"/>
      <c r="AL40" s="8">
        <f t="shared" si="60"/>
        <v>9.0359999999999996</v>
      </c>
      <c r="AM40" s="8">
        <f t="shared" si="61"/>
        <v>-184.49199999999999</v>
      </c>
      <c r="AN40" s="8"/>
      <c r="AO40" s="8">
        <f t="shared" si="62"/>
        <v>0</v>
      </c>
      <c r="AP40"/>
      <c r="AQ40" t="e">
        <f>IF($E$4="M",IF(AT40&lt;78,LMS!$D$5*AT40^3+LMS!$E$5*AT40^2+LMS!$F$5*AT40+LMS!$G$5,IF(AT40&lt;150,LMS!$D$6*AT40^3+LMS!$E$6*AT40^2+LMS!$F$6*AT40+LMS!$G$6,LMS!$D$7*AT40^3+LMS!$E$7*AT40^2+LMS!$F$7*AT40+LMS!$G$7)),IF(AT40&lt;69,LMS!$D$9*AT40^3+LMS!$E$9*AT40^2+LMS!$F$9*AT40+LMS!$G$9,IF(AT40&lt;150,LMS!$D$10*AT40^3+LMS!$E$10*AT40^2+LMS!$F$10*AT40+LMS!$G$10,LMS!$D$11*AT40^3+LMS!$E$11*AT40^2+LMS!$F$11*AT40+LMS!$G$11)))</f>
        <v>#VALUE!</v>
      </c>
      <c r="AR40" t="e">
        <f>IF($E$4="M",(IF(AT40&lt;2.5,LMS!$D$21*AT40^3+LMS!$E$21*AT40^2+LMS!$F$21*AT40+LMS!$G$21,IF(AT40&lt;9.5,LMS!$D$22*AT40^3+LMS!$E$22*AT40^2+LMS!$F$22*AT40+LMS!$G$22,IF(AT40&lt;26.75,LMS!$D$23*AT40^3+LMS!$E$23*AT40^2+LMS!$F$23*AT40+LMS!$G$23,IF(AT40&lt;90,LMS!$D$24*AT40^3+LMS!$E$24*AT40^2+LMS!$F$24*AT40+LMS!$G$24,LMS!$D$25*AT40^3+LMS!$E$25*AT40^2+LMS!$F$25*AT40+LMS!$G$25))))),(IF(AT40&lt;2.5,LMS!$D$27*AT40^3+LMS!$E$27*AT40^2+LMS!$F$27*AT40+LMS!$G$27,IF(AT40&lt;9.5,LMS!$D$28*AT40^3+LMS!$E$28*AT40^2+LMS!$F$28*AT40+LMS!$G$28,IF(AT40&lt;26.75,LMS!$D$29*AT40^3+LMS!$E$29*AT40^2+LMS!$F$29*AT40+LMS!$G$29,IF(AT40&lt;90,LMS!$D$30*AT40^3+LMS!$E$30*AT40^2+LMS!$F$30*AT40+LMS!$G$30,IF(AT40&lt;150,LMS!$D$31*AT40^3+LMS!$E$31*AT40^2+LMS!$F$31*AT40+LMS!$G$31,LMS!$D$32*AT40^3+LMS!$E$32*AT40^2+LMS!$F$32*AT40+LMS!$G$32)))))))</f>
        <v>#VALUE!</v>
      </c>
      <c r="AS40" t="e">
        <f>IF($E$4="M",(IF(AT40&lt;90,LMS!$D$14*AT40^3+LMS!$E$14*AT40^2+LMS!$F$14*AT40+LMS!$G$14,LMS!$D$15*AT40^3+LMS!$E$15*AT40^2+LMS!$F$15*AT40+LMS!$G$15)),(IF(AT40&lt;90,LMS!$D$17*AT40^3+LMS!$E$17*AT40^2+LMS!$F$17*AT40+LMS!$G$17,LMS!$D$18*AT40^3+LMS!$E$18*AT40^2+LMS!$F$18*AT40+LMS!$G$18)))</f>
        <v>#VALUE!</v>
      </c>
      <c r="AT40" s="7" t="e">
        <f t="shared" si="63"/>
        <v>#VALUE!</v>
      </c>
      <c r="AV40" t="e">
        <f t="shared" si="64"/>
        <v>#VALUE!</v>
      </c>
      <c r="AW40" t="e">
        <f t="shared" si="65"/>
        <v>#VALUE!</v>
      </c>
      <c r="AX40" t="e">
        <f t="shared" si="66"/>
        <v>#VALUE!</v>
      </c>
      <c r="AY40" s="7" t="e">
        <f t="shared" si="67"/>
        <v>#VALUE!</v>
      </c>
      <c r="AZ40" s="7" t="e">
        <f t="shared" si="68"/>
        <v>#VALUE!</v>
      </c>
      <c r="BA40" s="7" t="e">
        <f t="shared" si="69"/>
        <v>#VALUE!</v>
      </c>
      <c r="BB40" s="7" t="e">
        <f t="shared" si="70"/>
        <v>#VALUE!</v>
      </c>
      <c r="BC40" s="7" t="e">
        <f t="shared" si="71"/>
        <v>#VALUE!</v>
      </c>
      <c r="BD40" s="7" t="e">
        <f t="shared" si="72"/>
        <v>#VALUE!</v>
      </c>
      <c r="BE40" s="7" t="e">
        <f t="shared" si="73"/>
        <v>#VALUE!</v>
      </c>
      <c r="BF40" s="7" t="e">
        <f t="shared" si="74"/>
        <v>#VALUE!</v>
      </c>
      <c r="BG40" s="7" t="e">
        <f t="shared" si="75"/>
        <v>#VALUE!</v>
      </c>
    </row>
    <row r="41" spans="2:59" s="7" customFormat="1">
      <c r="B41" s="80"/>
      <c r="C41" s="80"/>
      <c r="D41" s="31"/>
      <c r="E41" s="79"/>
      <c r="F41" s="79"/>
      <c r="G41" s="79"/>
      <c r="H41" s="79"/>
      <c r="I41" s="109" t="str">
        <f t="shared" si="38"/>
        <v/>
      </c>
      <c r="J41" s="110" t="str">
        <f t="shared" si="39"/>
        <v/>
      </c>
      <c r="K41" s="111" t="str">
        <f t="shared" si="40"/>
        <v/>
      </c>
      <c r="L41" s="110" t="str">
        <f t="shared" si="41"/>
        <v/>
      </c>
      <c r="M41" s="111" t="str">
        <f t="shared" si="42"/>
        <v/>
      </c>
      <c r="N41" s="110" t="str">
        <f t="shared" si="43"/>
        <v/>
      </c>
      <c r="O41" s="111" t="str">
        <f t="shared" si="44"/>
        <v/>
      </c>
      <c r="P41" s="111" t="str">
        <f t="shared" si="45"/>
        <v/>
      </c>
      <c r="Q41" s="110" t="str">
        <f t="shared" si="46"/>
        <v/>
      </c>
      <c r="R41" s="110" t="str">
        <f t="shared" si="47"/>
        <v/>
      </c>
      <c r="S41" s="110" t="str">
        <f t="shared" si="48"/>
        <v/>
      </c>
      <c r="T41" s="111" t="str">
        <f t="shared" si="49"/>
        <v/>
      </c>
      <c r="U41" s="110" t="str">
        <f t="shared" si="50"/>
        <v/>
      </c>
      <c r="V41" s="111" t="str">
        <f t="shared" si="51"/>
        <v/>
      </c>
      <c r="W41" s="110" t="str">
        <f t="shared" si="52"/>
        <v/>
      </c>
      <c r="X41" s="111" t="str">
        <f t="shared" si="53"/>
        <v/>
      </c>
      <c r="Y41" s="111" t="str">
        <f t="shared" si="54"/>
        <v/>
      </c>
      <c r="Z41" s="111" t="str">
        <f t="shared" si="55"/>
        <v/>
      </c>
      <c r="AA41" s="32"/>
      <c r="AB41" s="32"/>
      <c r="AC41" s="32"/>
      <c r="AD41" s="32"/>
      <c r="AE41" s="137"/>
      <c r="AF41" s="12" t="e">
        <f t="shared" si="56"/>
        <v>#VALUE!</v>
      </c>
      <c r="AG41" s="13" t="e">
        <f t="shared" si="57"/>
        <v>#VALUE!</v>
      </c>
      <c r="AH41" s="13"/>
      <c r="AI41" s="80">
        <f t="shared" si="58"/>
        <v>-5834</v>
      </c>
      <c r="AJ41" s="80">
        <f t="shared" si="59"/>
        <v>2</v>
      </c>
      <c r="AK41" s="13"/>
      <c r="AL41" s="8">
        <f t="shared" si="60"/>
        <v>9.0359999999999996</v>
      </c>
      <c r="AM41" s="8">
        <f t="shared" si="61"/>
        <v>-184.49199999999999</v>
      </c>
      <c r="AN41" s="8"/>
      <c r="AO41" s="8">
        <f t="shared" si="62"/>
        <v>0</v>
      </c>
      <c r="AP41"/>
      <c r="AQ41" t="e">
        <f>IF($E$4="M",IF(AT41&lt;78,LMS!$D$5*AT41^3+LMS!$E$5*AT41^2+LMS!$F$5*AT41+LMS!$G$5,IF(AT41&lt;150,LMS!$D$6*AT41^3+LMS!$E$6*AT41^2+LMS!$F$6*AT41+LMS!$G$6,LMS!$D$7*AT41^3+LMS!$E$7*AT41^2+LMS!$F$7*AT41+LMS!$G$7)),IF(AT41&lt;69,LMS!$D$9*AT41^3+LMS!$E$9*AT41^2+LMS!$F$9*AT41+LMS!$G$9,IF(AT41&lt;150,LMS!$D$10*AT41^3+LMS!$E$10*AT41^2+LMS!$F$10*AT41+LMS!$G$10,LMS!$D$11*AT41^3+LMS!$E$11*AT41^2+LMS!$F$11*AT41+LMS!$G$11)))</f>
        <v>#VALUE!</v>
      </c>
      <c r="AR41" t="e">
        <f>IF($E$4="M",(IF(AT41&lt;2.5,LMS!$D$21*AT41^3+LMS!$E$21*AT41^2+LMS!$F$21*AT41+LMS!$G$21,IF(AT41&lt;9.5,LMS!$D$22*AT41^3+LMS!$E$22*AT41^2+LMS!$F$22*AT41+LMS!$G$22,IF(AT41&lt;26.75,LMS!$D$23*AT41^3+LMS!$E$23*AT41^2+LMS!$F$23*AT41+LMS!$G$23,IF(AT41&lt;90,LMS!$D$24*AT41^3+LMS!$E$24*AT41^2+LMS!$F$24*AT41+LMS!$G$24,LMS!$D$25*AT41^3+LMS!$E$25*AT41^2+LMS!$F$25*AT41+LMS!$G$25))))),(IF(AT41&lt;2.5,LMS!$D$27*AT41^3+LMS!$E$27*AT41^2+LMS!$F$27*AT41+LMS!$G$27,IF(AT41&lt;9.5,LMS!$D$28*AT41^3+LMS!$E$28*AT41^2+LMS!$F$28*AT41+LMS!$G$28,IF(AT41&lt;26.75,LMS!$D$29*AT41^3+LMS!$E$29*AT41^2+LMS!$F$29*AT41+LMS!$G$29,IF(AT41&lt;90,LMS!$D$30*AT41^3+LMS!$E$30*AT41^2+LMS!$F$30*AT41+LMS!$G$30,IF(AT41&lt;150,LMS!$D$31*AT41^3+LMS!$E$31*AT41^2+LMS!$F$31*AT41+LMS!$G$31,LMS!$D$32*AT41^3+LMS!$E$32*AT41^2+LMS!$F$32*AT41+LMS!$G$32)))))))</f>
        <v>#VALUE!</v>
      </c>
      <c r="AS41" t="e">
        <f>IF($E$4="M",(IF(AT41&lt;90,LMS!$D$14*AT41^3+LMS!$E$14*AT41^2+LMS!$F$14*AT41+LMS!$G$14,LMS!$D$15*AT41^3+LMS!$E$15*AT41^2+LMS!$F$15*AT41+LMS!$G$15)),(IF(AT41&lt;90,LMS!$D$17*AT41^3+LMS!$E$17*AT41^2+LMS!$F$17*AT41+LMS!$G$17,LMS!$D$18*AT41^3+LMS!$E$18*AT41^2+LMS!$F$18*AT41+LMS!$G$18)))</f>
        <v>#VALUE!</v>
      </c>
      <c r="AT41" s="7" t="e">
        <f t="shared" si="63"/>
        <v>#VALUE!</v>
      </c>
      <c r="AV41" t="e">
        <f t="shared" si="64"/>
        <v>#VALUE!</v>
      </c>
      <c r="AW41" t="e">
        <f t="shared" si="65"/>
        <v>#VALUE!</v>
      </c>
      <c r="AX41" t="e">
        <f t="shared" si="66"/>
        <v>#VALUE!</v>
      </c>
      <c r="AY41" s="7" t="e">
        <f t="shared" si="67"/>
        <v>#VALUE!</v>
      </c>
      <c r="AZ41" s="7" t="e">
        <f t="shared" si="68"/>
        <v>#VALUE!</v>
      </c>
      <c r="BA41" s="7" t="e">
        <f t="shared" si="69"/>
        <v>#VALUE!</v>
      </c>
      <c r="BB41" s="7" t="e">
        <f t="shared" si="70"/>
        <v>#VALUE!</v>
      </c>
      <c r="BC41" s="7" t="e">
        <f t="shared" si="71"/>
        <v>#VALUE!</v>
      </c>
      <c r="BD41" s="7" t="e">
        <f t="shared" si="72"/>
        <v>#VALUE!</v>
      </c>
      <c r="BE41" s="7" t="e">
        <f t="shared" si="73"/>
        <v>#VALUE!</v>
      </c>
      <c r="BF41" s="7" t="e">
        <f t="shared" si="74"/>
        <v>#VALUE!</v>
      </c>
      <c r="BG41" s="7" t="e">
        <f t="shared" si="75"/>
        <v>#VALUE!</v>
      </c>
    </row>
    <row r="42" spans="2:59" s="7" customFormat="1">
      <c r="B42" s="80"/>
      <c r="C42" s="80"/>
      <c r="D42" s="31"/>
      <c r="E42" s="79"/>
      <c r="F42" s="79"/>
      <c r="G42" s="79"/>
      <c r="H42" s="79"/>
      <c r="I42" s="109" t="str">
        <f t="shared" si="38"/>
        <v/>
      </c>
      <c r="J42" s="110" t="str">
        <f t="shared" si="39"/>
        <v/>
      </c>
      <c r="K42" s="111" t="str">
        <f t="shared" si="40"/>
        <v/>
      </c>
      <c r="L42" s="110" t="str">
        <f t="shared" si="41"/>
        <v/>
      </c>
      <c r="M42" s="111" t="str">
        <f t="shared" si="42"/>
        <v/>
      </c>
      <c r="N42" s="110" t="str">
        <f t="shared" si="43"/>
        <v/>
      </c>
      <c r="O42" s="111" t="str">
        <f t="shared" si="44"/>
        <v/>
      </c>
      <c r="P42" s="111" t="str">
        <f t="shared" si="45"/>
        <v/>
      </c>
      <c r="Q42" s="110" t="str">
        <f t="shared" si="46"/>
        <v/>
      </c>
      <c r="R42" s="110" t="str">
        <f t="shared" si="47"/>
        <v/>
      </c>
      <c r="S42" s="110" t="str">
        <f t="shared" si="48"/>
        <v/>
      </c>
      <c r="T42" s="111" t="str">
        <f t="shared" si="49"/>
        <v/>
      </c>
      <c r="U42" s="110" t="str">
        <f t="shared" si="50"/>
        <v/>
      </c>
      <c r="V42" s="111" t="str">
        <f t="shared" si="51"/>
        <v/>
      </c>
      <c r="W42" s="110" t="str">
        <f t="shared" si="52"/>
        <v/>
      </c>
      <c r="X42" s="111" t="str">
        <f t="shared" si="53"/>
        <v/>
      </c>
      <c r="Y42" s="111" t="str">
        <f t="shared" si="54"/>
        <v/>
      </c>
      <c r="Z42" s="111" t="str">
        <f t="shared" si="55"/>
        <v/>
      </c>
      <c r="AA42" s="32"/>
      <c r="AB42" s="32"/>
      <c r="AC42" s="32"/>
      <c r="AD42" s="32"/>
      <c r="AE42" s="137"/>
      <c r="AF42" s="12" t="e">
        <f t="shared" si="56"/>
        <v>#VALUE!</v>
      </c>
      <c r="AG42" s="13" t="e">
        <f t="shared" si="57"/>
        <v>#VALUE!</v>
      </c>
      <c r="AH42" s="13"/>
      <c r="AI42" s="80">
        <f t="shared" si="58"/>
        <v>-5834</v>
      </c>
      <c r="AJ42" s="80">
        <f t="shared" si="59"/>
        <v>2</v>
      </c>
      <c r="AK42" s="13"/>
      <c r="AL42" s="8">
        <f t="shared" si="60"/>
        <v>9.0359999999999996</v>
      </c>
      <c r="AM42" s="8">
        <f t="shared" si="61"/>
        <v>-184.49199999999999</v>
      </c>
      <c r="AN42" s="8"/>
      <c r="AO42" s="8">
        <f t="shared" si="62"/>
        <v>0</v>
      </c>
      <c r="AP42"/>
      <c r="AQ42" t="e">
        <f>IF($E$4="M",IF(AT42&lt;78,LMS!$D$5*AT42^3+LMS!$E$5*AT42^2+LMS!$F$5*AT42+LMS!$G$5,IF(AT42&lt;150,LMS!$D$6*AT42^3+LMS!$E$6*AT42^2+LMS!$F$6*AT42+LMS!$G$6,LMS!$D$7*AT42^3+LMS!$E$7*AT42^2+LMS!$F$7*AT42+LMS!$G$7)),IF(AT42&lt;69,LMS!$D$9*AT42^3+LMS!$E$9*AT42^2+LMS!$F$9*AT42+LMS!$G$9,IF(AT42&lt;150,LMS!$D$10*AT42^3+LMS!$E$10*AT42^2+LMS!$F$10*AT42+LMS!$G$10,LMS!$D$11*AT42^3+LMS!$E$11*AT42^2+LMS!$F$11*AT42+LMS!$G$11)))</f>
        <v>#VALUE!</v>
      </c>
      <c r="AR42" t="e">
        <f>IF($E$4="M",(IF(AT42&lt;2.5,LMS!$D$21*AT42^3+LMS!$E$21*AT42^2+LMS!$F$21*AT42+LMS!$G$21,IF(AT42&lt;9.5,LMS!$D$22*AT42^3+LMS!$E$22*AT42^2+LMS!$F$22*AT42+LMS!$G$22,IF(AT42&lt;26.75,LMS!$D$23*AT42^3+LMS!$E$23*AT42^2+LMS!$F$23*AT42+LMS!$G$23,IF(AT42&lt;90,LMS!$D$24*AT42^3+LMS!$E$24*AT42^2+LMS!$F$24*AT42+LMS!$G$24,LMS!$D$25*AT42^3+LMS!$E$25*AT42^2+LMS!$F$25*AT42+LMS!$G$25))))),(IF(AT42&lt;2.5,LMS!$D$27*AT42^3+LMS!$E$27*AT42^2+LMS!$F$27*AT42+LMS!$G$27,IF(AT42&lt;9.5,LMS!$D$28*AT42^3+LMS!$E$28*AT42^2+LMS!$F$28*AT42+LMS!$G$28,IF(AT42&lt;26.75,LMS!$D$29*AT42^3+LMS!$E$29*AT42^2+LMS!$F$29*AT42+LMS!$G$29,IF(AT42&lt;90,LMS!$D$30*AT42^3+LMS!$E$30*AT42^2+LMS!$F$30*AT42+LMS!$G$30,IF(AT42&lt;150,LMS!$D$31*AT42^3+LMS!$E$31*AT42^2+LMS!$F$31*AT42+LMS!$G$31,LMS!$D$32*AT42^3+LMS!$E$32*AT42^2+LMS!$F$32*AT42+LMS!$G$32)))))))</f>
        <v>#VALUE!</v>
      </c>
      <c r="AS42" t="e">
        <f>IF($E$4="M",(IF(AT42&lt;90,LMS!$D$14*AT42^3+LMS!$E$14*AT42^2+LMS!$F$14*AT42+LMS!$G$14,LMS!$D$15*AT42^3+LMS!$E$15*AT42^2+LMS!$F$15*AT42+LMS!$G$15)),(IF(AT42&lt;90,LMS!$D$17*AT42^3+LMS!$E$17*AT42^2+LMS!$F$17*AT42+LMS!$G$17,LMS!$D$18*AT42^3+LMS!$E$18*AT42^2+LMS!$F$18*AT42+LMS!$G$18)))</f>
        <v>#VALUE!</v>
      </c>
      <c r="AT42" s="7" t="e">
        <f t="shared" si="63"/>
        <v>#VALUE!</v>
      </c>
      <c r="AV42" t="e">
        <f t="shared" si="64"/>
        <v>#VALUE!</v>
      </c>
      <c r="AW42" t="e">
        <f t="shared" si="65"/>
        <v>#VALUE!</v>
      </c>
      <c r="AX42" t="e">
        <f t="shared" si="66"/>
        <v>#VALUE!</v>
      </c>
      <c r="AY42" s="7" t="e">
        <f t="shared" si="67"/>
        <v>#VALUE!</v>
      </c>
      <c r="AZ42" s="7" t="e">
        <f t="shared" si="68"/>
        <v>#VALUE!</v>
      </c>
      <c r="BA42" s="7" t="e">
        <f t="shared" si="69"/>
        <v>#VALUE!</v>
      </c>
      <c r="BB42" s="7" t="e">
        <f t="shared" si="70"/>
        <v>#VALUE!</v>
      </c>
      <c r="BC42" s="7" t="e">
        <f t="shared" si="71"/>
        <v>#VALUE!</v>
      </c>
      <c r="BD42" s="7" t="e">
        <f t="shared" si="72"/>
        <v>#VALUE!</v>
      </c>
      <c r="BE42" s="7" t="e">
        <f t="shared" si="73"/>
        <v>#VALUE!</v>
      </c>
      <c r="BF42" s="7" t="e">
        <f t="shared" si="74"/>
        <v>#VALUE!</v>
      </c>
      <c r="BG42" s="7" t="e">
        <f t="shared" si="75"/>
        <v>#VALUE!</v>
      </c>
    </row>
    <row r="43" spans="2:59" s="7" customFormat="1">
      <c r="B43" s="80"/>
      <c r="C43" s="80"/>
      <c r="D43" s="31"/>
      <c r="E43" s="79"/>
      <c r="F43" s="79"/>
      <c r="G43" s="79"/>
      <c r="H43" s="79"/>
      <c r="I43" s="109" t="str">
        <f t="shared" si="38"/>
        <v/>
      </c>
      <c r="J43" s="110" t="str">
        <f t="shared" si="39"/>
        <v/>
      </c>
      <c r="K43" s="111" t="str">
        <f t="shared" si="40"/>
        <v/>
      </c>
      <c r="L43" s="110" t="str">
        <f t="shared" si="41"/>
        <v/>
      </c>
      <c r="M43" s="111" t="str">
        <f t="shared" si="42"/>
        <v/>
      </c>
      <c r="N43" s="110" t="str">
        <f t="shared" si="43"/>
        <v/>
      </c>
      <c r="O43" s="111" t="str">
        <f t="shared" si="44"/>
        <v/>
      </c>
      <c r="P43" s="111" t="str">
        <f t="shared" si="45"/>
        <v/>
      </c>
      <c r="Q43" s="110" t="str">
        <f t="shared" si="46"/>
        <v/>
      </c>
      <c r="R43" s="110" t="str">
        <f t="shared" si="47"/>
        <v/>
      </c>
      <c r="S43" s="110" t="str">
        <f t="shared" si="48"/>
        <v/>
      </c>
      <c r="T43" s="111" t="str">
        <f t="shared" si="49"/>
        <v/>
      </c>
      <c r="U43" s="110" t="str">
        <f t="shared" si="50"/>
        <v/>
      </c>
      <c r="V43" s="111" t="str">
        <f t="shared" si="51"/>
        <v/>
      </c>
      <c r="W43" s="110" t="str">
        <f t="shared" si="52"/>
        <v/>
      </c>
      <c r="X43" s="111" t="str">
        <f t="shared" si="53"/>
        <v/>
      </c>
      <c r="Y43" s="111" t="str">
        <f t="shared" si="54"/>
        <v/>
      </c>
      <c r="Z43" s="111" t="str">
        <f t="shared" si="55"/>
        <v/>
      </c>
      <c r="AA43" s="32"/>
      <c r="AB43" s="32"/>
      <c r="AC43" s="32"/>
      <c r="AD43" s="32"/>
      <c r="AE43" s="137"/>
      <c r="AF43" s="12" t="e">
        <f t="shared" si="56"/>
        <v>#VALUE!</v>
      </c>
      <c r="AG43" s="13" t="e">
        <f t="shared" si="57"/>
        <v>#VALUE!</v>
      </c>
      <c r="AH43" s="13"/>
      <c r="AI43" s="80">
        <f t="shared" si="58"/>
        <v>-5834</v>
      </c>
      <c r="AJ43" s="80">
        <f t="shared" si="59"/>
        <v>2</v>
      </c>
      <c r="AK43" s="13"/>
      <c r="AL43" s="8">
        <f t="shared" si="60"/>
        <v>9.0359999999999996</v>
      </c>
      <c r="AM43" s="8">
        <f t="shared" si="61"/>
        <v>-184.49199999999999</v>
      </c>
      <c r="AN43" s="8"/>
      <c r="AO43" s="8">
        <f t="shared" si="62"/>
        <v>0</v>
      </c>
      <c r="AP43"/>
      <c r="AQ43" t="e">
        <f>IF($E$4="M",IF(AT43&lt;78,LMS!$D$5*AT43^3+LMS!$E$5*AT43^2+LMS!$F$5*AT43+LMS!$G$5,IF(AT43&lt;150,LMS!$D$6*AT43^3+LMS!$E$6*AT43^2+LMS!$F$6*AT43+LMS!$G$6,LMS!$D$7*AT43^3+LMS!$E$7*AT43^2+LMS!$F$7*AT43+LMS!$G$7)),IF(AT43&lt;69,LMS!$D$9*AT43^3+LMS!$E$9*AT43^2+LMS!$F$9*AT43+LMS!$G$9,IF(AT43&lt;150,LMS!$D$10*AT43^3+LMS!$E$10*AT43^2+LMS!$F$10*AT43+LMS!$G$10,LMS!$D$11*AT43^3+LMS!$E$11*AT43^2+LMS!$F$11*AT43+LMS!$G$11)))</f>
        <v>#VALUE!</v>
      </c>
      <c r="AR43" t="e">
        <f>IF($E$4="M",(IF(AT43&lt;2.5,LMS!$D$21*AT43^3+LMS!$E$21*AT43^2+LMS!$F$21*AT43+LMS!$G$21,IF(AT43&lt;9.5,LMS!$D$22*AT43^3+LMS!$E$22*AT43^2+LMS!$F$22*AT43+LMS!$G$22,IF(AT43&lt;26.75,LMS!$D$23*AT43^3+LMS!$E$23*AT43^2+LMS!$F$23*AT43+LMS!$G$23,IF(AT43&lt;90,LMS!$D$24*AT43^3+LMS!$E$24*AT43^2+LMS!$F$24*AT43+LMS!$G$24,LMS!$D$25*AT43^3+LMS!$E$25*AT43^2+LMS!$F$25*AT43+LMS!$G$25))))),(IF(AT43&lt;2.5,LMS!$D$27*AT43^3+LMS!$E$27*AT43^2+LMS!$F$27*AT43+LMS!$G$27,IF(AT43&lt;9.5,LMS!$D$28*AT43^3+LMS!$E$28*AT43^2+LMS!$F$28*AT43+LMS!$G$28,IF(AT43&lt;26.75,LMS!$D$29*AT43^3+LMS!$E$29*AT43^2+LMS!$F$29*AT43+LMS!$G$29,IF(AT43&lt;90,LMS!$D$30*AT43^3+LMS!$E$30*AT43^2+LMS!$F$30*AT43+LMS!$G$30,IF(AT43&lt;150,LMS!$D$31*AT43^3+LMS!$E$31*AT43^2+LMS!$F$31*AT43+LMS!$G$31,LMS!$D$32*AT43^3+LMS!$E$32*AT43^2+LMS!$F$32*AT43+LMS!$G$32)))))))</f>
        <v>#VALUE!</v>
      </c>
      <c r="AS43" t="e">
        <f>IF($E$4="M",(IF(AT43&lt;90,LMS!$D$14*AT43^3+LMS!$E$14*AT43^2+LMS!$F$14*AT43+LMS!$G$14,LMS!$D$15*AT43^3+LMS!$E$15*AT43^2+LMS!$F$15*AT43+LMS!$G$15)),(IF(AT43&lt;90,LMS!$D$17*AT43^3+LMS!$E$17*AT43^2+LMS!$F$17*AT43+LMS!$G$17,LMS!$D$18*AT43^3+LMS!$E$18*AT43^2+LMS!$F$18*AT43+LMS!$G$18)))</f>
        <v>#VALUE!</v>
      </c>
      <c r="AT43" s="7" t="e">
        <f t="shared" si="63"/>
        <v>#VALUE!</v>
      </c>
      <c r="AV43" t="e">
        <f t="shared" si="64"/>
        <v>#VALUE!</v>
      </c>
      <c r="AW43" t="e">
        <f t="shared" si="65"/>
        <v>#VALUE!</v>
      </c>
      <c r="AX43" t="e">
        <f t="shared" si="66"/>
        <v>#VALUE!</v>
      </c>
      <c r="AY43" s="7" t="e">
        <f t="shared" si="67"/>
        <v>#VALUE!</v>
      </c>
      <c r="AZ43" s="7" t="e">
        <f t="shared" si="68"/>
        <v>#VALUE!</v>
      </c>
      <c r="BA43" s="7" t="e">
        <f t="shared" si="69"/>
        <v>#VALUE!</v>
      </c>
      <c r="BB43" s="7" t="e">
        <f t="shared" si="70"/>
        <v>#VALUE!</v>
      </c>
      <c r="BC43" s="7" t="e">
        <f t="shared" si="71"/>
        <v>#VALUE!</v>
      </c>
      <c r="BD43" s="7" t="e">
        <f t="shared" si="72"/>
        <v>#VALUE!</v>
      </c>
      <c r="BE43" s="7" t="e">
        <f t="shared" si="73"/>
        <v>#VALUE!</v>
      </c>
      <c r="BF43" s="7" t="e">
        <f t="shared" si="74"/>
        <v>#VALUE!</v>
      </c>
      <c r="BG43" s="7" t="e">
        <f t="shared" si="75"/>
        <v>#VALUE!</v>
      </c>
    </row>
    <row r="44" spans="2:59" s="7" customFormat="1">
      <c r="B44" s="80"/>
      <c r="C44" s="80"/>
      <c r="D44" s="31"/>
      <c r="E44" s="79"/>
      <c r="F44" s="79"/>
      <c r="G44" s="79"/>
      <c r="H44" s="79"/>
      <c r="I44" s="109" t="str">
        <f t="shared" si="38"/>
        <v/>
      </c>
      <c r="J44" s="110" t="str">
        <f t="shared" si="39"/>
        <v/>
      </c>
      <c r="K44" s="111" t="str">
        <f t="shared" si="40"/>
        <v/>
      </c>
      <c r="L44" s="110" t="str">
        <f t="shared" si="41"/>
        <v/>
      </c>
      <c r="M44" s="111" t="str">
        <f t="shared" si="42"/>
        <v/>
      </c>
      <c r="N44" s="110" t="str">
        <f t="shared" si="43"/>
        <v/>
      </c>
      <c r="O44" s="111" t="str">
        <f t="shared" si="44"/>
        <v/>
      </c>
      <c r="P44" s="111" t="str">
        <f t="shared" si="45"/>
        <v/>
      </c>
      <c r="Q44" s="110" t="str">
        <f t="shared" si="46"/>
        <v/>
      </c>
      <c r="R44" s="110" t="str">
        <f t="shared" si="47"/>
        <v/>
      </c>
      <c r="S44" s="110" t="str">
        <f t="shared" si="48"/>
        <v/>
      </c>
      <c r="T44" s="111" t="str">
        <f t="shared" si="49"/>
        <v/>
      </c>
      <c r="U44" s="110" t="str">
        <f t="shared" si="50"/>
        <v/>
      </c>
      <c r="V44" s="111" t="str">
        <f t="shared" si="51"/>
        <v/>
      </c>
      <c r="W44" s="110" t="str">
        <f t="shared" si="52"/>
        <v/>
      </c>
      <c r="X44" s="111" t="str">
        <f t="shared" si="53"/>
        <v/>
      </c>
      <c r="Y44" s="111" t="str">
        <f t="shared" si="54"/>
        <v/>
      </c>
      <c r="Z44" s="111" t="str">
        <f t="shared" si="55"/>
        <v/>
      </c>
      <c r="AA44" s="32"/>
      <c r="AB44" s="32"/>
      <c r="AC44" s="32"/>
      <c r="AD44" s="32"/>
      <c r="AE44" s="137"/>
      <c r="AF44" s="12" t="e">
        <f t="shared" si="56"/>
        <v>#VALUE!</v>
      </c>
      <c r="AG44" s="13" t="e">
        <f t="shared" si="57"/>
        <v>#VALUE!</v>
      </c>
      <c r="AH44" s="13"/>
      <c r="AI44" s="80">
        <f t="shared" si="58"/>
        <v>-5834</v>
      </c>
      <c r="AJ44" s="80">
        <f t="shared" si="59"/>
        <v>2</v>
      </c>
      <c r="AK44" s="13"/>
      <c r="AL44" s="8">
        <f t="shared" si="60"/>
        <v>9.0359999999999996</v>
      </c>
      <c r="AM44" s="8">
        <f t="shared" si="61"/>
        <v>-184.49199999999999</v>
      </c>
      <c r="AN44" s="8"/>
      <c r="AO44" s="8">
        <f t="shared" si="62"/>
        <v>0</v>
      </c>
      <c r="AP44"/>
      <c r="AQ44" t="e">
        <f>IF($E$4="M",IF(AT44&lt;78,LMS!$D$5*AT44^3+LMS!$E$5*AT44^2+LMS!$F$5*AT44+LMS!$G$5,IF(AT44&lt;150,LMS!$D$6*AT44^3+LMS!$E$6*AT44^2+LMS!$F$6*AT44+LMS!$G$6,LMS!$D$7*AT44^3+LMS!$E$7*AT44^2+LMS!$F$7*AT44+LMS!$G$7)),IF(AT44&lt;69,LMS!$D$9*AT44^3+LMS!$E$9*AT44^2+LMS!$F$9*AT44+LMS!$G$9,IF(AT44&lt;150,LMS!$D$10*AT44^3+LMS!$E$10*AT44^2+LMS!$F$10*AT44+LMS!$G$10,LMS!$D$11*AT44^3+LMS!$E$11*AT44^2+LMS!$F$11*AT44+LMS!$G$11)))</f>
        <v>#VALUE!</v>
      </c>
      <c r="AR44" t="e">
        <f>IF($E$4="M",(IF(AT44&lt;2.5,LMS!$D$21*AT44^3+LMS!$E$21*AT44^2+LMS!$F$21*AT44+LMS!$G$21,IF(AT44&lt;9.5,LMS!$D$22*AT44^3+LMS!$E$22*AT44^2+LMS!$F$22*AT44+LMS!$G$22,IF(AT44&lt;26.75,LMS!$D$23*AT44^3+LMS!$E$23*AT44^2+LMS!$F$23*AT44+LMS!$G$23,IF(AT44&lt;90,LMS!$D$24*AT44^3+LMS!$E$24*AT44^2+LMS!$F$24*AT44+LMS!$G$24,LMS!$D$25*AT44^3+LMS!$E$25*AT44^2+LMS!$F$25*AT44+LMS!$G$25))))),(IF(AT44&lt;2.5,LMS!$D$27*AT44^3+LMS!$E$27*AT44^2+LMS!$F$27*AT44+LMS!$G$27,IF(AT44&lt;9.5,LMS!$D$28*AT44^3+LMS!$E$28*AT44^2+LMS!$F$28*AT44+LMS!$G$28,IF(AT44&lt;26.75,LMS!$D$29*AT44^3+LMS!$E$29*AT44^2+LMS!$F$29*AT44+LMS!$G$29,IF(AT44&lt;90,LMS!$D$30*AT44^3+LMS!$E$30*AT44^2+LMS!$F$30*AT44+LMS!$G$30,IF(AT44&lt;150,LMS!$D$31*AT44^3+LMS!$E$31*AT44^2+LMS!$F$31*AT44+LMS!$G$31,LMS!$D$32*AT44^3+LMS!$E$32*AT44^2+LMS!$F$32*AT44+LMS!$G$32)))))))</f>
        <v>#VALUE!</v>
      </c>
      <c r="AS44" t="e">
        <f>IF($E$4="M",(IF(AT44&lt;90,LMS!$D$14*AT44^3+LMS!$E$14*AT44^2+LMS!$F$14*AT44+LMS!$G$14,LMS!$D$15*AT44^3+LMS!$E$15*AT44^2+LMS!$F$15*AT44+LMS!$G$15)),(IF(AT44&lt;90,LMS!$D$17*AT44^3+LMS!$E$17*AT44^2+LMS!$F$17*AT44+LMS!$G$17,LMS!$D$18*AT44^3+LMS!$E$18*AT44^2+LMS!$F$18*AT44+LMS!$G$18)))</f>
        <v>#VALUE!</v>
      </c>
      <c r="AT44" s="7" t="e">
        <f t="shared" si="63"/>
        <v>#VALUE!</v>
      </c>
      <c r="AV44" t="e">
        <f t="shared" si="64"/>
        <v>#VALUE!</v>
      </c>
      <c r="AW44" t="e">
        <f t="shared" si="65"/>
        <v>#VALUE!</v>
      </c>
      <c r="AX44" t="e">
        <f t="shared" si="66"/>
        <v>#VALUE!</v>
      </c>
      <c r="AY44" s="7" t="e">
        <f t="shared" si="67"/>
        <v>#VALUE!</v>
      </c>
      <c r="AZ44" s="7" t="e">
        <f t="shared" si="68"/>
        <v>#VALUE!</v>
      </c>
      <c r="BA44" s="7" t="e">
        <f t="shared" si="69"/>
        <v>#VALUE!</v>
      </c>
      <c r="BB44" s="7" t="e">
        <f t="shared" si="70"/>
        <v>#VALUE!</v>
      </c>
      <c r="BC44" s="7" t="e">
        <f t="shared" si="71"/>
        <v>#VALUE!</v>
      </c>
      <c r="BD44" s="7" t="e">
        <f t="shared" si="72"/>
        <v>#VALUE!</v>
      </c>
      <c r="BE44" s="7" t="e">
        <f t="shared" si="73"/>
        <v>#VALUE!</v>
      </c>
      <c r="BF44" s="7" t="e">
        <f t="shared" si="74"/>
        <v>#VALUE!</v>
      </c>
      <c r="BG44" s="7" t="e">
        <f t="shared" si="75"/>
        <v>#VALUE!</v>
      </c>
    </row>
    <row r="45" spans="2:59" s="7" customFormat="1">
      <c r="B45" s="80"/>
      <c r="C45" s="80"/>
      <c r="D45" s="31"/>
      <c r="E45" s="79"/>
      <c r="F45" s="79"/>
      <c r="G45" s="79"/>
      <c r="H45" s="79"/>
      <c r="I45" s="109" t="str">
        <f t="shared" si="38"/>
        <v/>
      </c>
      <c r="J45" s="110" t="str">
        <f t="shared" si="39"/>
        <v/>
      </c>
      <c r="K45" s="111" t="str">
        <f t="shared" si="40"/>
        <v/>
      </c>
      <c r="L45" s="110" t="str">
        <f t="shared" si="41"/>
        <v/>
      </c>
      <c r="M45" s="111" t="str">
        <f t="shared" si="42"/>
        <v/>
      </c>
      <c r="N45" s="110" t="str">
        <f t="shared" si="43"/>
        <v/>
      </c>
      <c r="O45" s="111" t="str">
        <f t="shared" si="44"/>
        <v/>
      </c>
      <c r="P45" s="111" t="str">
        <f t="shared" si="45"/>
        <v/>
      </c>
      <c r="Q45" s="110" t="str">
        <f t="shared" si="46"/>
        <v/>
      </c>
      <c r="R45" s="110" t="str">
        <f t="shared" si="47"/>
        <v/>
      </c>
      <c r="S45" s="110" t="str">
        <f t="shared" si="48"/>
        <v/>
      </c>
      <c r="T45" s="111" t="str">
        <f t="shared" si="49"/>
        <v/>
      </c>
      <c r="U45" s="110" t="str">
        <f t="shared" si="50"/>
        <v/>
      </c>
      <c r="V45" s="111" t="str">
        <f t="shared" si="51"/>
        <v/>
      </c>
      <c r="W45" s="110" t="str">
        <f t="shared" si="52"/>
        <v/>
      </c>
      <c r="X45" s="111" t="str">
        <f t="shared" si="53"/>
        <v/>
      </c>
      <c r="Y45" s="111" t="str">
        <f t="shared" si="54"/>
        <v/>
      </c>
      <c r="Z45" s="111" t="str">
        <f t="shared" si="55"/>
        <v/>
      </c>
      <c r="AA45" s="32"/>
      <c r="AB45" s="32"/>
      <c r="AC45" s="32"/>
      <c r="AD45" s="32"/>
      <c r="AE45" s="137"/>
      <c r="AF45" s="12" t="e">
        <f t="shared" si="56"/>
        <v>#VALUE!</v>
      </c>
      <c r="AG45" s="13" t="e">
        <f t="shared" si="57"/>
        <v>#VALUE!</v>
      </c>
      <c r="AH45" s="13"/>
      <c r="AI45" s="80">
        <f t="shared" si="58"/>
        <v>-5834</v>
      </c>
      <c r="AJ45" s="80">
        <f t="shared" si="59"/>
        <v>2</v>
      </c>
      <c r="AK45" s="13"/>
      <c r="AL45" s="8">
        <f t="shared" si="60"/>
        <v>9.0359999999999996</v>
      </c>
      <c r="AM45" s="8">
        <f t="shared" si="61"/>
        <v>-184.49199999999999</v>
      </c>
      <c r="AN45" s="8"/>
      <c r="AO45" s="8">
        <f t="shared" si="62"/>
        <v>0</v>
      </c>
      <c r="AP45"/>
      <c r="AQ45" t="e">
        <f>IF($E$4="M",IF(AT45&lt;78,LMS!$D$5*AT45^3+LMS!$E$5*AT45^2+LMS!$F$5*AT45+LMS!$G$5,IF(AT45&lt;150,LMS!$D$6*AT45^3+LMS!$E$6*AT45^2+LMS!$F$6*AT45+LMS!$G$6,LMS!$D$7*AT45^3+LMS!$E$7*AT45^2+LMS!$F$7*AT45+LMS!$G$7)),IF(AT45&lt;69,LMS!$D$9*AT45^3+LMS!$E$9*AT45^2+LMS!$F$9*AT45+LMS!$G$9,IF(AT45&lt;150,LMS!$D$10*AT45^3+LMS!$E$10*AT45^2+LMS!$F$10*AT45+LMS!$G$10,LMS!$D$11*AT45^3+LMS!$E$11*AT45^2+LMS!$F$11*AT45+LMS!$G$11)))</f>
        <v>#VALUE!</v>
      </c>
      <c r="AR45" t="e">
        <f>IF($E$4="M",(IF(AT45&lt;2.5,LMS!$D$21*AT45^3+LMS!$E$21*AT45^2+LMS!$F$21*AT45+LMS!$G$21,IF(AT45&lt;9.5,LMS!$D$22*AT45^3+LMS!$E$22*AT45^2+LMS!$F$22*AT45+LMS!$G$22,IF(AT45&lt;26.75,LMS!$D$23*AT45^3+LMS!$E$23*AT45^2+LMS!$F$23*AT45+LMS!$G$23,IF(AT45&lt;90,LMS!$D$24*AT45^3+LMS!$E$24*AT45^2+LMS!$F$24*AT45+LMS!$G$24,LMS!$D$25*AT45^3+LMS!$E$25*AT45^2+LMS!$F$25*AT45+LMS!$G$25))))),(IF(AT45&lt;2.5,LMS!$D$27*AT45^3+LMS!$E$27*AT45^2+LMS!$F$27*AT45+LMS!$G$27,IF(AT45&lt;9.5,LMS!$D$28*AT45^3+LMS!$E$28*AT45^2+LMS!$F$28*AT45+LMS!$G$28,IF(AT45&lt;26.75,LMS!$D$29*AT45^3+LMS!$E$29*AT45^2+LMS!$F$29*AT45+LMS!$G$29,IF(AT45&lt;90,LMS!$D$30*AT45^3+LMS!$E$30*AT45^2+LMS!$F$30*AT45+LMS!$G$30,IF(AT45&lt;150,LMS!$D$31*AT45^3+LMS!$E$31*AT45^2+LMS!$F$31*AT45+LMS!$G$31,LMS!$D$32*AT45^3+LMS!$E$32*AT45^2+LMS!$F$32*AT45+LMS!$G$32)))))))</f>
        <v>#VALUE!</v>
      </c>
      <c r="AS45" t="e">
        <f>IF($E$4="M",(IF(AT45&lt;90,LMS!$D$14*AT45^3+LMS!$E$14*AT45^2+LMS!$F$14*AT45+LMS!$G$14,LMS!$D$15*AT45^3+LMS!$E$15*AT45^2+LMS!$F$15*AT45+LMS!$G$15)),(IF(AT45&lt;90,LMS!$D$17*AT45^3+LMS!$E$17*AT45^2+LMS!$F$17*AT45+LMS!$G$17,LMS!$D$18*AT45^3+LMS!$E$18*AT45^2+LMS!$F$18*AT45+LMS!$G$18)))</f>
        <v>#VALUE!</v>
      </c>
      <c r="AT45" s="7" t="e">
        <f t="shared" si="63"/>
        <v>#VALUE!</v>
      </c>
      <c r="AV45" t="e">
        <f t="shared" si="64"/>
        <v>#VALUE!</v>
      </c>
      <c r="AW45" t="e">
        <f t="shared" si="65"/>
        <v>#VALUE!</v>
      </c>
      <c r="AX45" t="e">
        <f t="shared" si="66"/>
        <v>#VALUE!</v>
      </c>
      <c r="AY45" s="7" t="e">
        <f t="shared" si="67"/>
        <v>#VALUE!</v>
      </c>
      <c r="AZ45" s="7" t="e">
        <f t="shared" si="68"/>
        <v>#VALUE!</v>
      </c>
      <c r="BA45" s="7" t="e">
        <f t="shared" si="69"/>
        <v>#VALUE!</v>
      </c>
      <c r="BB45" s="7" t="e">
        <f t="shared" si="70"/>
        <v>#VALUE!</v>
      </c>
      <c r="BC45" s="7" t="e">
        <f t="shared" si="71"/>
        <v>#VALUE!</v>
      </c>
      <c r="BD45" s="7" t="e">
        <f t="shared" si="72"/>
        <v>#VALUE!</v>
      </c>
      <c r="BE45" s="7" t="e">
        <f t="shared" si="73"/>
        <v>#VALUE!</v>
      </c>
      <c r="BF45" s="7" t="e">
        <f t="shared" si="74"/>
        <v>#VALUE!</v>
      </c>
      <c r="BG45" s="7" t="e">
        <f t="shared" si="75"/>
        <v>#VALUE!</v>
      </c>
    </row>
    <row r="46" spans="2:59" s="7" customFormat="1">
      <c r="B46" s="80"/>
      <c r="C46" s="80"/>
      <c r="D46" s="31"/>
      <c r="E46" s="79"/>
      <c r="F46" s="79"/>
      <c r="G46" s="79"/>
      <c r="H46" s="79"/>
      <c r="I46" s="109" t="str">
        <f t="shared" si="38"/>
        <v/>
      </c>
      <c r="J46" s="110" t="str">
        <f t="shared" si="39"/>
        <v/>
      </c>
      <c r="K46" s="111" t="str">
        <f t="shared" si="40"/>
        <v/>
      </c>
      <c r="L46" s="110" t="str">
        <f t="shared" si="41"/>
        <v/>
      </c>
      <c r="M46" s="111" t="str">
        <f t="shared" si="42"/>
        <v/>
      </c>
      <c r="N46" s="110" t="str">
        <f t="shared" si="43"/>
        <v/>
      </c>
      <c r="O46" s="111" t="str">
        <f t="shared" si="44"/>
        <v/>
      </c>
      <c r="P46" s="111" t="str">
        <f t="shared" si="45"/>
        <v/>
      </c>
      <c r="Q46" s="110" t="str">
        <f t="shared" si="46"/>
        <v/>
      </c>
      <c r="R46" s="110" t="str">
        <f t="shared" si="47"/>
        <v/>
      </c>
      <c r="S46" s="110" t="str">
        <f t="shared" si="48"/>
        <v/>
      </c>
      <c r="T46" s="111" t="str">
        <f t="shared" si="49"/>
        <v/>
      </c>
      <c r="U46" s="110" t="str">
        <f t="shared" si="50"/>
        <v/>
      </c>
      <c r="V46" s="111" t="str">
        <f t="shared" si="51"/>
        <v/>
      </c>
      <c r="W46" s="110" t="str">
        <f t="shared" si="52"/>
        <v/>
      </c>
      <c r="X46" s="111" t="str">
        <f t="shared" si="53"/>
        <v/>
      </c>
      <c r="Y46" s="111" t="str">
        <f t="shared" si="54"/>
        <v/>
      </c>
      <c r="Z46" s="111" t="str">
        <f t="shared" si="55"/>
        <v/>
      </c>
      <c r="AA46" s="32"/>
      <c r="AB46" s="32"/>
      <c r="AC46" s="32"/>
      <c r="AD46" s="32"/>
      <c r="AE46" s="137"/>
      <c r="AF46" s="12" t="e">
        <f t="shared" si="56"/>
        <v>#VALUE!</v>
      </c>
      <c r="AG46" s="13" t="e">
        <f t="shared" si="57"/>
        <v>#VALUE!</v>
      </c>
      <c r="AH46" s="13"/>
      <c r="AI46" s="80">
        <f t="shared" si="58"/>
        <v>-5834</v>
      </c>
      <c r="AJ46" s="80">
        <f t="shared" si="59"/>
        <v>2</v>
      </c>
      <c r="AK46" s="13"/>
      <c r="AL46" s="8">
        <f t="shared" si="60"/>
        <v>9.0359999999999996</v>
      </c>
      <c r="AM46" s="8">
        <f t="shared" si="61"/>
        <v>-184.49199999999999</v>
      </c>
      <c r="AN46" s="8"/>
      <c r="AO46" s="8">
        <f t="shared" si="62"/>
        <v>0</v>
      </c>
      <c r="AP46"/>
      <c r="AQ46" t="e">
        <f>IF($E$4="M",IF(AT46&lt;78,LMS!$D$5*AT46^3+LMS!$E$5*AT46^2+LMS!$F$5*AT46+LMS!$G$5,IF(AT46&lt;150,LMS!$D$6*AT46^3+LMS!$E$6*AT46^2+LMS!$F$6*AT46+LMS!$G$6,LMS!$D$7*AT46^3+LMS!$E$7*AT46^2+LMS!$F$7*AT46+LMS!$G$7)),IF(AT46&lt;69,LMS!$D$9*AT46^3+LMS!$E$9*AT46^2+LMS!$F$9*AT46+LMS!$G$9,IF(AT46&lt;150,LMS!$D$10*AT46^3+LMS!$E$10*AT46^2+LMS!$F$10*AT46+LMS!$G$10,LMS!$D$11*AT46^3+LMS!$E$11*AT46^2+LMS!$F$11*AT46+LMS!$G$11)))</f>
        <v>#VALUE!</v>
      </c>
      <c r="AR46" t="e">
        <f>IF($E$4="M",(IF(AT46&lt;2.5,LMS!$D$21*AT46^3+LMS!$E$21*AT46^2+LMS!$F$21*AT46+LMS!$G$21,IF(AT46&lt;9.5,LMS!$D$22*AT46^3+LMS!$E$22*AT46^2+LMS!$F$22*AT46+LMS!$G$22,IF(AT46&lt;26.75,LMS!$D$23*AT46^3+LMS!$E$23*AT46^2+LMS!$F$23*AT46+LMS!$G$23,IF(AT46&lt;90,LMS!$D$24*AT46^3+LMS!$E$24*AT46^2+LMS!$F$24*AT46+LMS!$G$24,LMS!$D$25*AT46^3+LMS!$E$25*AT46^2+LMS!$F$25*AT46+LMS!$G$25))))),(IF(AT46&lt;2.5,LMS!$D$27*AT46^3+LMS!$E$27*AT46^2+LMS!$F$27*AT46+LMS!$G$27,IF(AT46&lt;9.5,LMS!$D$28*AT46^3+LMS!$E$28*AT46^2+LMS!$F$28*AT46+LMS!$G$28,IF(AT46&lt;26.75,LMS!$D$29*AT46^3+LMS!$E$29*AT46^2+LMS!$F$29*AT46+LMS!$G$29,IF(AT46&lt;90,LMS!$D$30*AT46^3+LMS!$E$30*AT46^2+LMS!$F$30*AT46+LMS!$G$30,IF(AT46&lt;150,LMS!$D$31*AT46^3+LMS!$E$31*AT46^2+LMS!$F$31*AT46+LMS!$G$31,LMS!$D$32*AT46^3+LMS!$E$32*AT46^2+LMS!$F$32*AT46+LMS!$G$32)))))))</f>
        <v>#VALUE!</v>
      </c>
      <c r="AS46" t="e">
        <f>IF($E$4="M",(IF(AT46&lt;90,LMS!$D$14*AT46^3+LMS!$E$14*AT46^2+LMS!$F$14*AT46+LMS!$G$14,LMS!$D$15*AT46^3+LMS!$E$15*AT46^2+LMS!$F$15*AT46+LMS!$G$15)),(IF(AT46&lt;90,LMS!$D$17*AT46^3+LMS!$E$17*AT46^2+LMS!$F$17*AT46+LMS!$G$17,LMS!$D$18*AT46^3+LMS!$E$18*AT46^2+LMS!$F$18*AT46+LMS!$G$18)))</f>
        <v>#VALUE!</v>
      </c>
      <c r="AT46" s="7" t="e">
        <f t="shared" si="63"/>
        <v>#VALUE!</v>
      </c>
      <c r="AV46" t="e">
        <f t="shared" si="64"/>
        <v>#VALUE!</v>
      </c>
      <c r="AW46" t="e">
        <f t="shared" si="65"/>
        <v>#VALUE!</v>
      </c>
      <c r="AX46" t="e">
        <f t="shared" si="66"/>
        <v>#VALUE!</v>
      </c>
      <c r="AY46" s="7" t="e">
        <f t="shared" si="67"/>
        <v>#VALUE!</v>
      </c>
      <c r="AZ46" s="7" t="e">
        <f t="shared" si="68"/>
        <v>#VALUE!</v>
      </c>
      <c r="BA46" s="7" t="e">
        <f t="shared" si="69"/>
        <v>#VALUE!</v>
      </c>
      <c r="BB46" s="7" t="e">
        <f t="shared" si="70"/>
        <v>#VALUE!</v>
      </c>
      <c r="BC46" s="7" t="e">
        <f t="shared" si="71"/>
        <v>#VALUE!</v>
      </c>
      <c r="BD46" s="7" t="e">
        <f t="shared" si="72"/>
        <v>#VALUE!</v>
      </c>
      <c r="BE46" s="7" t="e">
        <f t="shared" si="73"/>
        <v>#VALUE!</v>
      </c>
      <c r="BF46" s="7" t="e">
        <f t="shared" si="74"/>
        <v>#VALUE!</v>
      </c>
      <c r="BG46" s="7" t="e">
        <f t="shared" si="75"/>
        <v>#VALUE!</v>
      </c>
    </row>
    <row r="47" spans="2:59" s="7" customFormat="1">
      <c r="B47" s="80"/>
      <c r="C47" s="80"/>
      <c r="D47" s="31"/>
      <c r="E47" s="79"/>
      <c r="F47" s="79"/>
      <c r="G47" s="79"/>
      <c r="H47" s="79"/>
      <c r="I47" s="109" t="str">
        <f t="shared" si="38"/>
        <v/>
      </c>
      <c r="J47" s="110" t="str">
        <f t="shared" si="39"/>
        <v/>
      </c>
      <c r="K47" s="111" t="str">
        <f t="shared" si="40"/>
        <v/>
      </c>
      <c r="L47" s="110" t="str">
        <f t="shared" si="41"/>
        <v/>
      </c>
      <c r="M47" s="111" t="str">
        <f t="shared" si="42"/>
        <v/>
      </c>
      <c r="N47" s="110" t="str">
        <f t="shared" si="43"/>
        <v/>
      </c>
      <c r="O47" s="111" t="str">
        <f t="shared" si="44"/>
        <v/>
      </c>
      <c r="P47" s="111" t="str">
        <f t="shared" si="45"/>
        <v/>
      </c>
      <c r="Q47" s="110" t="str">
        <f t="shared" si="46"/>
        <v/>
      </c>
      <c r="R47" s="110" t="str">
        <f t="shared" si="47"/>
        <v/>
      </c>
      <c r="S47" s="110" t="str">
        <f t="shared" si="48"/>
        <v/>
      </c>
      <c r="T47" s="111" t="str">
        <f t="shared" si="49"/>
        <v/>
      </c>
      <c r="U47" s="110" t="str">
        <f t="shared" si="50"/>
        <v/>
      </c>
      <c r="V47" s="111" t="str">
        <f t="shared" si="51"/>
        <v/>
      </c>
      <c r="W47" s="110" t="str">
        <f t="shared" si="52"/>
        <v/>
      </c>
      <c r="X47" s="111" t="str">
        <f t="shared" si="53"/>
        <v/>
      </c>
      <c r="Y47" s="111" t="str">
        <f t="shared" si="54"/>
        <v/>
      </c>
      <c r="Z47" s="111" t="str">
        <f t="shared" si="55"/>
        <v/>
      </c>
      <c r="AA47" s="32"/>
      <c r="AB47" s="32"/>
      <c r="AC47" s="32"/>
      <c r="AD47" s="32"/>
      <c r="AE47" s="137"/>
      <c r="AF47" s="12" t="e">
        <f t="shared" si="56"/>
        <v>#VALUE!</v>
      </c>
      <c r="AG47" s="13" t="e">
        <f t="shared" si="57"/>
        <v>#VALUE!</v>
      </c>
      <c r="AH47" s="13"/>
      <c r="AI47" s="80">
        <f t="shared" si="58"/>
        <v>-5834</v>
      </c>
      <c r="AJ47" s="80">
        <f t="shared" si="59"/>
        <v>2</v>
      </c>
      <c r="AK47" s="13"/>
      <c r="AL47" s="8">
        <f t="shared" si="60"/>
        <v>9.0359999999999996</v>
      </c>
      <c r="AM47" s="8">
        <f t="shared" si="61"/>
        <v>-184.49199999999999</v>
      </c>
      <c r="AN47" s="8"/>
      <c r="AO47" s="8">
        <f t="shared" si="62"/>
        <v>0</v>
      </c>
      <c r="AP47"/>
      <c r="AQ47" t="e">
        <f>IF($E$4="M",IF(AT47&lt;78,LMS!$D$5*AT47^3+LMS!$E$5*AT47^2+LMS!$F$5*AT47+LMS!$G$5,IF(AT47&lt;150,LMS!$D$6*AT47^3+LMS!$E$6*AT47^2+LMS!$F$6*AT47+LMS!$G$6,LMS!$D$7*AT47^3+LMS!$E$7*AT47^2+LMS!$F$7*AT47+LMS!$G$7)),IF(AT47&lt;69,LMS!$D$9*AT47^3+LMS!$E$9*AT47^2+LMS!$F$9*AT47+LMS!$G$9,IF(AT47&lt;150,LMS!$D$10*AT47^3+LMS!$E$10*AT47^2+LMS!$F$10*AT47+LMS!$G$10,LMS!$D$11*AT47^3+LMS!$E$11*AT47^2+LMS!$F$11*AT47+LMS!$G$11)))</f>
        <v>#VALUE!</v>
      </c>
      <c r="AR47" t="e">
        <f>IF($E$4="M",(IF(AT47&lt;2.5,LMS!$D$21*AT47^3+LMS!$E$21*AT47^2+LMS!$F$21*AT47+LMS!$G$21,IF(AT47&lt;9.5,LMS!$D$22*AT47^3+LMS!$E$22*AT47^2+LMS!$F$22*AT47+LMS!$G$22,IF(AT47&lt;26.75,LMS!$D$23*AT47^3+LMS!$E$23*AT47^2+LMS!$F$23*AT47+LMS!$G$23,IF(AT47&lt;90,LMS!$D$24*AT47^3+LMS!$E$24*AT47^2+LMS!$F$24*AT47+LMS!$G$24,LMS!$D$25*AT47^3+LMS!$E$25*AT47^2+LMS!$F$25*AT47+LMS!$G$25))))),(IF(AT47&lt;2.5,LMS!$D$27*AT47^3+LMS!$E$27*AT47^2+LMS!$F$27*AT47+LMS!$G$27,IF(AT47&lt;9.5,LMS!$D$28*AT47^3+LMS!$E$28*AT47^2+LMS!$F$28*AT47+LMS!$G$28,IF(AT47&lt;26.75,LMS!$D$29*AT47^3+LMS!$E$29*AT47^2+LMS!$F$29*AT47+LMS!$G$29,IF(AT47&lt;90,LMS!$D$30*AT47^3+LMS!$E$30*AT47^2+LMS!$F$30*AT47+LMS!$G$30,IF(AT47&lt;150,LMS!$D$31*AT47^3+LMS!$E$31*AT47^2+LMS!$F$31*AT47+LMS!$G$31,LMS!$D$32*AT47^3+LMS!$E$32*AT47^2+LMS!$F$32*AT47+LMS!$G$32)))))))</f>
        <v>#VALUE!</v>
      </c>
      <c r="AS47" t="e">
        <f>IF($E$4="M",(IF(AT47&lt;90,LMS!$D$14*AT47^3+LMS!$E$14*AT47^2+LMS!$F$14*AT47+LMS!$G$14,LMS!$D$15*AT47^3+LMS!$E$15*AT47^2+LMS!$F$15*AT47+LMS!$G$15)),(IF(AT47&lt;90,LMS!$D$17*AT47^3+LMS!$E$17*AT47^2+LMS!$F$17*AT47+LMS!$G$17,LMS!$D$18*AT47^3+LMS!$E$18*AT47^2+LMS!$F$18*AT47+LMS!$G$18)))</f>
        <v>#VALUE!</v>
      </c>
      <c r="AT47" s="7" t="e">
        <f t="shared" si="63"/>
        <v>#VALUE!</v>
      </c>
      <c r="AV47" t="e">
        <f t="shared" si="64"/>
        <v>#VALUE!</v>
      </c>
      <c r="AW47" t="e">
        <f t="shared" si="65"/>
        <v>#VALUE!</v>
      </c>
      <c r="AX47" t="e">
        <f t="shared" si="66"/>
        <v>#VALUE!</v>
      </c>
      <c r="AY47" s="7" t="e">
        <f t="shared" si="67"/>
        <v>#VALUE!</v>
      </c>
      <c r="AZ47" s="7" t="e">
        <f t="shared" si="68"/>
        <v>#VALUE!</v>
      </c>
      <c r="BA47" s="7" t="e">
        <f t="shared" si="69"/>
        <v>#VALUE!</v>
      </c>
      <c r="BB47" s="7" t="e">
        <f t="shared" si="70"/>
        <v>#VALUE!</v>
      </c>
      <c r="BC47" s="7" t="e">
        <f t="shared" si="71"/>
        <v>#VALUE!</v>
      </c>
      <c r="BD47" s="7" t="e">
        <f t="shared" si="72"/>
        <v>#VALUE!</v>
      </c>
      <c r="BE47" s="7" t="e">
        <f t="shared" si="73"/>
        <v>#VALUE!</v>
      </c>
      <c r="BF47" s="7" t="e">
        <f t="shared" si="74"/>
        <v>#VALUE!</v>
      </c>
      <c r="BG47" s="7" t="e">
        <f t="shared" si="75"/>
        <v>#VALUE!</v>
      </c>
    </row>
    <row r="48" spans="2:59" s="7" customFormat="1">
      <c r="B48" s="80"/>
      <c r="C48" s="80"/>
      <c r="D48" s="31"/>
      <c r="E48" s="79"/>
      <c r="F48" s="79"/>
      <c r="G48" s="79"/>
      <c r="H48" s="79"/>
      <c r="I48" s="109" t="str">
        <f t="shared" si="38"/>
        <v/>
      </c>
      <c r="J48" s="110" t="str">
        <f t="shared" si="39"/>
        <v/>
      </c>
      <c r="K48" s="111" t="str">
        <f t="shared" si="40"/>
        <v/>
      </c>
      <c r="L48" s="110" t="str">
        <f t="shared" si="41"/>
        <v/>
      </c>
      <c r="M48" s="111" t="str">
        <f t="shared" si="42"/>
        <v/>
      </c>
      <c r="N48" s="110" t="str">
        <f t="shared" si="43"/>
        <v/>
      </c>
      <c r="O48" s="111" t="str">
        <f t="shared" si="44"/>
        <v/>
      </c>
      <c r="P48" s="111" t="str">
        <f t="shared" si="45"/>
        <v/>
      </c>
      <c r="Q48" s="110" t="str">
        <f t="shared" si="46"/>
        <v/>
      </c>
      <c r="R48" s="110" t="str">
        <f t="shared" si="47"/>
        <v/>
      </c>
      <c r="S48" s="110" t="str">
        <f t="shared" si="48"/>
        <v/>
      </c>
      <c r="T48" s="111" t="str">
        <f t="shared" si="49"/>
        <v/>
      </c>
      <c r="U48" s="110" t="str">
        <f t="shared" si="50"/>
        <v/>
      </c>
      <c r="V48" s="111" t="str">
        <f t="shared" si="51"/>
        <v/>
      </c>
      <c r="W48" s="110" t="str">
        <f t="shared" si="52"/>
        <v/>
      </c>
      <c r="X48" s="111" t="str">
        <f t="shared" si="53"/>
        <v/>
      </c>
      <c r="Y48" s="111" t="str">
        <f t="shared" si="54"/>
        <v/>
      </c>
      <c r="Z48" s="111" t="str">
        <f t="shared" si="55"/>
        <v/>
      </c>
      <c r="AA48" s="32"/>
      <c r="AB48" s="32"/>
      <c r="AC48" s="32"/>
      <c r="AD48" s="32"/>
      <c r="AE48" s="137"/>
      <c r="AF48" s="12" t="e">
        <f t="shared" si="56"/>
        <v>#VALUE!</v>
      </c>
      <c r="AG48" s="13" t="e">
        <f t="shared" si="57"/>
        <v>#VALUE!</v>
      </c>
      <c r="AH48" s="13"/>
      <c r="AI48" s="80">
        <f t="shared" si="58"/>
        <v>-5834</v>
      </c>
      <c r="AJ48" s="80">
        <f t="shared" si="59"/>
        <v>2</v>
      </c>
      <c r="AK48" s="13"/>
      <c r="AL48" s="8">
        <f t="shared" si="60"/>
        <v>9.0359999999999996</v>
      </c>
      <c r="AM48" s="8">
        <f t="shared" si="61"/>
        <v>-184.49199999999999</v>
      </c>
      <c r="AN48" s="8"/>
      <c r="AO48" s="8">
        <f t="shared" si="62"/>
        <v>0</v>
      </c>
      <c r="AP48"/>
      <c r="AQ48" t="e">
        <f>IF($E$4="M",IF(AT48&lt;78,LMS!$D$5*AT48^3+LMS!$E$5*AT48^2+LMS!$F$5*AT48+LMS!$G$5,IF(AT48&lt;150,LMS!$D$6*AT48^3+LMS!$E$6*AT48^2+LMS!$F$6*AT48+LMS!$G$6,LMS!$D$7*AT48^3+LMS!$E$7*AT48^2+LMS!$F$7*AT48+LMS!$G$7)),IF(AT48&lt;69,LMS!$D$9*AT48^3+LMS!$E$9*AT48^2+LMS!$F$9*AT48+LMS!$G$9,IF(AT48&lt;150,LMS!$D$10*AT48^3+LMS!$E$10*AT48^2+LMS!$F$10*AT48+LMS!$G$10,LMS!$D$11*AT48^3+LMS!$E$11*AT48^2+LMS!$F$11*AT48+LMS!$G$11)))</f>
        <v>#VALUE!</v>
      </c>
      <c r="AR48" t="e">
        <f>IF($E$4="M",(IF(AT48&lt;2.5,LMS!$D$21*AT48^3+LMS!$E$21*AT48^2+LMS!$F$21*AT48+LMS!$G$21,IF(AT48&lt;9.5,LMS!$D$22*AT48^3+LMS!$E$22*AT48^2+LMS!$F$22*AT48+LMS!$G$22,IF(AT48&lt;26.75,LMS!$D$23*AT48^3+LMS!$E$23*AT48^2+LMS!$F$23*AT48+LMS!$G$23,IF(AT48&lt;90,LMS!$D$24*AT48^3+LMS!$E$24*AT48^2+LMS!$F$24*AT48+LMS!$G$24,LMS!$D$25*AT48^3+LMS!$E$25*AT48^2+LMS!$F$25*AT48+LMS!$G$25))))),(IF(AT48&lt;2.5,LMS!$D$27*AT48^3+LMS!$E$27*AT48^2+LMS!$F$27*AT48+LMS!$G$27,IF(AT48&lt;9.5,LMS!$D$28*AT48^3+LMS!$E$28*AT48^2+LMS!$F$28*AT48+LMS!$G$28,IF(AT48&lt;26.75,LMS!$D$29*AT48^3+LMS!$E$29*AT48^2+LMS!$F$29*AT48+LMS!$G$29,IF(AT48&lt;90,LMS!$D$30*AT48^3+LMS!$E$30*AT48^2+LMS!$F$30*AT48+LMS!$G$30,IF(AT48&lt;150,LMS!$D$31*AT48^3+LMS!$E$31*AT48^2+LMS!$F$31*AT48+LMS!$G$31,LMS!$D$32*AT48^3+LMS!$E$32*AT48^2+LMS!$F$32*AT48+LMS!$G$32)))))))</f>
        <v>#VALUE!</v>
      </c>
      <c r="AS48" t="e">
        <f>IF($E$4="M",(IF(AT48&lt;90,LMS!$D$14*AT48^3+LMS!$E$14*AT48^2+LMS!$F$14*AT48+LMS!$G$14,LMS!$D$15*AT48^3+LMS!$E$15*AT48^2+LMS!$F$15*AT48+LMS!$G$15)),(IF(AT48&lt;90,LMS!$D$17*AT48^3+LMS!$E$17*AT48^2+LMS!$F$17*AT48+LMS!$G$17,LMS!$D$18*AT48^3+LMS!$E$18*AT48^2+LMS!$F$18*AT48+LMS!$G$18)))</f>
        <v>#VALUE!</v>
      </c>
      <c r="AT48" s="7" t="e">
        <f t="shared" si="63"/>
        <v>#VALUE!</v>
      </c>
      <c r="AV48" t="e">
        <f t="shared" si="64"/>
        <v>#VALUE!</v>
      </c>
      <c r="AW48" t="e">
        <f t="shared" si="65"/>
        <v>#VALUE!</v>
      </c>
      <c r="AX48" t="e">
        <f t="shared" si="66"/>
        <v>#VALUE!</v>
      </c>
      <c r="AY48" s="7" t="e">
        <f t="shared" si="67"/>
        <v>#VALUE!</v>
      </c>
      <c r="AZ48" s="7" t="e">
        <f t="shared" si="68"/>
        <v>#VALUE!</v>
      </c>
      <c r="BA48" s="7" t="e">
        <f t="shared" si="69"/>
        <v>#VALUE!</v>
      </c>
      <c r="BB48" s="7" t="e">
        <f t="shared" si="70"/>
        <v>#VALUE!</v>
      </c>
      <c r="BC48" s="7" t="e">
        <f t="shared" si="71"/>
        <v>#VALUE!</v>
      </c>
      <c r="BD48" s="7" t="e">
        <f t="shared" si="72"/>
        <v>#VALUE!</v>
      </c>
      <c r="BE48" s="7" t="e">
        <f t="shared" si="73"/>
        <v>#VALUE!</v>
      </c>
      <c r="BF48" s="7" t="e">
        <f t="shared" si="74"/>
        <v>#VALUE!</v>
      </c>
      <c r="BG48" s="7" t="e">
        <f t="shared" si="75"/>
        <v>#VALUE!</v>
      </c>
    </row>
    <row r="49" spans="2:59" s="7" customFormat="1">
      <c r="B49" s="80"/>
      <c r="C49" s="80"/>
      <c r="D49" s="31"/>
      <c r="E49" s="79"/>
      <c r="F49" s="79"/>
      <c r="G49" s="79"/>
      <c r="H49" s="79"/>
      <c r="I49" s="109" t="str">
        <f t="shared" si="38"/>
        <v/>
      </c>
      <c r="J49" s="110" t="str">
        <f t="shared" si="39"/>
        <v/>
      </c>
      <c r="K49" s="111" t="str">
        <f t="shared" si="40"/>
        <v/>
      </c>
      <c r="L49" s="110" t="str">
        <f t="shared" si="41"/>
        <v/>
      </c>
      <c r="M49" s="111" t="str">
        <f t="shared" si="42"/>
        <v/>
      </c>
      <c r="N49" s="110" t="str">
        <f t="shared" si="43"/>
        <v/>
      </c>
      <c r="O49" s="111" t="str">
        <f t="shared" si="44"/>
        <v/>
      </c>
      <c r="P49" s="111" t="str">
        <f t="shared" si="45"/>
        <v/>
      </c>
      <c r="Q49" s="110" t="str">
        <f t="shared" si="46"/>
        <v/>
      </c>
      <c r="R49" s="110" t="str">
        <f t="shared" si="47"/>
        <v/>
      </c>
      <c r="S49" s="110" t="str">
        <f t="shared" si="48"/>
        <v/>
      </c>
      <c r="T49" s="111" t="str">
        <f t="shared" si="49"/>
        <v/>
      </c>
      <c r="U49" s="110" t="str">
        <f t="shared" si="50"/>
        <v/>
      </c>
      <c r="V49" s="111" t="str">
        <f t="shared" si="51"/>
        <v/>
      </c>
      <c r="W49" s="110" t="str">
        <f t="shared" si="52"/>
        <v/>
      </c>
      <c r="X49" s="111" t="str">
        <f t="shared" si="53"/>
        <v/>
      </c>
      <c r="Y49" s="111" t="str">
        <f t="shared" si="54"/>
        <v/>
      </c>
      <c r="Z49" s="111" t="str">
        <f t="shared" si="55"/>
        <v/>
      </c>
      <c r="AA49" s="32"/>
      <c r="AB49" s="32"/>
      <c r="AC49" s="32"/>
      <c r="AD49" s="32"/>
      <c r="AE49" s="137"/>
      <c r="AF49" s="12" t="e">
        <f t="shared" si="56"/>
        <v>#VALUE!</v>
      </c>
      <c r="AG49" s="13" t="e">
        <f t="shared" si="57"/>
        <v>#VALUE!</v>
      </c>
      <c r="AH49" s="13"/>
      <c r="AI49" s="80">
        <f t="shared" si="58"/>
        <v>-5834</v>
      </c>
      <c r="AJ49" s="80">
        <f t="shared" si="59"/>
        <v>2</v>
      </c>
      <c r="AK49" s="13"/>
      <c r="AL49" s="8">
        <f t="shared" si="60"/>
        <v>9.0359999999999996</v>
      </c>
      <c r="AM49" s="8">
        <f t="shared" si="61"/>
        <v>-184.49199999999999</v>
      </c>
      <c r="AN49" s="8"/>
      <c r="AO49" s="8">
        <f t="shared" si="62"/>
        <v>0</v>
      </c>
      <c r="AP49"/>
      <c r="AQ49" t="e">
        <f>IF($E$4="M",IF(AT49&lt;78,LMS!$D$5*AT49^3+LMS!$E$5*AT49^2+LMS!$F$5*AT49+LMS!$G$5,IF(AT49&lt;150,LMS!$D$6*AT49^3+LMS!$E$6*AT49^2+LMS!$F$6*AT49+LMS!$G$6,LMS!$D$7*AT49^3+LMS!$E$7*AT49^2+LMS!$F$7*AT49+LMS!$G$7)),IF(AT49&lt;69,LMS!$D$9*AT49^3+LMS!$E$9*AT49^2+LMS!$F$9*AT49+LMS!$G$9,IF(AT49&lt;150,LMS!$D$10*AT49^3+LMS!$E$10*AT49^2+LMS!$F$10*AT49+LMS!$G$10,LMS!$D$11*AT49^3+LMS!$E$11*AT49^2+LMS!$F$11*AT49+LMS!$G$11)))</f>
        <v>#VALUE!</v>
      </c>
      <c r="AR49" t="e">
        <f>IF($E$4="M",(IF(AT49&lt;2.5,LMS!$D$21*AT49^3+LMS!$E$21*AT49^2+LMS!$F$21*AT49+LMS!$G$21,IF(AT49&lt;9.5,LMS!$D$22*AT49^3+LMS!$E$22*AT49^2+LMS!$F$22*AT49+LMS!$G$22,IF(AT49&lt;26.75,LMS!$D$23*AT49^3+LMS!$E$23*AT49^2+LMS!$F$23*AT49+LMS!$G$23,IF(AT49&lt;90,LMS!$D$24*AT49^3+LMS!$E$24*AT49^2+LMS!$F$24*AT49+LMS!$G$24,LMS!$D$25*AT49^3+LMS!$E$25*AT49^2+LMS!$F$25*AT49+LMS!$G$25))))),(IF(AT49&lt;2.5,LMS!$D$27*AT49^3+LMS!$E$27*AT49^2+LMS!$F$27*AT49+LMS!$G$27,IF(AT49&lt;9.5,LMS!$D$28*AT49^3+LMS!$E$28*AT49^2+LMS!$F$28*AT49+LMS!$G$28,IF(AT49&lt;26.75,LMS!$D$29*AT49^3+LMS!$E$29*AT49^2+LMS!$F$29*AT49+LMS!$G$29,IF(AT49&lt;90,LMS!$D$30*AT49^3+LMS!$E$30*AT49^2+LMS!$F$30*AT49+LMS!$G$30,IF(AT49&lt;150,LMS!$D$31*AT49^3+LMS!$E$31*AT49^2+LMS!$F$31*AT49+LMS!$G$31,LMS!$D$32*AT49^3+LMS!$E$32*AT49^2+LMS!$F$32*AT49+LMS!$G$32)))))))</f>
        <v>#VALUE!</v>
      </c>
      <c r="AS49" t="e">
        <f>IF($E$4="M",(IF(AT49&lt;90,LMS!$D$14*AT49^3+LMS!$E$14*AT49^2+LMS!$F$14*AT49+LMS!$G$14,LMS!$D$15*AT49^3+LMS!$E$15*AT49^2+LMS!$F$15*AT49+LMS!$G$15)),(IF(AT49&lt;90,LMS!$D$17*AT49^3+LMS!$E$17*AT49^2+LMS!$F$17*AT49+LMS!$G$17,LMS!$D$18*AT49^3+LMS!$E$18*AT49^2+LMS!$F$18*AT49+LMS!$G$18)))</f>
        <v>#VALUE!</v>
      </c>
      <c r="AT49" s="7" t="e">
        <f t="shared" si="63"/>
        <v>#VALUE!</v>
      </c>
      <c r="AV49" t="e">
        <f t="shared" si="64"/>
        <v>#VALUE!</v>
      </c>
      <c r="AW49" t="e">
        <f t="shared" si="65"/>
        <v>#VALUE!</v>
      </c>
      <c r="AX49" t="e">
        <f t="shared" si="66"/>
        <v>#VALUE!</v>
      </c>
      <c r="AY49" s="7" t="e">
        <f t="shared" si="67"/>
        <v>#VALUE!</v>
      </c>
      <c r="AZ49" s="7" t="e">
        <f t="shared" si="68"/>
        <v>#VALUE!</v>
      </c>
      <c r="BA49" s="7" t="e">
        <f t="shared" si="69"/>
        <v>#VALUE!</v>
      </c>
      <c r="BB49" s="7" t="e">
        <f t="shared" si="70"/>
        <v>#VALUE!</v>
      </c>
      <c r="BC49" s="7" t="e">
        <f t="shared" si="71"/>
        <v>#VALUE!</v>
      </c>
      <c r="BD49" s="7" t="e">
        <f t="shared" si="72"/>
        <v>#VALUE!</v>
      </c>
      <c r="BE49" s="7" t="e">
        <f t="shared" si="73"/>
        <v>#VALUE!</v>
      </c>
      <c r="BF49" s="7" t="e">
        <f t="shared" si="74"/>
        <v>#VALUE!</v>
      </c>
      <c r="BG49" s="7" t="e">
        <f t="shared" si="75"/>
        <v>#VALUE!</v>
      </c>
    </row>
    <row r="50" spans="2:59" s="7" customFormat="1">
      <c r="B50" s="80"/>
      <c r="C50" s="80"/>
      <c r="D50" s="31"/>
      <c r="E50" s="79"/>
      <c r="F50" s="79"/>
      <c r="G50" s="79"/>
      <c r="H50" s="79"/>
      <c r="I50" s="109" t="str">
        <f t="shared" si="38"/>
        <v/>
      </c>
      <c r="J50" s="110" t="str">
        <f t="shared" si="39"/>
        <v/>
      </c>
      <c r="K50" s="111" t="str">
        <f t="shared" si="40"/>
        <v/>
      </c>
      <c r="L50" s="110" t="str">
        <f t="shared" si="41"/>
        <v/>
      </c>
      <c r="M50" s="111" t="str">
        <f t="shared" si="42"/>
        <v/>
      </c>
      <c r="N50" s="110" t="str">
        <f t="shared" si="43"/>
        <v/>
      </c>
      <c r="O50" s="111" t="str">
        <f t="shared" si="44"/>
        <v/>
      </c>
      <c r="P50" s="111" t="str">
        <f t="shared" si="45"/>
        <v/>
      </c>
      <c r="Q50" s="110" t="str">
        <f t="shared" si="46"/>
        <v/>
      </c>
      <c r="R50" s="110" t="str">
        <f t="shared" si="47"/>
        <v/>
      </c>
      <c r="S50" s="110" t="str">
        <f t="shared" si="48"/>
        <v/>
      </c>
      <c r="T50" s="111" t="str">
        <f t="shared" si="49"/>
        <v/>
      </c>
      <c r="U50" s="110" t="str">
        <f t="shared" si="50"/>
        <v/>
      </c>
      <c r="V50" s="111" t="str">
        <f t="shared" si="51"/>
        <v/>
      </c>
      <c r="W50" s="110" t="str">
        <f t="shared" si="52"/>
        <v/>
      </c>
      <c r="X50" s="111" t="str">
        <f t="shared" si="53"/>
        <v/>
      </c>
      <c r="Y50" s="111" t="str">
        <f t="shared" si="54"/>
        <v/>
      </c>
      <c r="Z50" s="111" t="str">
        <f t="shared" si="55"/>
        <v/>
      </c>
      <c r="AA50" s="32"/>
      <c r="AB50" s="32"/>
      <c r="AC50" s="32"/>
      <c r="AD50" s="32"/>
      <c r="AE50" s="137"/>
      <c r="AF50" s="12" t="e">
        <f t="shared" si="56"/>
        <v>#VALUE!</v>
      </c>
      <c r="AG50" s="13" t="e">
        <f t="shared" si="57"/>
        <v>#VALUE!</v>
      </c>
      <c r="AH50" s="13"/>
      <c r="AI50" s="80">
        <f t="shared" si="58"/>
        <v>-5834</v>
      </c>
      <c r="AJ50" s="80">
        <f t="shared" si="59"/>
        <v>2</v>
      </c>
      <c r="AK50" s="13"/>
      <c r="AL50" s="8">
        <f t="shared" si="60"/>
        <v>9.0359999999999996</v>
      </c>
      <c r="AM50" s="8">
        <f t="shared" si="61"/>
        <v>-184.49199999999999</v>
      </c>
      <c r="AN50" s="8"/>
      <c r="AO50" s="8">
        <f t="shared" si="62"/>
        <v>0</v>
      </c>
      <c r="AP50"/>
      <c r="AQ50" t="e">
        <f>IF($E$4="M",IF(AT50&lt;78,LMS!$D$5*AT50^3+LMS!$E$5*AT50^2+LMS!$F$5*AT50+LMS!$G$5,IF(AT50&lt;150,LMS!$D$6*AT50^3+LMS!$E$6*AT50^2+LMS!$F$6*AT50+LMS!$G$6,LMS!$D$7*AT50^3+LMS!$E$7*AT50^2+LMS!$F$7*AT50+LMS!$G$7)),IF(AT50&lt;69,LMS!$D$9*AT50^3+LMS!$E$9*AT50^2+LMS!$F$9*AT50+LMS!$G$9,IF(AT50&lt;150,LMS!$D$10*AT50^3+LMS!$E$10*AT50^2+LMS!$F$10*AT50+LMS!$G$10,LMS!$D$11*AT50^3+LMS!$E$11*AT50^2+LMS!$F$11*AT50+LMS!$G$11)))</f>
        <v>#VALUE!</v>
      </c>
      <c r="AR50" t="e">
        <f>IF($E$4="M",(IF(AT50&lt;2.5,LMS!$D$21*AT50^3+LMS!$E$21*AT50^2+LMS!$F$21*AT50+LMS!$G$21,IF(AT50&lt;9.5,LMS!$D$22*AT50^3+LMS!$E$22*AT50^2+LMS!$F$22*AT50+LMS!$G$22,IF(AT50&lt;26.75,LMS!$D$23*AT50^3+LMS!$E$23*AT50^2+LMS!$F$23*AT50+LMS!$G$23,IF(AT50&lt;90,LMS!$D$24*AT50^3+LMS!$E$24*AT50^2+LMS!$F$24*AT50+LMS!$G$24,LMS!$D$25*AT50^3+LMS!$E$25*AT50^2+LMS!$F$25*AT50+LMS!$G$25))))),(IF(AT50&lt;2.5,LMS!$D$27*AT50^3+LMS!$E$27*AT50^2+LMS!$F$27*AT50+LMS!$G$27,IF(AT50&lt;9.5,LMS!$D$28*AT50^3+LMS!$E$28*AT50^2+LMS!$F$28*AT50+LMS!$G$28,IF(AT50&lt;26.75,LMS!$D$29*AT50^3+LMS!$E$29*AT50^2+LMS!$F$29*AT50+LMS!$G$29,IF(AT50&lt;90,LMS!$D$30*AT50^3+LMS!$E$30*AT50^2+LMS!$F$30*AT50+LMS!$G$30,IF(AT50&lt;150,LMS!$D$31*AT50^3+LMS!$E$31*AT50^2+LMS!$F$31*AT50+LMS!$G$31,LMS!$D$32*AT50^3+LMS!$E$32*AT50^2+LMS!$F$32*AT50+LMS!$G$32)))))))</f>
        <v>#VALUE!</v>
      </c>
      <c r="AS50" t="e">
        <f>IF($E$4="M",(IF(AT50&lt;90,LMS!$D$14*AT50^3+LMS!$E$14*AT50^2+LMS!$F$14*AT50+LMS!$G$14,LMS!$D$15*AT50^3+LMS!$E$15*AT50^2+LMS!$F$15*AT50+LMS!$G$15)),(IF(AT50&lt;90,LMS!$D$17*AT50^3+LMS!$E$17*AT50^2+LMS!$F$17*AT50+LMS!$G$17,LMS!$D$18*AT50^3+LMS!$E$18*AT50^2+LMS!$F$18*AT50+LMS!$G$18)))</f>
        <v>#VALUE!</v>
      </c>
      <c r="AT50" s="7" t="e">
        <f t="shared" si="63"/>
        <v>#VALUE!</v>
      </c>
      <c r="AV50" t="e">
        <f t="shared" si="64"/>
        <v>#VALUE!</v>
      </c>
      <c r="AW50" t="e">
        <f t="shared" si="65"/>
        <v>#VALUE!</v>
      </c>
      <c r="AX50" t="e">
        <f t="shared" si="66"/>
        <v>#VALUE!</v>
      </c>
      <c r="AY50" s="7" t="e">
        <f t="shared" si="67"/>
        <v>#VALUE!</v>
      </c>
      <c r="AZ50" s="7" t="e">
        <f t="shared" si="68"/>
        <v>#VALUE!</v>
      </c>
      <c r="BA50" s="7" t="e">
        <f t="shared" si="69"/>
        <v>#VALUE!</v>
      </c>
      <c r="BB50" s="7" t="e">
        <f t="shared" si="70"/>
        <v>#VALUE!</v>
      </c>
      <c r="BC50" s="7" t="e">
        <f t="shared" si="71"/>
        <v>#VALUE!</v>
      </c>
      <c r="BD50" s="7" t="e">
        <f t="shared" si="72"/>
        <v>#VALUE!</v>
      </c>
      <c r="BE50" s="7" t="e">
        <f t="shared" si="73"/>
        <v>#VALUE!</v>
      </c>
      <c r="BF50" s="7" t="e">
        <f t="shared" si="74"/>
        <v>#VALUE!</v>
      </c>
      <c r="BG50" s="7" t="e">
        <f t="shared" si="75"/>
        <v>#VALUE!</v>
      </c>
    </row>
    <row r="51" spans="2:59" s="7" customFormat="1">
      <c r="B51" s="80"/>
      <c r="C51" s="80"/>
      <c r="D51" s="31"/>
      <c r="E51" s="79"/>
      <c r="F51" s="79"/>
      <c r="G51" s="79"/>
      <c r="H51" s="79"/>
      <c r="I51" s="109" t="str">
        <f t="shared" si="38"/>
        <v/>
      </c>
      <c r="J51" s="110" t="str">
        <f t="shared" si="39"/>
        <v/>
      </c>
      <c r="K51" s="111" t="str">
        <f t="shared" si="40"/>
        <v/>
      </c>
      <c r="L51" s="110" t="str">
        <f t="shared" si="41"/>
        <v/>
      </c>
      <c r="M51" s="111" t="str">
        <f t="shared" si="42"/>
        <v/>
      </c>
      <c r="N51" s="110" t="str">
        <f t="shared" si="43"/>
        <v/>
      </c>
      <c r="O51" s="111" t="str">
        <f t="shared" si="44"/>
        <v/>
      </c>
      <c r="P51" s="111" t="str">
        <f t="shared" si="45"/>
        <v/>
      </c>
      <c r="Q51" s="110" t="str">
        <f t="shared" si="46"/>
        <v/>
      </c>
      <c r="R51" s="110" t="str">
        <f t="shared" si="47"/>
        <v/>
      </c>
      <c r="S51" s="110" t="str">
        <f t="shared" si="48"/>
        <v/>
      </c>
      <c r="T51" s="111" t="str">
        <f t="shared" si="49"/>
        <v/>
      </c>
      <c r="U51" s="110" t="str">
        <f t="shared" si="50"/>
        <v/>
      </c>
      <c r="V51" s="111" t="str">
        <f t="shared" si="51"/>
        <v/>
      </c>
      <c r="W51" s="110" t="str">
        <f t="shared" si="52"/>
        <v/>
      </c>
      <c r="X51" s="111" t="str">
        <f t="shared" si="53"/>
        <v/>
      </c>
      <c r="Y51" s="111" t="str">
        <f t="shared" si="54"/>
        <v/>
      </c>
      <c r="Z51" s="111" t="str">
        <f t="shared" si="55"/>
        <v/>
      </c>
      <c r="AA51" s="32"/>
      <c r="AB51" s="32"/>
      <c r="AC51" s="32"/>
      <c r="AD51" s="32"/>
      <c r="AE51" s="137"/>
      <c r="AF51" s="12" t="e">
        <f t="shared" si="56"/>
        <v>#VALUE!</v>
      </c>
      <c r="AG51" s="13" t="e">
        <f t="shared" si="57"/>
        <v>#VALUE!</v>
      </c>
      <c r="AH51" s="13"/>
      <c r="AI51" s="80">
        <f t="shared" si="58"/>
        <v>-5834</v>
      </c>
      <c r="AJ51" s="80">
        <f t="shared" si="59"/>
        <v>2</v>
      </c>
      <c r="AK51" s="13"/>
      <c r="AL51" s="8">
        <f t="shared" si="60"/>
        <v>9.0359999999999996</v>
      </c>
      <c r="AM51" s="8">
        <f t="shared" si="61"/>
        <v>-184.49199999999999</v>
      </c>
      <c r="AN51" s="8"/>
      <c r="AO51" s="8">
        <f t="shared" si="62"/>
        <v>0</v>
      </c>
      <c r="AP51"/>
      <c r="AQ51" t="e">
        <f>IF($E$4="M",IF(AT51&lt;78,LMS!$D$5*AT51^3+LMS!$E$5*AT51^2+LMS!$F$5*AT51+LMS!$G$5,IF(AT51&lt;150,LMS!$D$6*AT51^3+LMS!$E$6*AT51^2+LMS!$F$6*AT51+LMS!$G$6,LMS!$D$7*AT51^3+LMS!$E$7*AT51^2+LMS!$F$7*AT51+LMS!$G$7)),IF(AT51&lt;69,LMS!$D$9*AT51^3+LMS!$E$9*AT51^2+LMS!$F$9*AT51+LMS!$G$9,IF(AT51&lt;150,LMS!$D$10*AT51^3+LMS!$E$10*AT51^2+LMS!$F$10*AT51+LMS!$G$10,LMS!$D$11*AT51^3+LMS!$E$11*AT51^2+LMS!$F$11*AT51+LMS!$G$11)))</f>
        <v>#VALUE!</v>
      </c>
      <c r="AR51" t="e">
        <f>IF($E$4="M",(IF(AT51&lt;2.5,LMS!$D$21*AT51^3+LMS!$E$21*AT51^2+LMS!$F$21*AT51+LMS!$G$21,IF(AT51&lt;9.5,LMS!$D$22*AT51^3+LMS!$E$22*AT51^2+LMS!$F$22*AT51+LMS!$G$22,IF(AT51&lt;26.75,LMS!$D$23*AT51^3+LMS!$E$23*AT51^2+LMS!$F$23*AT51+LMS!$G$23,IF(AT51&lt;90,LMS!$D$24*AT51^3+LMS!$E$24*AT51^2+LMS!$F$24*AT51+LMS!$G$24,LMS!$D$25*AT51^3+LMS!$E$25*AT51^2+LMS!$F$25*AT51+LMS!$G$25))))),(IF(AT51&lt;2.5,LMS!$D$27*AT51^3+LMS!$E$27*AT51^2+LMS!$F$27*AT51+LMS!$G$27,IF(AT51&lt;9.5,LMS!$D$28*AT51^3+LMS!$E$28*AT51^2+LMS!$F$28*AT51+LMS!$G$28,IF(AT51&lt;26.75,LMS!$D$29*AT51^3+LMS!$E$29*AT51^2+LMS!$F$29*AT51+LMS!$G$29,IF(AT51&lt;90,LMS!$D$30*AT51^3+LMS!$E$30*AT51^2+LMS!$F$30*AT51+LMS!$G$30,IF(AT51&lt;150,LMS!$D$31*AT51^3+LMS!$E$31*AT51^2+LMS!$F$31*AT51+LMS!$G$31,LMS!$D$32*AT51^3+LMS!$E$32*AT51^2+LMS!$F$32*AT51+LMS!$G$32)))))))</f>
        <v>#VALUE!</v>
      </c>
      <c r="AS51" t="e">
        <f>IF($E$4="M",(IF(AT51&lt;90,LMS!$D$14*AT51^3+LMS!$E$14*AT51^2+LMS!$F$14*AT51+LMS!$G$14,LMS!$D$15*AT51^3+LMS!$E$15*AT51^2+LMS!$F$15*AT51+LMS!$G$15)),(IF(AT51&lt;90,LMS!$D$17*AT51^3+LMS!$E$17*AT51^2+LMS!$F$17*AT51+LMS!$G$17,LMS!$D$18*AT51^3+LMS!$E$18*AT51^2+LMS!$F$18*AT51+LMS!$G$18)))</f>
        <v>#VALUE!</v>
      </c>
      <c r="AT51" s="7" t="e">
        <f t="shared" si="63"/>
        <v>#VALUE!</v>
      </c>
      <c r="AV51" t="e">
        <f t="shared" si="64"/>
        <v>#VALUE!</v>
      </c>
      <c r="AW51" t="e">
        <f t="shared" si="65"/>
        <v>#VALUE!</v>
      </c>
      <c r="AX51" t="e">
        <f t="shared" si="66"/>
        <v>#VALUE!</v>
      </c>
      <c r="AY51" s="7" t="e">
        <f t="shared" si="67"/>
        <v>#VALUE!</v>
      </c>
      <c r="AZ51" s="7" t="e">
        <f t="shared" si="68"/>
        <v>#VALUE!</v>
      </c>
      <c r="BA51" s="7" t="e">
        <f t="shared" si="69"/>
        <v>#VALUE!</v>
      </c>
      <c r="BB51" s="7" t="e">
        <f t="shared" si="70"/>
        <v>#VALUE!</v>
      </c>
      <c r="BC51" s="7" t="e">
        <f t="shared" si="71"/>
        <v>#VALUE!</v>
      </c>
      <c r="BD51" s="7" t="e">
        <f t="shared" si="72"/>
        <v>#VALUE!</v>
      </c>
      <c r="BE51" s="7" t="e">
        <f t="shared" si="73"/>
        <v>#VALUE!</v>
      </c>
      <c r="BF51" s="7" t="e">
        <f t="shared" si="74"/>
        <v>#VALUE!</v>
      </c>
      <c r="BG51" s="7" t="e">
        <f t="shared" si="75"/>
        <v>#VALUE!</v>
      </c>
    </row>
    <row r="52" spans="2:59" s="7" customFormat="1">
      <c r="B52" s="80"/>
      <c r="C52" s="80"/>
      <c r="D52" s="31"/>
      <c r="E52" s="79"/>
      <c r="F52" s="79"/>
      <c r="G52" s="79"/>
      <c r="H52" s="79"/>
      <c r="I52" s="109" t="str">
        <f t="shared" si="38"/>
        <v/>
      </c>
      <c r="J52" s="110" t="str">
        <f t="shared" si="39"/>
        <v/>
      </c>
      <c r="K52" s="111" t="str">
        <f t="shared" si="40"/>
        <v/>
      </c>
      <c r="L52" s="110" t="str">
        <f t="shared" si="41"/>
        <v/>
      </c>
      <c r="M52" s="111" t="str">
        <f t="shared" si="42"/>
        <v/>
      </c>
      <c r="N52" s="110" t="str">
        <f t="shared" si="43"/>
        <v/>
      </c>
      <c r="O52" s="111" t="str">
        <f t="shared" si="44"/>
        <v/>
      </c>
      <c r="P52" s="111" t="str">
        <f t="shared" si="45"/>
        <v/>
      </c>
      <c r="Q52" s="110" t="str">
        <f t="shared" si="46"/>
        <v/>
      </c>
      <c r="R52" s="110" t="str">
        <f t="shared" si="47"/>
        <v/>
      </c>
      <c r="S52" s="110" t="str">
        <f t="shared" si="48"/>
        <v/>
      </c>
      <c r="T52" s="111" t="str">
        <f t="shared" si="49"/>
        <v/>
      </c>
      <c r="U52" s="110" t="str">
        <f t="shared" si="50"/>
        <v/>
      </c>
      <c r="V52" s="111" t="str">
        <f t="shared" si="51"/>
        <v/>
      </c>
      <c r="W52" s="110" t="str">
        <f t="shared" si="52"/>
        <v/>
      </c>
      <c r="X52" s="111" t="str">
        <f t="shared" si="53"/>
        <v/>
      </c>
      <c r="Y52" s="111" t="str">
        <f t="shared" si="54"/>
        <v/>
      </c>
      <c r="Z52" s="111" t="str">
        <f t="shared" si="55"/>
        <v/>
      </c>
      <c r="AA52" s="32"/>
      <c r="AB52" s="32"/>
      <c r="AC52" s="32"/>
      <c r="AD52" s="32"/>
      <c r="AE52" s="137"/>
      <c r="AF52" s="12" t="e">
        <f t="shared" si="56"/>
        <v>#VALUE!</v>
      </c>
      <c r="AG52" s="13" t="e">
        <f t="shared" si="57"/>
        <v>#VALUE!</v>
      </c>
      <c r="AH52" s="13"/>
      <c r="AI52" s="80">
        <f t="shared" si="58"/>
        <v>-5834</v>
      </c>
      <c r="AJ52" s="80">
        <f t="shared" si="59"/>
        <v>2</v>
      </c>
      <c r="AK52" s="13"/>
      <c r="AL52" s="8">
        <f t="shared" si="60"/>
        <v>9.0359999999999996</v>
      </c>
      <c r="AM52" s="8">
        <f t="shared" si="61"/>
        <v>-184.49199999999999</v>
      </c>
      <c r="AN52" s="8"/>
      <c r="AO52" s="8">
        <f t="shared" si="62"/>
        <v>0</v>
      </c>
      <c r="AP52"/>
      <c r="AQ52" t="e">
        <f>IF($E$4="M",IF(AT52&lt;78,LMS!$D$5*AT52^3+LMS!$E$5*AT52^2+LMS!$F$5*AT52+LMS!$G$5,IF(AT52&lt;150,LMS!$D$6*AT52^3+LMS!$E$6*AT52^2+LMS!$F$6*AT52+LMS!$G$6,LMS!$D$7*AT52^3+LMS!$E$7*AT52^2+LMS!$F$7*AT52+LMS!$G$7)),IF(AT52&lt;69,LMS!$D$9*AT52^3+LMS!$E$9*AT52^2+LMS!$F$9*AT52+LMS!$G$9,IF(AT52&lt;150,LMS!$D$10*AT52^3+LMS!$E$10*AT52^2+LMS!$F$10*AT52+LMS!$G$10,LMS!$D$11*AT52^3+LMS!$E$11*AT52^2+LMS!$F$11*AT52+LMS!$G$11)))</f>
        <v>#VALUE!</v>
      </c>
      <c r="AR52" t="e">
        <f>IF($E$4="M",(IF(AT52&lt;2.5,LMS!$D$21*AT52^3+LMS!$E$21*AT52^2+LMS!$F$21*AT52+LMS!$G$21,IF(AT52&lt;9.5,LMS!$D$22*AT52^3+LMS!$E$22*AT52^2+LMS!$F$22*AT52+LMS!$G$22,IF(AT52&lt;26.75,LMS!$D$23*AT52^3+LMS!$E$23*AT52^2+LMS!$F$23*AT52+LMS!$G$23,IF(AT52&lt;90,LMS!$D$24*AT52^3+LMS!$E$24*AT52^2+LMS!$F$24*AT52+LMS!$G$24,LMS!$D$25*AT52^3+LMS!$E$25*AT52^2+LMS!$F$25*AT52+LMS!$G$25))))),(IF(AT52&lt;2.5,LMS!$D$27*AT52^3+LMS!$E$27*AT52^2+LMS!$F$27*AT52+LMS!$G$27,IF(AT52&lt;9.5,LMS!$D$28*AT52^3+LMS!$E$28*AT52^2+LMS!$F$28*AT52+LMS!$G$28,IF(AT52&lt;26.75,LMS!$D$29*AT52^3+LMS!$E$29*AT52^2+LMS!$F$29*AT52+LMS!$G$29,IF(AT52&lt;90,LMS!$D$30*AT52^3+LMS!$E$30*AT52^2+LMS!$F$30*AT52+LMS!$G$30,IF(AT52&lt;150,LMS!$D$31*AT52^3+LMS!$E$31*AT52^2+LMS!$F$31*AT52+LMS!$G$31,LMS!$D$32*AT52^3+LMS!$E$32*AT52^2+LMS!$F$32*AT52+LMS!$G$32)))))))</f>
        <v>#VALUE!</v>
      </c>
      <c r="AS52" t="e">
        <f>IF($E$4="M",(IF(AT52&lt;90,LMS!$D$14*AT52^3+LMS!$E$14*AT52^2+LMS!$F$14*AT52+LMS!$G$14,LMS!$D$15*AT52^3+LMS!$E$15*AT52^2+LMS!$F$15*AT52+LMS!$G$15)),(IF(AT52&lt;90,LMS!$D$17*AT52^3+LMS!$E$17*AT52^2+LMS!$F$17*AT52+LMS!$G$17,LMS!$D$18*AT52^3+LMS!$E$18*AT52^2+LMS!$F$18*AT52+LMS!$G$18)))</f>
        <v>#VALUE!</v>
      </c>
      <c r="AT52" s="7" t="e">
        <f t="shared" si="63"/>
        <v>#VALUE!</v>
      </c>
      <c r="AV52" t="e">
        <f t="shared" si="64"/>
        <v>#VALUE!</v>
      </c>
      <c r="AW52" t="e">
        <f t="shared" si="65"/>
        <v>#VALUE!</v>
      </c>
      <c r="AX52" t="e">
        <f t="shared" si="66"/>
        <v>#VALUE!</v>
      </c>
      <c r="AY52" s="7" t="e">
        <f t="shared" si="67"/>
        <v>#VALUE!</v>
      </c>
      <c r="AZ52" s="7" t="e">
        <f t="shared" si="68"/>
        <v>#VALUE!</v>
      </c>
      <c r="BA52" s="7" t="e">
        <f t="shared" si="69"/>
        <v>#VALUE!</v>
      </c>
      <c r="BB52" s="7" t="e">
        <f t="shared" si="70"/>
        <v>#VALUE!</v>
      </c>
      <c r="BC52" s="7" t="e">
        <f t="shared" si="71"/>
        <v>#VALUE!</v>
      </c>
      <c r="BD52" s="7" t="e">
        <f t="shared" si="72"/>
        <v>#VALUE!</v>
      </c>
      <c r="BE52" s="7" t="e">
        <f t="shared" si="73"/>
        <v>#VALUE!</v>
      </c>
      <c r="BF52" s="7" t="e">
        <f t="shared" si="74"/>
        <v>#VALUE!</v>
      </c>
      <c r="BG52" s="7" t="e">
        <f t="shared" si="75"/>
        <v>#VALUE!</v>
      </c>
    </row>
    <row r="53" spans="2:59" s="7" customFormat="1">
      <c r="B53" s="80"/>
      <c r="C53" s="80"/>
      <c r="D53" s="31"/>
      <c r="E53" s="79"/>
      <c r="F53" s="79"/>
      <c r="G53" s="79"/>
      <c r="H53" s="79"/>
      <c r="I53" s="109" t="str">
        <f t="shared" si="38"/>
        <v/>
      </c>
      <c r="J53" s="110" t="str">
        <f t="shared" si="39"/>
        <v/>
      </c>
      <c r="K53" s="111" t="str">
        <f t="shared" si="40"/>
        <v/>
      </c>
      <c r="L53" s="110" t="str">
        <f t="shared" si="41"/>
        <v/>
      </c>
      <c r="M53" s="111" t="str">
        <f t="shared" si="42"/>
        <v/>
      </c>
      <c r="N53" s="110" t="str">
        <f t="shared" si="43"/>
        <v/>
      </c>
      <c r="O53" s="111" t="str">
        <f t="shared" si="44"/>
        <v/>
      </c>
      <c r="P53" s="111" t="str">
        <f t="shared" si="45"/>
        <v/>
      </c>
      <c r="Q53" s="110" t="str">
        <f t="shared" si="46"/>
        <v/>
      </c>
      <c r="R53" s="110" t="str">
        <f t="shared" si="47"/>
        <v/>
      </c>
      <c r="S53" s="110" t="str">
        <f t="shared" si="48"/>
        <v/>
      </c>
      <c r="T53" s="111" t="str">
        <f t="shared" si="49"/>
        <v/>
      </c>
      <c r="U53" s="110" t="str">
        <f t="shared" si="50"/>
        <v/>
      </c>
      <c r="V53" s="111" t="str">
        <f t="shared" si="51"/>
        <v/>
      </c>
      <c r="W53" s="110" t="str">
        <f t="shared" si="52"/>
        <v/>
      </c>
      <c r="X53" s="111" t="str">
        <f t="shared" si="53"/>
        <v/>
      </c>
      <c r="Y53" s="111" t="str">
        <f t="shared" si="54"/>
        <v/>
      </c>
      <c r="Z53" s="111" t="str">
        <f t="shared" si="55"/>
        <v/>
      </c>
      <c r="AA53" s="32"/>
      <c r="AB53" s="32"/>
      <c r="AC53" s="32"/>
      <c r="AD53" s="32"/>
      <c r="AE53" s="137"/>
      <c r="AF53" s="12" t="e">
        <f t="shared" si="56"/>
        <v>#VALUE!</v>
      </c>
      <c r="AG53" s="13" t="e">
        <f t="shared" si="57"/>
        <v>#VALUE!</v>
      </c>
      <c r="AH53" s="13"/>
      <c r="AI53" s="80">
        <f t="shared" si="58"/>
        <v>-5834</v>
      </c>
      <c r="AJ53" s="80">
        <f t="shared" si="59"/>
        <v>2</v>
      </c>
      <c r="AK53" s="13"/>
      <c r="AL53" s="8">
        <f t="shared" si="60"/>
        <v>9.0359999999999996</v>
      </c>
      <c r="AM53" s="8">
        <f t="shared" si="61"/>
        <v>-184.49199999999999</v>
      </c>
      <c r="AN53" s="8"/>
      <c r="AO53" s="8">
        <f t="shared" si="62"/>
        <v>0</v>
      </c>
      <c r="AP53"/>
      <c r="AQ53" t="e">
        <f>IF($E$4="M",IF(AT53&lt;78,LMS!$D$5*AT53^3+LMS!$E$5*AT53^2+LMS!$F$5*AT53+LMS!$G$5,IF(AT53&lt;150,LMS!$D$6*AT53^3+LMS!$E$6*AT53^2+LMS!$F$6*AT53+LMS!$G$6,LMS!$D$7*AT53^3+LMS!$E$7*AT53^2+LMS!$F$7*AT53+LMS!$G$7)),IF(AT53&lt;69,LMS!$D$9*AT53^3+LMS!$E$9*AT53^2+LMS!$F$9*AT53+LMS!$G$9,IF(AT53&lt;150,LMS!$D$10*AT53^3+LMS!$E$10*AT53^2+LMS!$F$10*AT53+LMS!$G$10,LMS!$D$11*AT53^3+LMS!$E$11*AT53^2+LMS!$F$11*AT53+LMS!$G$11)))</f>
        <v>#VALUE!</v>
      </c>
      <c r="AR53" t="e">
        <f>IF($E$4="M",(IF(AT53&lt;2.5,LMS!$D$21*AT53^3+LMS!$E$21*AT53^2+LMS!$F$21*AT53+LMS!$G$21,IF(AT53&lt;9.5,LMS!$D$22*AT53^3+LMS!$E$22*AT53^2+LMS!$F$22*AT53+LMS!$G$22,IF(AT53&lt;26.75,LMS!$D$23*AT53^3+LMS!$E$23*AT53^2+LMS!$F$23*AT53+LMS!$G$23,IF(AT53&lt;90,LMS!$D$24*AT53^3+LMS!$E$24*AT53^2+LMS!$F$24*AT53+LMS!$G$24,LMS!$D$25*AT53^3+LMS!$E$25*AT53^2+LMS!$F$25*AT53+LMS!$G$25))))),(IF(AT53&lt;2.5,LMS!$D$27*AT53^3+LMS!$E$27*AT53^2+LMS!$F$27*AT53+LMS!$G$27,IF(AT53&lt;9.5,LMS!$D$28*AT53^3+LMS!$E$28*AT53^2+LMS!$F$28*AT53+LMS!$G$28,IF(AT53&lt;26.75,LMS!$D$29*AT53^3+LMS!$E$29*AT53^2+LMS!$F$29*AT53+LMS!$G$29,IF(AT53&lt;90,LMS!$D$30*AT53^3+LMS!$E$30*AT53^2+LMS!$F$30*AT53+LMS!$G$30,IF(AT53&lt;150,LMS!$D$31*AT53^3+LMS!$E$31*AT53^2+LMS!$F$31*AT53+LMS!$G$31,LMS!$D$32*AT53^3+LMS!$E$32*AT53^2+LMS!$F$32*AT53+LMS!$G$32)))))))</f>
        <v>#VALUE!</v>
      </c>
      <c r="AS53" t="e">
        <f>IF($E$4="M",(IF(AT53&lt;90,LMS!$D$14*AT53^3+LMS!$E$14*AT53^2+LMS!$F$14*AT53+LMS!$G$14,LMS!$D$15*AT53^3+LMS!$E$15*AT53^2+LMS!$F$15*AT53+LMS!$G$15)),(IF(AT53&lt;90,LMS!$D$17*AT53^3+LMS!$E$17*AT53^2+LMS!$F$17*AT53+LMS!$G$17,LMS!$D$18*AT53^3+LMS!$E$18*AT53^2+LMS!$F$18*AT53+LMS!$G$18)))</f>
        <v>#VALUE!</v>
      </c>
      <c r="AT53" s="7" t="e">
        <f t="shared" si="63"/>
        <v>#VALUE!</v>
      </c>
      <c r="AV53" t="e">
        <f t="shared" si="64"/>
        <v>#VALUE!</v>
      </c>
      <c r="AW53" t="e">
        <f t="shared" si="65"/>
        <v>#VALUE!</v>
      </c>
      <c r="AX53" t="e">
        <f t="shared" si="66"/>
        <v>#VALUE!</v>
      </c>
      <c r="AY53" s="7" t="e">
        <f t="shared" si="67"/>
        <v>#VALUE!</v>
      </c>
      <c r="AZ53" s="7" t="e">
        <f t="shared" si="68"/>
        <v>#VALUE!</v>
      </c>
      <c r="BA53" s="7" t="e">
        <f t="shared" si="69"/>
        <v>#VALUE!</v>
      </c>
      <c r="BB53" s="7" t="e">
        <f t="shared" si="70"/>
        <v>#VALUE!</v>
      </c>
      <c r="BC53" s="7" t="e">
        <f t="shared" si="71"/>
        <v>#VALUE!</v>
      </c>
      <c r="BD53" s="7" t="e">
        <f t="shared" si="72"/>
        <v>#VALUE!</v>
      </c>
      <c r="BE53" s="7" t="e">
        <f t="shared" si="73"/>
        <v>#VALUE!</v>
      </c>
      <c r="BF53" s="7" t="e">
        <f t="shared" si="74"/>
        <v>#VALUE!</v>
      </c>
      <c r="BG53" s="7" t="e">
        <f t="shared" si="75"/>
        <v>#VALUE!</v>
      </c>
    </row>
    <row r="54" spans="2:59" s="7" customFormat="1">
      <c r="B54" s="80"/>
      <c r="C54" s="80"/>
      <c r="D54" s="31"/>
      <c r="E54" s="79"/>
      <c r="F54" s="79"/>
      <c r="G54" s="79"/>
      <c r="H54" s="79"/>
      <c r="I54" s="109" t="str">
        <f t="shared" si="38"/>
        <v/>
      </c>
      <c r="J54" s="110" t="str">
        <f t="shared" si="39"/>
        <v/>
      </c>
      <c r="K54" s="111" t="str">
        <f t="shared" si="40"/>
        <v/>
      </c>
      <c r="L54" s="110" t="str">
        <f t="shared" si="41"/>
        <v/>
      </c>
      <c r="M54" s="111" t="str">
        <f t="shared" si="42"/>
        <v/>
      </c>
      <c r="N54" s="110" t="str">
        <f t="shared" si="43"/>
        <v/>
      </c>
      <c r="O54" s="111" t="str">
        <f t="shared" si="44"/>
        <v/>
      </c>
      <c r="P54" s="111" t="str">
        <f t="shared" si="45"/>
        <v/>
      </c>
      <c r="Q54" s="110" t="str">
        <f t="shared" si="46"/>
        <v/>
      </c>
      <c r="R54" s="110" t="str">
        <f t="shared" si="47"/>
        <v/>
      </c>
      <c r="S54" s="110" t="str">
        <f t="shared" si="48"/>
        <v/>
      </c>
      <c r="T54" s="111" t="str">
        <f t="shared" si="49"/>
        <v/>
      </c>
      <c r="U54" s="110" t="str">
        <f t="shared" si="50"/>
        <v/>
      </c>
      <c r="V54" s="111" t="str">
        <f t="shared" si="51"/>
        <v/>
      </c>
      <c r="W54" s="110" t="str">
        <f t="shared" si="52"/>
        <v/>
      </c>
      <c r="X54" s="111" t="str">
        <f t="shared" si="53"/>
        <v/>
      </c>
      <c r="Y54" s="111" t="str">
        <f t="shared" si="54"/>
        <v/>
      </c>
      <c r="Z54" s="111" t="str">
        <f t="shared" si="55"/>
        <v/>
      </c>
      <c r="AA54" s="32"/>
      <c r="AB54" s="32"/>
      <c r="AC54" s="32"/>
      <c r="AD54" s="32"/>
      <c r="AE54" s="137"/>
      <c r="AF54" s="12" t="e">
        <f t="shared" si="56"/>
        <v>#VALUE!</v>
      </c>
      <c r="AG54" s="13" t="e">
        <f t="shared" si="57"/>
        <v>#VALUE!</v>
      </c>
      <c r="AH54" s="13"/>
      <c r="AI54" s="80">
        <f t="shared" si="58"/>
        <v>-5834</v>
      </c>
      <c r="AJ54" s="80">
        <f t="shared" si="59"/>
        <v>2</v>
      </c>
      <c r="AK54" s="13"/>
      <c r="AL54" s="8">
        <f t="shared" si="60"/>
        <v>9.0359999999999996</v>
      </c>
      <c r="AM54" s="8">
        <f t="shared" si="61"/>
        <v>-184.49199999999999</v>
      </c>
      <c r="AN54" s="8"/>
      <c r="AO54" s="8">
        <f t="shared" si="62"/>
        <v>0</v>
      </c>
      <c r="AP54"/>
      <c r="AQ54" t="e">
        <f>IF($E$4="M",IF(AT54&lt;78,LMS!$D$5*AT54^3+LMS!$E$5*AT54^2+LMS!$F$5*AT54+LMS!$G$5,IF(AT54&lt;150,LMS!$D$6*AT54^3+LMS!$E$6*AT54^2+LMS!$F$6*AT54+LMS!$G$6,LMS!$D$7*AT54^3+LMS!$E$7*AT54^2+LMS!$F$7*AT54+LMS!$G$7)),IF(AT54&lt;69,LMS!$D$9*AT54^3+LMS!$E$9*AT54^2+LMS!$F$9*AT54+LMS!$G$9,IF(AT54&lt;150,LMS!$D$10*AT54^3+LMS!$E$10*AT54^2+LMS!$F$10*AT54+LMS!$G$10,LMS!$D$11*AT54^3+LMS!$E$11*AT54^2+LMS!$F$11*AT54+LMS!$G$11)))</f>
        <v>#VALUE!</v>
      </c>
      <c r="AR54" t="e">
        <f>IF($E$4="M",(IF(AT54&lt;2.5,LMS!$D$21*AT54^3+LMS!$E$21*AT54^2+LMS!$F$21*AT54+LMS!$G$21,IF(AT54&lt;9.5,LMS!$D$22*AT54^3+LMS!$E$22*AT54^2+LMS!$F$22*AT54+LMS!$G$22,IF(AT54&lt;26.75,LMS!$D$23*AT54^3+LMS!$E$23*AT54^2+LMS!$F$23*AT54+LMS!$G$23,IF(AT54&lt;90,LMS!$D$24*AT54^3+LMS!$E$24*AT54^2+LMS!$F$24*AT54+LMS!$G$24,LMS!$D$25*AT54^3+LMS!$E$25*AT54^2+LMS!$F$25*AT54+LMS!$G$25))))),(IF(AT54&lt;2.5,LMS!$D$27*AT54^3+LMS!$E$27*AT54^2+LMS!$F$27*AT54+LMS!$G$27,IF(AT54&lt;9.5,LMS!$D$28*AT54^3+LMS!$E$28*AT54^2+LMS!$F$28*AT54+LMS!$G$28,IF(AT54&lt;26.75,LMS!$D$29*AT54^3+LMS!$E$29*AT54^2+LMS!$F$29*AT54+LMS!$G$29,IF(AT54&lt;90,LMS!$D$30*AT54^3+LMS!$E$30*AT54^2+LMS!$F$30*AT54+LMS!$G$30,IF(AT54&lt;150,LMS!$D$31*AT54^3+LMS!$E$31*AT54^2+LMS!$F$31*AT54+LMS!$G$31,LMS!$D$32*AT54^3+LMS!$E$32*AT54^2+LMS!$F$32*AT54+LMS!$G$32)))))))</f>
        <v>#VALUE!</v>
      </c>
      <c r="AS54" t="e">
        <f>IF($E$4="M",(IF(AT54&lt;90,LMS!$D$14*AT54^3+LMS!$E$14*AT54^2+LMS!$F$14*AT54+LMS!$G$14,LMS!$D$15*AT54^3+LMS!$E$15*AT54^2+LMS!$F$15*AT54+LMS!$G$15)),(IF(AT54&lt;90,LMS!$D$17*AT54^3+LMS!$E$17*AT54^2+LMS!$F$17*AT54+LMS!$G$17,LMS!$D$18*AT54^3+LMS!$E$18*AT54^2+LMS!$F$18*AT54+LMS!$G$18)))</f>
        <v>#VALUE!</v>
      </c>
      <c r="AT54" s="7" t="e">
        <f t="shared" si="63"/>
        <v>#VALUE!</v>
      </c>
      <c r="AV54" t="e">
        <f t="shared" si="64"/>
        <v>#VALUE!</v>
      </c>
      <c r="AW54" t="e">
        <f t="shared" si="65"/>
        <v>#VALUE!</v>
      </c>
      <c r="AX54" t="e">
        <f t="shared" si="66"/>
        <v>#VALUE!</v>
      </c>
      <c r="AY54" s="7" t="e">
        <f t="shared" si="67"/>
        <v>#VALUE!</v>
      </c>
      <c r="AZ54" s="7" t="e">
        <f t="shared" si="68"/>
        <v>#VALUE!</v>
      </c>
      <c r="BA54" s="7" t="e">
        <f t="shared" si="69"/>
        <v>#VALUE!</v>
      </c>
      <c r="BB54" s="7" t="e">
        <f t="shared" si="70"/>
        <v>#VALUE!</v>
      </c>
      <c r="BC54" s="7" t="e">
        <f t="shared" si="71"/>
        <v>#VALUE!</v>
      </c>
      <c r="BD54" s="7" t="e">
        <f t="shared" si="72"/>
        <v>#VALUE!</v>
      </c>
      <c r="BE54" s="7" t="e">
        <f t="shared" si="73"/>
        <v>#VALUE!</v>
      </c>
      <c r="BF54" s="7" t="e">
        <f t="shared" si="74"/>
        <v>#VALUE!</v>
      </c>
      <c r="BG54" s="7" t="e">
        <f t="shared" si="75"/>
        <v>#VALUE!</v>
      </c>
    </row>
    <row r="55" spans="2:59" s="7" customFormat="1">
      <c r="B55" s="80"/>
      <c r="C55" s="80"/>
      <c r="D55" s="31"/>
      <c r="E55" s="79"/>
      <c r="F55" s="79"/>
      <c r="G55" s="79"/>
      <c r="H55" s="79"/>
      <c r="I55" s="109" t="str">
        <f t="shared" si="38"/>
        <v/>
      </c>
      <c r="J55" s="110" t="str">
        <f t="shared" si="39"/>
        <v/>
      </c>
      <c r="K55" s="111" t="str">
        <f t="shared" si="40"/>
        <v/>
      </c>
      <c r="L55" s="110" t="str">
        <f t="shared" si="41"/>
        <v/>
      </c>
      <c r="M55" s="111" t="str">
        <f t="shared" si="42"/>
        <v/>
      </c>
      <c r="N55" s="110" t="str">
        <f t="shared" si="43"/>
        <v/>
      </c>
      <c r="O55" s="111" t="str">
        <f t="shared" si="44"/>
        <v/>
      </c>
      <c r="P55" s="111" t="str">
        <f t="shared" si="45"/>
        <v/>
      </c>
      <c r="Q55" s="110" t="str">
        <f t="shared" si="46"/>
        <v/>
      </c>
      <c r="R55" s="110" t="str">
        <f t="shared" si="47"/>
        <v/>
      </c>
      <c r="S55" s="110" t="str">
        <f t="shared" si="48"/>
        <v/>
      </c>
      <c r="T55" s="111" t="str">
        <f t="shared" si="49"/>
        <v/>
      </c>
      <c r="U55" s="110" t="str">
        <f t="shared" si="50"/>
        <v/>
      </c>
      <c r="V55" s="111" t="str">
        <f t="shared" si="51"/>
        <v/>
      </c>
      <c r="W55" s="110" t="str">
        <f t="shared" si="52"/>
        <v/>
      </c>
      <c r="X55" s="111" t="str">
        <f t="shared" si="53"/>
        <v/>
      </c>
      <c r="Y55" s="111" t="str">
        <f t="shared" si="54"/>
        <v/>
      </c>
      <c r="Z55" s="111" t="str">
        <f t="shared" si="55"/>
        <v/>
      </c>
      <c r="AA55" s="32"/>
      <c r="AB55" s="32"/>
      <c r="AC55" s="32"/>
      <c r="AD55" s="32"/>
      <c r="AE55" s="137"/>
      <c r="AF55" s="12" t="e">
        <f t="shared" si="56"/>
        <v>#VALUE!</v>
      </c>
      <c r="AG55" s="13" t="e">
        <f t="shared" si="57"/>
        <v>#VALUE!</v>
      </c>
      <c r="AH55" s="13"/>
      <c r="AI55" s="80">
        <f t="shared" si="58"/>
        <v>-5834</v>
      </c>
      <c r="AJ55" s="80">
        <f t="shared" si="59"/>
        <v>2</v>
      </c>
      <c r="AK55" s="13"/>
      <c r="AL55" s="8">
        <f t="shared" si="60"/>
        <v>9.0359999999999996</v>
      </c>
      <c r="AM55" s="8">
        <f t="shared" si="61"/>
        <v>-184.49199999999999</v>
      </c>
      <c r="AN55" s="8"/>
      <c r="AO55" s="8">
        <f t="shared" si="62"/>
        <v>0</v>
      </c>
      <c r="AP55"/>
      <c r="AQ55" t="e">
        <f>IF($E$4="M",IF(AT55&lt;78,LMS!$D$5*AT55^3+LMS!$E$5*AT55^2+LMS!$F$5*AT55+LMS!$G$5,IF(AT55&lt;150,LMS!$D$6*AT55^3+LMS!$E$6*AT55^2+LMS!$F$6*AT55+LMS!$G$6,LMS!$D$7*AT55^3+LMS!$E$7*AT55^2+LMS!$F$7*AT55+LMS!$G$7)),IF(AT55&lt;69,LMS!$D$9*AT55^3+LMS!$E$9*AT55^2+LMS!$F$9*AT55+LMS!$G$9,IF(AT55&lt;150,LMS!$D$10*AT55^3+LMS!$E$10*AT55^2+LMS!$F$10*AT55+LMS!$G$10,LMS!$D$11*AT55^3+LMS!$E$11*AT55^2+LMS!$F$11*AT55+LMS!$G$11)))</f>
        <v>#VALUE!</v>
      </c>
      <c r="AR55" t="e">
        <f>IF($E$4="M",(IF(AT55&lt;2.5,LMS!$D$21*AT55^3+LMS!$E$21*AT55^2+LMS!$F$21*AT55+LMS!$G$21,IF(AT55&lt;9.5,LMS!$D$22*AT55^3+LMS!$E$22*AT55^2+LMS!$F$22*AT55+LMS!$G$22,IF(AT55&lt;26.75,LMS!$D$23*AT55^3+LMS!$E$23*AT55^2+LMS!$F$23*AT55+LMS!$G$23,IF(AT55&lt;90,LMS!$D$24*AT55^3+LMS!$E$24*AT55^2+LMS!$F$24*AT55+LMS!$G$24,LMS!$D$25*AT55^3+LMS!$E$25*AT55^2+LMS!$F$25*AT55+LMS!$G$25))))),(IF(AT55&lt;2.5,LMS!$D$27*AT55^3+LMS!$E$27*AT55^2+LMS!$F$27*AT55+LMS!$G$27,IF(AT55&lt;9.5,LMS!$D$28*AT55^3+LMS!$E$28*AT55^2+LMS!$F$28*AT55+LMS!$G$28,IF(AT55&lt;26.75,LMS!$D$29*AT55^3+LMS!$E$29*AT55^2+LMS!$F$29*AT55+LMS!$G$29,IF(AT55&lt;90,LMS!$D$30*AT55^3+LMS!$E$30*AT55^2+LMS!$F$30*AT55+LMS!$G$30,IF(AT55&lt;150,LMS!$D$31*AT55^3+LMS!$E$31*AT55^2+LMS!$F$31*AT55+LMS!$G$31,LMS!$D$32*AT55^3+LMS!$E$32*AT55^2+LMS!$F$32*AT55+LMS!$G$32)))))))</f>
        <v>#VALUE!</v>
      </c>
      <c r="AS55" t="e">
        <f>IF($E$4="M",(IF(AT55&lt;90,LMS!$D$14*AT55^3+LMS!$E$14*AT55^2+LMS!$F$14*AT55+LMS!$G$14,LMS!$D$15*AT55^3+LMS!$E$15*AT55^2+LMS!$F$15*AT55+LMS!$G$15)),(IF(AT55&lt;90,LMS!$D$17*AT55^3+LMS!$E$17*AT55^2+LMS!$F$17*AT55+LMS!$G$17,LMS!$D$18*AT55^3+LMS!$E$18*AT55^2+LMS!$F$18*AT55+LMS!$G$18)))</f>
        <v>#VALUE!</v>
      </c>
      <c r="AT55" s="7" t="e">
        <f t="shared" si="63"/>
        <v>#VALUE!</v>
      </c>
      <c r="AV55" t="e">
        <f t="shared" si="64"/>
        <v>#VALUE!</v>
      </c>
      <c r="AW55" t="e">
        <f t="shared" si="65"/>
        <v>#VALUE!</v>
      </c>
      <c r="AX55" t="e">
        <f t="shared" si="66"/>
        <v>#VALUE!</v>
      </c>
      <c r="AY55" s="7" t="e">
        <f t="shared" si="67"/>
        <v>#VALUE!</v>
      </c>
      <c r="AZ55" s="7" t="e">
        <f t="shared" si="68"/>
        <v>#VALUE!</v>
      </c>
      <c r="BA55" s="7" t="e">
        <f t="shared" si="69"/>
        <v>#VALUE!</v>
      </c>
      <c r="BB55" s="7" t="e">
        <f t="shared" si="70"/>
        <v>#VALUE!</v>
      </c>
      <c r="BC55" s="7" t="e">
        <f t="shared" si="71"/>
        <v>#VALUE!</v>
      </c>
      <c r="BD55" s="7" t="e">
        <f t="shared" si="72"/>
        <v>#VALUE!</v>
      </c>
      <c r="BE55" s="7" t="e">
        <f t="shared" si="73"/>
        <v>#VALUE!</v>
      </c>
      <c r="BF55" s="7" t="e">
        <f t="shared" si="74"/>
        <v>#VALUE!</v>
      </c>
      <c r="BG55" s="7" t="e">
        <f t="shared" si="75"/>
        <v>#VALUE!</v>
      </c>
    </row>
    <row r="56" spans="2:59" s="7" customFormat="1">
      <c r="B56" s="80"/>
      <c r="C56" s="80"/>
      <c r="D56" s="31"/>
      <c r="E56" s="79"/>
      <c r="F56" s="79"/>
      <c r="G56" s="79"/>
      <c r="H56" s="79"/>
      <c r="I56" s="109" t="str">
        <f t="shared" si="38"/>
        <v/>
      </c>
      <c r="J56" s="110" t="str">
        <f t="shared" si="39"/>
        <v/>
      </c>
      <c r="K56" s="111" t="str">
        <f t="shared" si="40"/>
        <v/>
      </c>
      <c r="L56" s="110" t="str">
        <f t="shared" si="41"/>
        <v/>
      </c>
      <c r="M56" s="111" t="str">
        <f t="shared" si="42"/>
        <v/>
      </c>
      <c r="N56" s="110" t="str">
        <f t="shared" si="43"/>
        <v/>
      </c>
      <c r="O56" s="111" t="str">
        <f t="shared" si="44"/>
        <v/>
      </c>
      <c r="P56" s="111" t="str">
        <f t="shared" si="45"/>
        <v/>
      </c>
      <c r="Q56" s="110" t="str">
        <f t="shared" si="46"/>
        <v/>
      </c>
      <c r="R56" s="110" t="str">
        <f t="shared" si="47"/>
        <v/>
      </c>
      <c r="S56" s="110" t="str">
        <f t="shared" si="48"/>
        <v/>
      </c>
      <c r="T56" s="111" t="str">
        <f t="shared" si="49"/>
        <v/>
      </c>
      <c r="U56" s="110" t="str">
        <f t="shared" si="50"/>
        <v/>
      </c>
      <c r="V56" s="111" t="str">
        <f t="shared" si="51"/>
        <v/>
      </c>
      <c r="W56" s="110" t="str">
        <f t="shared" si="52"/>
        <v/>
      </c>
      <c r="X56" s="111" t="str">
        <f t="shared" si="53"/>
        <v/>
      </c>
      <c r="Y56" s="111" t="str">
        <f t="shared" si="54"/>
        <v/>
      </c>
      <c r="Z56" s="111" t="str">
        <f t="shared" si="55"/>
        <v/>
      </c>
      <c r="AA56" s="32"/>
      <c r="AB56" s="32"/>
      <c r="AC56" s="32"/>
      <c r="AD56" s="32"/>
      <c r="AE56" s="137"/>
      <c r="AF56" s="12" t="e">
        <f t="shared" si="56"/>
        <v>#VALUE!</v>
      </c>
      <c r="AG56" s="13" t="e">
        <f t="shared" si="57"/>
        <v>#VALUE!</v>
      </c>
      <c r="AH56" s="13"/>
      <c r="AI56" s="80">
        <f t="shared" si="58"/>
        <v>-5834</v>
      </c>
      <c r="AJ56" s="80">
        <f t="shared" si="59"/>
        <v>2</v>
      </c>
      <c r="AK56" s="13"/>
      <c r="AL56" s="8">
        <f t="shared" si="60"/>
        <v>9.0359999999999996</v>
      </c>
      <c r="AM56" s="8">
        <f t="shared" si="61"/>
        <v>-184.49199999999999</v>
      </c>
      <c r="AN56" s="8"/>
      <c r="AO56" s="8">
        <f t="shared" si="62"/>
        <v>0</v>
      </c>
      <c r="AP56"/>
      <c r="AQ56" t="e">
        <f>IF($E$4="M",IF(AT56&lt;78,LMS!$D$5*AT56^3+LMS!$E$5*AT56^2+LMS!$F$5*AT56+LMS!$G$5,IF(AT56&lt;150,LMS!$D$6*AT56^3+LMS!$E$6*AT56^2+LMS!$F$6*AT56+LMS!$G$6,LMS!$D$7*AT56^3+LMS!$E$7*AT56^2+LMS!$F$7*AT56+LMS!$G$7)),IF(AT56&lt;69,LMS!$D$9*AT56^3+LMS!$E$9*AT56^2+LMS!$F$9*AT56+LMS!$G$9,IF(AT56&lt;150,LMS!$D$10*AT56^3+LMS!$E$10*AT56^2+LMS!$F$10*AT56+LMS!$G$10,LMS!$D$11*AT56^3+LMS!$E$11*AT56^2+LMS!$F$11*AT56+LMS!$G$11)))</f>
        <v>#VALUE!</v>
      </c>
      <c r="AR56" t="e">
        <f>IF($E$4="M",(IF(AT56&lt;2.5,LMS!$D$21*AT56^3+LMS!$E$21*AT56^2+LMS!$F$21*AT56+LMS!$G$21,IF(AT56&lt;9.5,LMS!$D$22*AT56^3+LMS!$E$22*AT56^2+LMS!$F$22*AT56+LMS!$G$22,IF(AT56&lt;26.75,LMS!$D$23*AT56^3+LMS!$E$23*AT56^2+LMS!$F$23*AT56+LMS!$G$23,IF(AT56&lt;90,LMS!$D$24*AT56^3+LMS!$E$24*AT56^2+LMS!$F$24*AT56+LMS!$G$24,LMS!$D$25*AT56^3+LMS!$E$25*AT56^2+LMS!$F$25*AT56+LMS!$G$25))))),(IF(AT56&lt;2.5,LMS!$D$27*AT56^3+LMS!$E$27*AT56^2+LMS!$F$27*AT56+LMS!$G$27,IF(AT56&lt;9.5,LMS!$D$28*AT56^3+LMS!$E$28*AT56^2+LMS!$F$28*AT56+LMS!$G$28,IF(AT56&lt;26.75,LMS!$D$29*AT56^3+LMS!$E$29*AT56^2+LMS!$F$29*AT56+LMS!$G$29,IF(AT56&lt;90,LMS!$D$30*AT56^3+LMS!$E$30*AT56^2+LMS!$F$30*AT56+LMS!$G$30,IF(AT56&lt;150,LMS!$D$31*AT56^3+LMS!$E$31*AT56^2+LMS!$F$31*AT56+LMS!$G$31,LMS!$D$32*AT56^3+LMS!$E$32*AT56^2+LMS!$F$32*AT56+LMS!$G$32)))))))</f>
        <v>#VALUE!</v>
      </c>
      <c r="AS56" t="e">
        <f>IF($E$4="M",(IF(AT56&lt;90,LMS!$D$14*AT56^3+LMS!$E$14*AT56^2+LMS!$F$14*AT56+LMS!$G$14,LMS!$D$15*AT56^3+LMS!$E$15*AT56^2+LMS!$F$15*AT56+LMS!$G$15)),(IF(AT56&lt;90,LMS!$D$17*AT56^3+LMS!$E$17*AT56^2+LMS!$F$17*AT56+LMS!$G$17,LMS!$D$18*AT56^3+LMS!$E$18*AT56^2+LMS!$F$18*AT56+LMS!$G$18)))</f>
        <v>#VALUE!</v>
      </c>
      <c r="AT56" s="7" t="e">
        <f t="shared" si="63"/>
        <v>#VALUE!</v>
      </c>
      <c r="AV56" t="e">
        <f t="shared" si="64"/>
        <v>#VALUE!</v>
      </c>
      <c r="AW56" t="e">
        <f t="shared" si="65"/>
        <v>#VALUE!</v>
      </c>
      <c r="AX56" t="e">
        <f t="shared" si="66"/>
        <v>#VALUE!</v>
      </c>
      <c r="AY56" s="7" t="e">
        <f t="shared" si="67"/>
        <v>#VALUE!</v>
      </c>
      <c r="AZ56" s="7" t="e">
        <f t="shared" si="68"/>
        <v>#VALUE!</v>
      </c>
      <c r="BA56" s="7" t="e">
        <f t="shared" si="69"/>
        <v>#VALUE!</v>
      </c>
      <c r="BB56" s="7" t="e">
        <f t="shared" si="70"/>
        <v>#VALUE!</v>
      </c>
      <c r="BC56" s="7" t="e">
        <f t="shared" si="71"/>
        <v>#VALUE!</v>
      </c>
      <c r="BD56" s="7" t="e">
        <f t="shared" si="72"/>
        <v>#VALUE!</v>
      </c>
      <c r="BE56" s="7" t="e">
        <f t="shared" si="73"/>
        <v>#VALUE!</v>
      </c>
      <c r="BF56" s="7" t="e">
        <f t="shared" si="74"/>
        <v>#VALUE!</v>
      </c>
      <c r="BG56" s="7" t="e">
        <f t="shared" si="75"/>
        <v>#VALUE!</v>
      </c>
    </row>
    <row r="57" spans="2:59" s="7" customFormat="1">
      <c r="B57" s="80"/>
      <c r="C57" s="80"/>
      <c r="D57" s="31"/>
      <c r="E57" s="79"/>
      <c r="F57" s="79"/>
      <c r="G57" s="79"/>
      <c r="H57" s="79"/>
      <c r="I57" s="109" t="str">
        <f t="shared" si="38"/>
        <v/>
      </c>
      <c r="J57" s="110" t="str">
        <f t="shared" si="39"/>
        <v/>
      </c>
      <c r="K57" s="111" t="str">
        <f t="shared" si="40"/>
        <v/>
      </c>
      <c r="L57" s="110" t="str">
        <f t="shared" si="41"/>
        <v/>
      </c>
      <c r="M57" s="111" t="str">
        <f t="shared" si="42"/>
        <v/>
      </c>
      <c r="N57" s="110" t="str">
        <f t="shared" si="43"/>
        <v/>
      </c>
      <c r="O57" s="111" t="str">
        <f t="shared" si="44"/>
        <v/>
      </c>
      <c r="P57" s="111" t="str">
        <f t="shared" si="45"/>
        <v/>
      </c>
      <c r="Q57" s="110" t="str">
        <f t="shared" si="46"/>
        <v/>
      </c>
      <c r="R57" s="110" t="str">
        <f t="shared" si="47"/>
        <v/>
      </c>
      <c r="S57" s="110" t="str">
        <f t="shared" si="48"/>
        <v/>
      </c>
      <c r="T57" s="111" t="str">
        <f t="shared" si="49"/>
        <v/>
      </c>
      <c r="U57" s="110" t="str">
        <f t="shared" si="50"/>
        <v/>
      </c>
      <c r="V57" s="111" t="str">
        <f t="shared" si="51"/>
        <v/>
      </c>
      <c r="W57" s="110" t="str">
        <f t="shared" si="52"/>
        <v/>
      </c>
      <c r="X57" s="111" t="str">
        <f t="shared" si="53"/>
        <v/>
      </c>
      <c r="Y57" s="111" t="str">
        <f t="shared" si="54"/>
        <v/>
      </c>
      <c r="Z57" s="111" t="str">
        <f t="shared" si="55"/>
        <v/>
      </c>
      <c r="AA57" s="32"/>
      <c r="AB57" s="32"/>
      <c r="AC57" s="32"/>
      <c r="AD57" s="32"/>
      <c r="AE57" s="137"/>
      <c r="AF57" s="12" t="e">
        <f t="shared" si="56"/>
        <v>#VALUE!</v>
      </c>
      <c r="AG57" s="13" t="e">
        <f t="shared" si="57"/>
        <v>#VALUE!</v>
      </c>
      <c r="AH57" s="13"/>
      <c r="AI57" s="80">
        <f t="shared" si="58"/>
        <v>-5834</v>
      </c>
      <c r="AJ57" s="80">
        <f t="shared" si="59"/>
        <v>2</v>
      </c>
      <c r="AK57" s="13"/>
      <c r="AL57" s="8">
        <f t="shared" si="60"/>
        <v>9.0359999999999996</v>
      </c>
      <c r="AM57" s="8">
        <f t="shared" si="61"/>
        <v>-184.49199999999999</v>
      </c>
      <c r="AN57" s="8"/>
      <c r="AO57" s="8">
        <f t="shared" si="62"/>
        <v>0</v>
      </c>
      <c r="AP57"/>
      <c r="AQ57" t="e">
        <f>IF($E$4="M",IF(AT57&lt;78,LMS!$D$5*AT57^3+LMS!$E$5*AT57^2+LMS!$F$5*AT57+LMS!$G$5,IF(AT57&lt;150,LMS!$D$6*AT57^3+LMS!$E$6*AT57^2+LMS!$F$6*AT57+LMS!$G$6,LMS!$D$7*AT57^3+LMS!$E$7*AT57^2+LMS!$F$7*AT57+LMS!$G$7)),IF(AT57&lt;69,LMS!$D$9*AT57^3+LMS!$E$9*AT57^2+LMS!$F$9*AT57+LMS!$G$9,IF(AT57&lt;150,LMS!$D$10*AT57^3+LMS!$E$10*AT57^2+LMS!$F$10*AT57+LMS!$G$10,LMS!$D$11*AT57^3+LMS!$E$11*AT57^2+LMS!$F$11*AT57+LMS!$G$11)))</f>
        <v>#VALUE!</v>
      </c>
      <c r="AR57" t="e">
        <f>IF($E$4="M",(IF(AT57&lt;2.5,LMS!$D$21*AT57^3+LMS!$E$21*AT57^2+LMS!$F$21*AT57+LMS!$G$21,IF(AT57&lt;9.5,LMS!$D$22*AT57^3+LMS!$E$22*AT57^2+LMS!$F$22*AT57+LMS!$G$22,IF(AT57&lt;26.75,LMS!$D$23*AT57^3+LMS!$E$23*AT57^2+LMS!$F$23*AT57+LMS!$G$23,IF(AT57&lt;90,LMS!$D$24*AT57^3+LMS!$E$24*AT57^2+LMS!$F$24*AT57+LMS!$G$24,LMS!$D$25*AT57^3+LMS!$E$25*AT57^2+LMS!$F$25*AT57+LMS!$G$25))))),(IF(AT57&lt;2.5,LMS!$D$27*AT57^3+LMS!$E$27*AT57^2+LMS!$F$27*AT57+LMS!$G$27,IF(AT57&lt;9.5,LMS!$D$28*AT57^3+LMS!$E$28*AT57^2+LMS!$F$28*AT57+LMS!$G$28,IF(AT57&lt;26.75,LMS!$D$29*AT57^3+LMS!$E$29*AT57^2+LMS!$F$29*AT57+LMS!$G$29,IF(AT57&lt;90,LMS!$D$30*AT57^3+LMS!$E$30*AT57^2+LMS!$F$30*AT57+LMS!$G$30,IF(AT57&lt;150,LMS!$D$31*AT57^3+LMS!$E$31*AT57^2+LMS!$F$31*AT57+LMS!$G$31,LMS!$D$32*AT57^3+LMS!$E$32*AT57^2+LMS!$F$32*AT57+LMS!$G$32)))))))</f>
        <v>#VALUE!</v>
      </c>
      <c r="AS57" t="e">
        <f>IF($E$4="M",(IF(AT57&lt;90,LMS!$D$14*AT57^3+LMS!$E$14*AT57^2+LMS!$F$14*AT57+LMS!$G$14,LMS!$D$15*AT57^3+LMS!$E$15*AT57^2+LMS!$F$15*AT57+LMS!$G$15)),(IF(AT57&lt;90,LMS!$D$17*AT57^3+LMS!$E$17*AT57^2+LMS!$F$17*AT57+LMS!$G$17,LMS!$D$18*AT57^3+LMS!$E$18*AT57^2+LMS!$F$18*AT57+LMS!$G$18)))</f>
        <v>#VALUE!</v>
      </c>
      <c r="AT57" s="7" t="e">
        <f t="shared" si="63"/>
        <v>#VALUE!</v>
      </c>
      <c r="AV57" t="e">
        <f t="shared" si="64"/>
        <v>#VALUE!</v>
      </c>
      <c r="AW57" t="e">
        <f t="shared" si="65"/>
        <v>#VALUE!</v>
      </c>
      <c r="AX57" t="e">
        <f t="shared" si="66"/>
        <v>#VALUE!</v>
      </c>
      <c r="AY57" s="7" t="e">
        <f t="shared" si="67"/>
        <v>#VALUE!</v>
      </c>
      <c r="AZ57" s="7" t="e">
        <f t="shared" si="68"/>
        <v>#VALUE!</v>
      </c>
      <c r="BA57" s="7" t="e">
        <f t="shared" si="69"/>
        <v>#VALUE!</v>
      </c>
      <c r="BB57" s="7" t="e">
        <f t="shared" si="70"/>
        <v>#VALUE!</v>
      </c>
      <c r="BC57" s="7" t="e">
        <f t="shared" si="71"/>
        <v>#VALUE!</v>
      </c>
      <c r="BD57" s="7" t="e">
        <f t="shared" si="72"/>
        <v>#VALUE!</v>
      </c>
      <c r="BE57" s="7" t="e">
        <f t="shared" si="73"/>
        <v>#VALUE!</v>
      </c>
      <c r="BF57" s="7" t="e">
        <f t="shared" si="74"/>
        <v>#VALUE!</v>
      </c>
      <c r="BG57" s="7" t="e">
        <f t="shared" si="75"/>
        <v>#VALUE!</v>
      </c>
    </row>
  </sheetData>
  <sheetProtection password="94F3" sheet="1" objects="1" scenarios="1"/>
  <mergeCells count="4">
    <mergeCell ref="F2:Q2"/>
    <mergeCell ref="J6:O6"/>
    <mergeCell ref="R6:S6"/>
    <mergeCell ref="S3:U3"/>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L33"/>
  <sheetViews>
    <sheetView workbookViewId="0">
      <selection activeCell="G26" sqref="G26"/>
    </sheetView>
  </sheetViews>
  <sheetFormatPr defaultRowHeight="13.5"/>
  <cols>
    <col min="2" max="19" width="7.625" customWidth="1"/>
    <col min="21" max="38" width="6" customWidth="1"/>
  </cols>
  <sheetData>
    <row r="3" spans="1:38">
      <c r="A3" t="s">
        <v>1</v>
      </c>
      <c r="G3" s="2"/>
      <c r="H3" s="2"/>
      <c r="I3" s="2"/>
      <c r="J3" s="2"/>
      <c r="K3" s="2"/>
      <c r="L3" s="2"/>
      <c r="M3" s="2"/>
      <c r="N3" s="2"/>
      <c r="O3" s="2"/>
      <c r="P3" s="2"/>
      <c r="Q3" s="2"/>
      <c r="R3" s="2"/>
      <c r="S3" s="2"/>
    </row>
    <row r="4" spans="1:38">
      <c r="A4" t="s">
        <v>2</v>
      </c>
      <c r="B4">
        <v>0</v>
      </c>
      <c r="C4">
        <v>1</v>
      </c>
      <c r="D4">
        <v>2</v>
      </c>
      <c r="E4">
        <v>3</v>
      </c>
      <c r="F4">
        <v>4</v>
      </c>
      <c r="G4">
        <v>5</v>
      </c>
      <c r="H4">
        <v>6</v>
      </c>
      <c r="I4">
        <v>7</v>
      </c>
      <c r="J4">
        <v>8</v>
      </c>
      <c r="K4">
        <v>9</v>
      </c>
      <c r="L4">
        <v>10</v>
      </c>
      <c r="M4">
        <v>11</v>
      </c>
      <c r="N4">
        <v>12</v>
      </c>
      <c r="O4">
        <v>13</v>
      </c>
      <c r="P4">
        <v>14</v>
      </c>
      <c r="Q4">
        <v>15</v>
      </c>
      <c r="R4">
        <v>16</v>
      </c>
      <c r="S4">
        <v>17</v>
      </c>
      <c r="T4" t="s">
        <v>3</v>
      </c>
      <c r="U4">
        <v>0</v>
      </c>
      <c r="V4">
        <v>1</v>
      </c>
      <c r="W4">
        <v>2</v>
      </c>
      <c r="X4">
        <v>3</v>
      </c>
      <c r="Y4">
        <v>4</v>
      </c>
      <c r="Z4">
        <v>5</v>
      </c>
      <c r="AA4">
        <v>6</v>
      </c>
      <c r="AB4">
        <v>7</v>
      </c>
      <c r="AC4">
        <v>8</v>
      </c>
      <c r="AD4">
        <v>9</v>
      </c>
      <c r="AE4">
        <v>10</v>
      </c>
      <c r="AF4">
        <v>11</v>
      </c>
      <c r="AG4">
        <v>12</v>
      </c>
      <c r="AH4">
        <v>13</v>
      </c>
      <c r="AI4">
        <v>14</v>
      </c>
      <c r="AJ4">
        <v>15</v>
      </c>
      <c r="AK4">
        <v>16</v>
      </c>
      <c r="AL4">
        <v>17</v>
      </c>
    </row>
    <row r="5" spans="1:38">
      <c r="A5">
        <v>0</v>
      </c>
      <c r="B5" s="3">
        <v>48.958803165183006</v>
      </c>
      <c r="C5" s="3">
        <v>74.971453324549486</v>
      </c>
      <c r="D5" s="3">
        <v>85.440164365065002</v>
      </c>
      <c r="E5" s="3">
        <v>93.344917302741422</v>
      </c>
      <c r="F5" s="3">
        <v>100.24438282655422</v>
      </c>
      <c r="G5" s="3">
        <v>106.71697926139842</v>
      </c>
      <c r="H5" s="3">
        <v>113.31100147370799</v>
      </c>
      <c r="I5" s="3">
        <v>119.6</v>
      </c>
      <c r="J5" s="3">
        <v>125.3</v>
      </c>
      <c r="K5" s="3">
        <v>130.85</v>
      </c>
      <c r="L5" s="3">
        <v>136.35</v>
      </c>
      <c r="M5" s="3">
        <v>142.19999999999999</v>
      </c>
      <c r="N5" s="3">
        <v>149.1</v>
      </c>
      <c r="O5" s="3">
        <v>156.44999999999999</v>
      </c>
      <c r="P5" s="3">
        <v>162.75</v>
      </c>
      <c r="Q5" s="3">
        <v>167.05</v>
      </c>
      <c r="R5" s="3">
        <v>169.35</v>
      </c>
      <c r="S5" s="3">
        <v>170.45</v>
      </c>
      <c r="T5">
        <v>0</v>
      </c>
      <c r="U5" s="3">
        <v>2.1387425846000028</v>
      </c>
      <c r="V5" s="3">
        <v>2.5760125846000079</v>
      </c>
      <c r="W5" s="3">
        <v>3.0144805846000082</v>
      </c>
      <c r="X5" s="3">
        <v>3.4517505845999921</v>
      </c>
      <c r="Y5" s="3">
        <v>3.8890205845999901</v>
      </c>
      <c r="Z5" s="3">
        <v>4.3262905845999882</v>
      </c>
      <c r="AA5" s="3">
        <v>4.7647585846000027</v>
      </c>
      <c r="AB5" s="3">
        <v>5.05</v>
      </c>
      <c r="AC5" s="3">
        <v>5.2949999999999999</v>
      </c>
      <c r="AD5" s="3">
        <v>5.5949999999999998</v>
      </c>
      <c r="AE5" s="3">
        <v>5.9349999999999996</v>
      </c>
      <c r="AF5" s="3">
        <v>6.6349999999999998</v>
      </c>
      <c r="AG5" s="3">
        <v>7.6</v>
      </c>
      <c r="AH5" s="3">
        <v>7.875</v>
      </c>
      <c r="AI5" s="3">
        <v>7.09</v>
      </c>
      <c r="AJ5" s="3">
        <v>6.19</v>
      </c>
      <c r="AK5" s="3">
        <v>5.84</v>
      </c>
      <c r="AL5" s="3">
        <v>5.81</v>
      </c>
    </row>
    <row r="6" spans="1:38">
      <c r="A6">
        <v>1</v>
      </c>
      <c r="B6" s="3">
        <v>53.474314135411497</v>
      </c>
      <c r="C6" s="3">
        <v>75.986046101408277</v>
      </c>
      <c r="D6" s="3">
        <v>86.176114928900063</v>
      </c>
      <c r="E6" s="3">
        <v>93.953603077506884</v>
      </c>
      <c r="F6" s="3">
        <v>100.78905930833906</v>
      </c>
      <c r="G6" s="3">
        <v>107.25432489519144</v>
      </c>
      <c r="H6" s="3">
        <v>113.88118398224867</v>
      </c>
      <c r="I6" s="3">
        <v>120.08329999999999</v>
      </c>
      <c r="J6" s="3">
        <v>125.7667</v>
      </c>
      <c r="K6" s="3">
        <v>131.3083</v>
      </c>
      <c r="L6" s="3">
        <v>136.8083</v>
      </c>
      <c r="M6" s="3">
        <v>142.7167</v>
      </c>
      <c r="N6" s="3">
        <v>149.73330000000001</v>
      </c>
      <c r="O6" s="3">
        <v>157.04169999999999</v>
      </c>
      <c r="P6" s="3">
        <v>163.20830000000001</v>
      </c>
      <c r="Q6" s="3">
        <v>167.3083</v>
      </c>
      <c r="R6" s="3">
        <v>169.47499999999999</v>
      </c>
      <c r="S6" s="3">
        <v>170.50829999999999</v>
      </c>
      <c r="T6">
        <v>1</v>
      </c>
      <c r="U6" s="3">
        <v>2.1746825845999993</v>
      </c>
      <c r="V6" s="3">
        <v>2.6131505846000209</v>
      </c>
      <c r="W6" s="3">
        <v>3.0509447095999889</v>
      </c>
      <c r="X6" s="3">
        <v>3.4882147096000011</v>
      </c>
      <c r="Y6" s="3">
        <v>3.9254847096000134</v>
      </c>
      <c r="Z6" s="3">
        <v>4.3627547096000114</v>
      </c>
      <c r="AA6" s="3">
        <v>4.8012227095999975</v>
      </c>
      <c r="AB6" s="3">
        <v>5.0650000000000004</v>
      </c>
      <c r="AC6" s="3">
        <v>5.3208330000000004</v>
      </c>
      <c r="AD6" s="3">
        <v>5.619167</v>
      </c>
      <c r="AE6" s="3">
        <v>5.9675000000000002</v>
      </c>
      <c r="AF6" s="3">
        <v>6.7191669999999997</v>
      </c>
      <c r="AG6" s="3">
        <v>7.6766670000000001</v>
      </c>
      <c r="AH6" s="3">
        <v>7.8441669999999997</v>
      </c>
      <c r="AI6" s="3">
        <v>6.99</v>
      </c>
      <c r="AJ6" s="3">
        <v>6.14</v>
      </c>
      <c r="AK6" s="3">
        <v>5.8316670000000004</v>
      </c>
      <c r="AL6" s="3">
        <v>5.8133330000000001</v>
      </c>
    </row>
    <row r="7" spans="1:38">
      <c r="A7">
        <v>2</v>
      </c>
      <c r="B7" s="3">
        <v>57.864633683635361</v>
      </c>
      <c r="C7" s="3">
        <v>76.9107746715095</v>
      </c>
      <c r="D7" s="3">
        <v>86.893901043259746</v>
      </c>
      <c r="E7" s="3">
        <v>94.555103426662868</v>
      </c>
      <c r="F7" s="3">
        <v>101.33058188324316</v>
      </c>
      <c r="G7" s="3">
        <v>107.79254814083257</v>
      </c>
      <c r="H7" s="3">
        <v>114.45628666662307</v>
      </c>
      <c r="I7" s="3">
        <v>120.5667</v>
      </c>
      <c r="J7" s="3">
        <v>126.2333</v>
      </c>
      <c r="K7" s="3">
        <v>131.76669999999999</v>
      </c>
      <c r="L7" s="3">
        <v>137.26669999999999</v>
      </c>
      <c r="M7" s="3">
        <v>143.23330000000001</v>
      </c>
      <c r="N7" s="3">
        <v>150.36670000000001</v>
      </c>
      <c r="O7" s="3">
        <v>157.63329999999999</v>
      </c>
      <c r="P7" s="3">
        <v>163.66669999999999</v>
      </c>
      <c r="Q7" s="3">
        <v>167.5667</v>
      </c>
      <c r="R7" s="3">
        <v>169.6</v>
      </c>
      <c r="S7" s="3">
        <v>170.5667</v>
      </c>
      <c r="T7">
        <v>2</v>
      </c>
      <c r="U7" s="3">
        <v>2.2118205845999981</v>
      </c>
      <c r="V7" s="3">
        <v>2.6490905846000032</v>
      </c>
      <c r="W7" s="3">
        <v>3.0874088345999979</v>
      </c>
      <c r="X7" s="3">
        <v>3.5246788346000102</v>
      </c>
      <c r="Y7" s="3">
        <v>3.961948834599994</v>
      </c>
      <c r="Z7" s="3">
        <v>4.3992188345999921</v>
      </c>
      <c r="AA7" s="3">
        <v>4.8376868345999924</v>
      </c>
      <c r="AB7" s="3">
        <v>5.08</v>
      </c>
      <c r="AC7" s="3">
        <v>5.3466670000000001</v>
      </c>
      <c r="AD7" s="3">
        <v>5.6433330000000002</v>
      </c>
      <c r="AE7" s="3">
        <v>6</v>
      </c>
      <c r="AF7" s="3">
        <v>6.8033330000000003</v>
      </c>
      <c r="AG7" s="3">
        <v>7.7533329999999996</v>
      </c>
      <c r="AH7" s="3">
        <v>7.8133330000000001</v>
      </c>
      <c r="AI7" s="3">
        <v>6.89</v>
      </c>
      <c r="AJ7" s="3">
        <v>6.09</v>
      </c>
      <c r="AK7" s="3">
        <v>5.8233329999999999</v>
      </c>
      <c r="AL7" s="3">
        <v>5.8166669999999998</v>
      </c>
    </row>
    <row r="8" spans="1:38">
      <c r="A8">
        <v>3</v>
      </c>
      <c r="B8" s="3">
        <v>61.366264206336027</v>
      </c>
      <c r="C8" s="3">
        <v>77.849697710042349</v>
      </c>
      <c r="D8" s="3">
        <v>87.586727974499027</v>
      </c>
      <c r="E8" s="3">
        <v>95.143682959109114</v>
      </c>
      <c r="F8" s="3">
        <v>101.8637690738403</v>
      </c>
      <c r="G8" s="3">
        <v>108.34418623349831</v>
      </c>
      <c r="H8" s="3">
        <v>115</v>
      </c>
      <c r="I8" s="3">
        <v>121.05</v>
      </c>
      <c r="J8" s="3">
        <v>126.7</v>
      </c>
      <c r="K8" s="3">
        <v>132.22499999999999</v>
      </c>
      <c r="L8" s="3">
        <v>137.72499999999999</v>
      </c>
      <c r="M8" s="3">
        <v>143.75</v>
      </c>
      <c r="N8" s="3">
        <v>151</v>
      </c>
      <c r="O8" s="3">
        <v>158.22499999999999</v>
      </c>
      <c r="P8" s="3">
        <v>164.125</v>
      </c>
      <c r="Q8" s="3">
        <v>167.82499999999999</v>
      </c>
      <c r="R8" s="3">
        <v>169.72499999999999</v>
      </c>
      <c r="S8" s="3">
        <v>170.625</v>
      </c>
      <c r="T8">
        <v>3</v>
      </c>
      <c r="U8" s="3">
        <v>2.2477605845999946</v>
      </c>
      <c r="V8" s="3">
        <v>2.686228584600002</v>
      </c>
      <c r="W8" s="3">
        <v>3.1234985846000143</v>
      </c>
      <c r="X8" s="3">
        <v>3.5607685845999981</v>
      </c>
      <c r="Y8" s="3">
        <v>3.9980385845999962</v>
      </c>
      <c r="Z8" s="3">
        <v>4.4365065845999965</v>
      </c>
      <c r="AA8" s="3">
        <v>4.8733329999999997</v>
      </c>
      <c r="AB8" s="3">
        <v>5.0949999999999998</v>
      </c>
      <c r="AC8" s="3">
        <v>5.3724999999999996</v>
      </c>
      <c r="AD8" s="3">
        <v>5.6675000000000004</v>
      </c>
      <c r="AE8" s="3">
        <v>6.0324999999999998</v>
      </c>
      <c r="AF8" s="3">
        <v>6.8875000000000002</v>
      </c>
      <c r="AG8" s="3">
        <v>7.83</v>
      </c>
      <c r="AH8" s="3">
        <v>7.7824999999999998</v>
      </c>
      <c r="AI8" s="3">
        <v>6.79</v>
      </c>
      <c r="AJ8" s="3">
        <v>6.04</v>
      </c>
      <c r="AK8" s="3">
        <v>5.8150000000000004</v>
      </c>
      <c r="AL8" s="3">
        <v>5.82</v>
      </c>
    </row>
    <row r="9" spans="1:38">
      <c r="A9">
        <v>4</v>
      </c>
      <c r="B9" s="3">
        <v>64.163967723577471</v>
      </c>
      <c r="C9" s="3">
        <v>78.746065071779611</v>
      </c>
      <c r="D9" s="3">
        <v>88.269585807618469</v>
      </c>
      <c r="E9" s="3">
        <v>95.731886188005817</v>
      </c>
      <c r="F9" s="3">
        <v>102.40834950791343</v>
      </c>
      <c r="G9" s="3">
        <v>108.88521216549601</v>
      </c>
      <c r="H9" s="3">
        <v>115.5667</v>
      </c>
      <c r="I9" s="3">
        <v>121.5333</v>
      </c>
      <c r="J9" s="3">
        <v>127.16670000000001</v>
      </c>
      <c r="K9" s="3">
        <v>132.6833</v>
      </c>
      <c r="L9" s="3">
        <v>138.1833</v>
      </c>
      <c r="M9" s="3">
        <v>144.26669999999999</v>
      </c>
      <c r="N9" s="3">
        <v>151.63329999999999</v>
      </c>
      <c r="O9" s="3">
        <v>158.8167</v>
      </c>
      <c r="P9" s="3">
        <v>164.58330000000001</v>
      </c>
      <c r="Q9" s="3">
        <v>168.08330000000001</v>
      </c>
      <c r="R9" s="3">
        <v>169.85</v>
      </c>
      <c r="S9" s="3">
        <v>170.6833</v>
      </c>
      <c r="T9">
        <v>4</v>
      </c>
      <c r="U9" s="3">
        <v>2.2848985846000005</v>
      </c>
      <c r="V9" s="3">
        <v>2.7221685846000128</v>
      </c>
      <c r="W9" s="3">
        <v>3.1599627095999949</v>
      </c>
      <c r="X9" s="3">
        <v>3.597232709599993</v>
      </c>
      <c r="Y9" s="3">
        <v>4.0345027096000052</v>
      </c>
      <c r="Z9" s="3">
        <v>4.4729707096000055</v>
      </c>
      <c r="AA9" s="3">
        <v>4.9022220000000001</v>
      </c>
      <c r="AB9" s="3">
        <v>5.1100000000000003</v>
      </c>
      <c r="AC9" s="3">
        <v>5.398333</v>
      </c>
      <c r="AD9" s="3">
        <v>5.6916669999999998</v>
      </c>
      <c r="AE9" s="3">
        <v>6.0650000000000004</v>
      </c>
      <c r="AF9" s="3">
        <v>6.9716670000000001</v>
      </c>
      <c r="AG9" s="3">
        <v>7.9066669999999997</v>
      </c>
      <c r="AH9" s="3">
        <v>7.7516670000000003</v>
      </c>
      <c r="AI9" s="3">
        <v>6.69</v>
      </c>
      <c r="AJ9" s="3">
        <v>5.99</v>
      </c>
      <c r="AK9" s="3">
        <v>5.806667</v>
      </c>
      <c r="AL9" s="3">
        <v>5.8233329999999999</v>
      </c>
    </row>
    <row r="10" spans="1:38">
      <c r="A10">
        <v>5</v>
      </c>
      <c r="B10" s="3">
        <v>66.204590992976961</v>
      </c>
      <c r="C10" s="3">
        <v>79.631733189740459</v>
      </c>
      <c r="D10" s="3">
        <v>88.936112098158048</v>
      </c>
      <c r="E10" s="3">
        <v>96.313909109661125</v>
      </c>
      <c r="F10" s="3">
        <v>102.95078115347388</v>
      </c>
      <c r="G10" s="3">
        <v>109.42813187296663</v>
      </c>
      <c r="H10" s="3">
        <v>116.13330000000001</v>
      </c>
      <c r="I10" s="3">
        <v>122.0167</v>
      </c>
      <c r="J10" s="3">
        <v>127.63330000000001</v>
      </c>
      <c r="K10" s="3">
        <v>133.14169999999999</v>
      </c>
      <c r="L10" s="3">
        <v>138.64169999999999</v>
      </c>
      <c r="M10" s="3">
        <v>144.7833</v>
      </c>
      <c r="N10" s="3">
        <v>152.26669999999999</v>
      </c>
      <c r="O10" s="3">
        <v>159.4083</v>
      </c>
      <c r="P10" s="3">
        <v>165.04169999999999</v>
      </c>
      <c r="Q10" s="3">
        <v>168.3417</v>
      </c>
      <c r="R10" s="3">
        <v>169.97499999999999</v>
      </c>
      <c r="S10" s="3">
        <v>170.74170000000001</v>
      </c>
      <c r="T10">
        <v>5</v>
      </c>
      <c r="U10" s="3">
        <v>2.3208385846000041</v>
      </c>
      <c r="V10" s="3">
        <v>2.7581085845999951</v>
      </c>
      <c r="W10" s="3">
        <v>3.196426834600004</v>
      </c>
      <c r="X10" s="3">
        <v>3.6336968346000162</v>
      </c>
      <c r="Y10" s="3">
        <v>4.0709668346000143</v>
      </c>
      <c r="Z10" s="3">
        <v>4.5094348346000004</v>
      </c>
      <c r="AA10" s="3">
        <v>4.9311109999999996</v>
      </c>
      <c r="AB10" s="3">
        <v>5.125</v>
      </c>
      <c r="AC10" s="3">
        <v>5.4241669999999997</v>
      </c>
      <c r="AD10" s="3">
        <v>5.7158329999999999</v>
      </c>
      <c r="AE10" s="3">
        <v>6.0975000000000001</v>
      </c>
      <c r="AF10" s="3">
        <v>7.0558329999999998</v>
      </c>
      <c r="AG10" s="3">
        <v>7.983333</v>
      </c>
      <c r="AH10" s="3">
        <v>7.7208329999999998</v>
      </c>
      <c r="AI10" s="3">
        <v>6.59</v>
      </c>
      <c r="AJ10" s="3">
        <v>5.94</v>
      </c>
      <c r="AK10" s="3">
        <v>5.7983330000000004</v>
      </c>
      <c r="AL10" s="3">
        <v>5.8266669999999996</v>
      </c>
    </row>
    <row r="11" spans="1:38">
      <c r="A11">
        <v>6</v>
      </c>
      <c r="B11" s="3">
        <v>67.826752484010797</v>
      </c>
      <c r="C11" s="3">
        <v>80.535316655231952</v>
      </c>
      <c r="D11" s="3">
        <v>89.58086595407309</v>
      </c>
      <c r="E11" s="3">
        <v>96.884200880302089</v>
      </c>
      <c r="F11" s="3">
        <v>103.503592992769</v>
      </c>
      <c r="G11" s="3">
        <v>109.9676720638641</v>
      </c>
      <c r="H11" s="3">
        <v>116.7</v>
      </c>
      <c r="I11" s="3">
        <v>122.5</v>
      </c>
      <c r="J11" s="3">
        <v>128.1</v>
      </c>
      <c r="K11" s="3">
        <v>133.6</v>
      </c>
      <c r="L11" s="3">
        <v>139.1</v>
      </c>
      <c r="M11" s="3">
        <v>145.30000000000001</v>
      </c>
      <c r="N11" s="3">
        <v>152.9</v>
      </c>
      <c r="O11" s="3">
        <v>160</v>
      </c>
      <c r="P11" s="3">
        <v>165.5</v>
      </c>
      <c r="Q11" s="3">
        <v>168.6</v>
      </c>
      <c r="R11" s="3">
        <v>170.1</v>
      </c>
      <c r="S11" s="3">
        <v>170.8</v>
      </c>
      <c r="T11">
        <v>6</v>
      </c>
      <c r="U11" s="3">
        <v>2.3579765846000029</v>
      </c>
      <c r="V11" s="3">
        <v>2.7952465845999939</v>
      </c>
      <c r="W11" s="3">
        <v>3.2325165846000061</v>
      </c>
      <c r="X11" s="3">
        <v>3.6697865846000042</v>
      </c>
      <c r="Y11" s="3">
        <v>4.1082545846000045</v>
      </c>
      <c r="Z11" s="3">
        <v>4.5455245846000025</v>
      </c>
      <c r="AA11" s="3">
        <v>4.96</v>
      </c>
      <c r="AB11" s="3">
        <v>5.14</v>
      </c>
      <c r="AC11" s="3">
        <v>5.45</v>
      </c>
      <c r="AD11" s="3">
        <v>5.74</v>
      </c>
      <c r="AE11" s="3">
        <v>6.13</v>
      </c>
      <c r="AF11" s="3">
        <v>7.14</v>
      </c>
      <c r="AG11" s="3">
        <v>8.06</v>
      </c>
      <c r="AH11" s="3">
        <v>7.69</v>
      </c>
      <c r="AI11" s="3">
        <v>6.49</v>
      </c>
      <c r="AJ11" s="3">
        <v>5.89</v>
      </c>
      <c r="AK11" s="3">
        <v>5.79</v>
      </c>
      <c r="AL11" s="3">
        <v>5.83</v>
      </c>
    </row>
    <row r="12" spans="1:38">
      <c r="A12">
        <v>7</v>
      </c>
      <c r="B12" s="3">
        <v>69.17092982706049</v>
      </c>
      <c r="C12" s="3">
        <v>81.39702509158289</v>
      </c>
      <c r="D12" s="3">
        <v>90.218598089856471</v>
      </c>
      <c r="E12" s="3">
        <v>97.454926598943644</v>
      </c>
      <c r="F12" s="3">
        <v>104.04270616584536</v>
      </c>
      <c r="G12" s="3">
        <v>110.51535983762344</v>
      </c>
      <c r="H12" s="3">
        <v>117.1833</v>
      </c>
      <c r="I12" s="3">
        <v>122.9667</v>
      </c>
      <c r="J12" s="3">
        <v>128.5583</v>
      </c>
      <c r="K12" s="3">
        <v>134.0583</v>
      </c>
      <c r="L12" s="3">
        <v>139.61670000000001</v>
      </c>
      <c r="M12" s="3">
        <v>145.9333</v>
      </c>
      <c r="N12" s="3">
        <v>153.49170000000001</v>
      </c>
      <c r="O12" s="3">
        <v>160.45830000000001</v>
      </c>
      <c r="P12" s="3">
        <v>165.75829999999999</v>
      </c>
      <c r="Q12" s="3">
        <v>168.72499999999999</v>
      </c>
      <c r="R12" s="3">
        <v>170.1583</v>
      </c>
      <c r="S12" s="3">
        <v>170.8</v>
      </c>
      <c r="T12">
        <v>7</v>
      </c>
      <c r="U12" s="3">
        <v>2.3939165846000066</v>
      </c>
      <c r="V12" s="3">
        <v>2.8311865846000046</v>
      </c>
      <c r="W12" s="3">
        <v>3.2689807096000152</v>
      </c>
      <c r="X12" s="3">
        <v>3.706250709599999</v>
      </c>
      <c r="Y12" s="3">
        <v>4.1447187095999993</v>
      </c>
      <c r="Z12" s="3">
        <v>4.5819887095999974</v>
      </c>
      <c r="AA12" s="3">
        <v>4.9749999999999996</v>
      </c>
      <c r="AB12" s="3">
        <v>5.1658330000000001</v>
      </c>
      <c r="AC12" s="3">
        <v>5.4741669999999996</v>
      </c>
      <c r="AD12" s="3">
        <v>5.7725</v>
      </c>
      <c r="AE12" s="3">
        <v>6.2141669999999998</v>
      </c>
      <c r="AF12" s="3">
        <v>7.2166670000000002</v>
      </c>
      <c r="AG12" s="3">
        <v>8.0291669999999993</v>
      </c>
      <c r="AH12" s="3">
        <v>7.59</v>
      </c>
      <c r="AI12" s="3">
        <v>6.44</v>
      </c>
      <c r="AJ12" s="3">
        <v>5.8816670000000002</v>
      </c>
      <c r="AK12" s="3">
        <v>5.7933329999999996</v>
      </c>
      <c r="AL12" s="3">
        <v>5.83</v>
      </c>
    </row>
    <row r="13" spans="1:38">
      <c r="A13">
        <v>8</v>
      </c>
      <c r="B13" s="3">
        <v>70.476840412879653</v>
      </c>
      <c r="C13" s="3">
        <v>82.272057428138226</v>
      </c>
      <c r="D13" s="3">
        <v>90.844090202619952</v>
      </c>
      <c r="E13" s="3">
        <v>98.020477128711718</v>
      </c>
      <c r="F13" s="3">
        <v>104.58068671403383</v>
      </c>
      <c r="G13" s="3">
        <v>111.06594650522372</v>
      </c>
      <c r="H13" s="3">
        <v>117.66670000000001</v>
      </c>
      <c r="I13" s="3">
        <v>123.4333</v>
      </c>
      <c r="J13" s="3">
        <v>129.01669999999999</v>
      </c>
      <c r="K13" s="3">
        <v>134.51669999999999</v>
      </c>
      <c r="L13" s="3">
        <v>140.13329999999999</v>
      </c>
      <c r="M13" s="3">
        <v>146.5667</v>
      </c>
      <c r="N13" s="3">
        <v>154.08330000000001</v>
      </c>
      <c r="O13" s="3">
        <v>160.91669999999999</v>
      </c>
      <c r="P13" s="3">
        <v>166.01669999999999</v>
      </c>
      <c r="Q13" s="3">
        <v>168.85</v>
      </c>
      <c r="R13" s="3">
        <v>170.2167</v>
      </c>
      <c r="S13" s="3">
        <v>170.8</v>
      </c>
      <c r="T13">
        <v>8</v>
      </c>
      <c r="U13" s="3">
        <v>2.4310545846000053</v>
      </c>
      <c r="V13" s="3">
        <v>2.8683245846000176</v>
      </c>
      <c r="W13" s="3">
        <v>3.3054448345999958</v>
      </c>
      <c r="X13" s="3">
        <v>3.7427148345999939</v>
      </c>
      <c r="Y13" s="3">
        <v>4.1811828345999942</v>
      </c>
      <c r="Z13" s="3">
        <v>4.6184528346000064</v>
      </c>
      <c r="AA13" s="3">
        <v>4.99</v>
      </c>
      <c r="AB13" s="3">
        <v>5.1916669999999998</v>
      </c>
      <c r="AC13" s="3">
        <v>5.4983329999999997</v>
      </c>
      <c r="AD13" s="3">
        <v>5.8049999999999997</v>
      </c>
      <c r="AE13" s="3">
        <v>6.2983330000000004</v>
      </c>
      <c r="AF13" s="3">
        <v>7.2933329999999996</v>
      </c>
      <c r="AG13" s="3">
        <v>7.9983329999999997</v>
      </c>
      <c r="AH13" s="3">
        <v>7.49</v>
      </c>
      <c r="AI13" s="3">
        <v>6.39</v>
      </c>
      <c r="AJ13" s="3">
        <v>5.8733329999999997</v>
      </c>
      <c r="AK13" s="3">
        <v>5.7966670000000002</v>
      </c>
      <c r="AL13" s="3">
        <v>5.83</v>
      </c>
    </row>
    <row r="14" spans="1:38">
      <c r="A14">
        <v>9</v>
      </c>
      <c r="B14" s="3">
        <v>71.651840465202014</v>
      </c>
      <c r="C14" s="3">
        <v>83.107174801501898</v>
      </c>
      <c r="D14" s="3">
        <v>91.458007268490562</v>
      </c>
      <c r="E14" s="3">
        <v>98.593800335119994</v>
      </c>
      <c r="F14" s="3">
        <v>105.1123585036445</v>
      </c>
      <c r="G14" s="3">
        <v>111.61406463213486</v>
      </c>
      <c r="H14" s="3">
        <v>118.15</v>
      </c>
      <c r="I14" s="3">
        <v>123.9</v>
      </c>
      <c r="J14" s="3">
        <v>129.47499999999999</v>
      </c>
      <c r="K14" s="3">
        <v>134.97499999999999</v>
      </c>
      <c r="L14" s="3">
        <v>140.65</v>
      </c>
      <c r="M14" s="3">
        <v>147.19999999999999</v>
      </c>
      <c r="N14" s="3">
        <v>154.67500000000001</v>
      </c>
      <c r="O14" s="3">
        <v>161.375</v>
      </c>
      <c r="P14" s="3">
        <v>166.27500000000001</v>
      </c>
      <c r="Q14" s="3">
        <v>168.97499999999999</v>
      </c>
      <c r="R14" s="3">
        <v>170.27500000000001</v>
      </c>
      <c r="S14" s="3">
        <v>170.8</v>
      </c>
      <c r="T14">
        <v>9</v>
      </c>
      <c r="U14" s="3">
        <v>2.4669945846000019</v>
      </c>
      <c r="V14" s="3">
        <v>2.9042645845999999</v>
      </c>
      <c r="W14" s="3">
        <v>3.341534584599998</v>
      </c>
      <c r="X14" s="3">
        <v>3.7800025845999983</v>
      </c>
      <c r="Y14" s="3">
        <v>4.2172725845999963</v>
      </c>
      <c r="Z14" s="3">
        <v>4.6545425846000086</v>
      </c>
      <c r="AA14" s="3">
        <v>5.0049999999999999</v>
      </c>
      <c r="AB14" s="3">
        <v>5.2175000000000002</v>
      </c>
      <c r="AC14" s="3">
        <v>5.5225</v>
      </c>
      <c r="AD14" s="3">
        <v>5.8375000000000004</v>
      </c>
      <c r="AE14" s="3">
        <v>6.3825000000000003</v>
      </c>
      <c r="AF14" s="3">
        <v>7.37</v>
      </c>
      <c r="AG14" s="3">
        <v>7.9675000000000002</v>
      </c>
      <c r="AH14" s="3">
        <v>7.39</v>
      </c>
      <c r="AI14" s="3">
        <v>6.34</v>
      </c>
      <c r="AJ14" s="3">
        <v>5.8650000000000002</v>
      </c>
      <c r="AK14" s="3">
        <v>5.8</v>
      </c>
      <c r="AL14" s="3">
        <v>5.83</v>
      </c>
    </row>
    <row r="15" spans="1:38">
      <c r="A15">
        <v>10</v>
      </c>
      <c r="B15" s="3">
        <v>72.780054455515398</v>
      </c>
      <c r="C15" s="3">
        <v>83.910998885104988</v>
      </c>
      <c r="D15" s="3">
        <v>92.09045542265558</v>
      </c>
      <c r="E15" s="3">
        <v>99.149911233563415</v>
      </c>
      <c r="F15" s="3">
        <v>105.64908538927239</v>
      </c>
      <c r="G15" s="3">
        <v>112.17141928326934</v>
      </c>
      <c r="H15" s="3">
        <v>118.63330000000001</v>
      </c>
      <c r="I15" s="3">
        <v>124.36669999999999</v>
      </c>
      <c r="J15" s="3">
        <v>129.9333</v>
      </c>
      <c r="K15" s="3">
        <v>135.4333</v>
      </c>
      <c r="L15" s="3">
        <v>141.16669999999999</v>
      </c>
      <c r="M15" s="3">
        <v>147.83330000000001</v>
      </c>
      <c r="N15" s="3">
        <v>155.26669999999999</v>
      </c>
      <c r="O15" s="3">
        <v>161.83330000000001</v>
      </c>
      <c r="P15" s="3">
        <v>166.5333</v>
      </c>
      <c r="Q15" s="3">
        <v>169.1</v>
      </c>
      <c r="R15" s="3">
        <v>170.33330000000001</v>
      </c>
      <c r="S15" s="3">
        <v>170.8</v>
      </c>
      <c r="T15">
        <v>10</v>
      </c>
      <c r="U15" s="3">
        <v>2.5029345845999842</v>
      </c>
      <c r="V15" s="3">
        <v>2.9414025845999845</v>
      </c>
      <c r="W15" s="3">
        <v>3.3779987095999928</v>
      </c>
      <c r="X15" s="3">
        <v>3.8164667096000073</v>
      </c>
      <c r="Y15" s="3">
        <v>4.2537367095999912</v>
      </c>
      <c r="Z15" s="3">
        <v>4.6910067095999892</v>
      </c>
      <c r="AA15" s="3">
        <v>5.0199999999999996</v>
      </c>
      <c r="AB15" s="3">
        <v>5.2433329999999998</v>
      </c>
      <c r="AC15" s="3">
        <v>5.5466670000000002</v>
      </c>
      <c r="AD15" s="3">
        <v>5.87</v>
      </c>
      <c r="AE15" s="3">
        <v>6.4666670000000002</v>
      </c>
      <c r="AF15" s="3">
        <v>7.4466669999999997</v>
      </c>
      <c r="AG15" s="3">
        <v>7.9366669999999999</v>
      </c>
      <c r="AH15" s="3">
        <v>7.29</v>
      </c>
      <c r="AI15" s="3">
        <v>6.29</v>
      </c>
      <c r="AJ15" s="3">
        <v>5.8566669999999998</v>
      </c>
      <c r="AK15" s="3">
        <v>5.8033330000000003</v>
      </c>
      <c r="AL15" s="3">
        <v>5.83</v>
      </c>
    </row>
    <row r="16" spans="1:38">
      <c r="A16">
        <v>11</v>
      </c>
      <c r="B16" s="3">
        <v>73.911783804340175</v>
      </c>
      <c r="C16" s="3">
        <v>84.671972659755511</v>
      </c>
      <c r="D16" s="3">
        <v>92.714701987586395</v>
      </c>
      <c r="E16" s="3">
        <v>99.701863106758111</v>
      </c>
      <c r="F16" s="3">
        <v>106.18568476838043</v>
      </c>
      <c r="G16" s="3">
        <v>112.73267794661288</v>
      </c>
      <c r="H16" s="3">
        <v>119.11669999999999</v>
      </c>
      <c r="I16" s="3">
        <v>124.83329999999999</v>
      </c>
      <c r="J16" s="3">
        <v>130.39169999999999</v>
      </c>
      <c r="K16" s="3">
        <v>135.89169999999999</v>
      </c>
      <c r="L16" s="3">
        <v>141.6833</v>
      </c>
      <c r="M16" s="3">
        <v>148.4667</v>
      </c>
      <c r="N16" s="3">
        <v>155.85830000000001</v>
      </c>
      <c r="O16" s="3">
        <v>162.29169999999999</v>
      </c>
      <c r="P16" s="3">
        <v>166.79169999999999</v>
      </c>
      <c r="Q16" s="3">
        <v>169.22499999999999</v>
      </c>
      <c r="R16" s="3">
        <v>170.39169999999999</v>
      </c>
      <c r="S16" s="3">
        <v>170.8</v>
      </c>
      <c r="T16">
        <v>11</v>
      </c>
      <c r="U16" s="3">
        <v>2.5400725845999972</v>
      </c>
      <c r="V16" s="3">
        <v>2.9773425846000094</v>
      </c>
      <c r="W16" s="3">
        <v>3.4144628346000019</v>
      </c>
      <c r="X16" s="3">
        <v>3.852930834599988</v>
      </c>
      <c r="Y16" s="3">
        <v>4.2902008346000002</v>
      </c>
      <c r="Z16" s="3">
        <v>4.7274708346000125</v>
      </c>
      <c r="AA16" s="3">
        <v>5.0350000000000001</v>
      </c>
      <c r="AB16" s="3">
        <v>5.2691670000000004</v>
      </c>
      <c r="AC16" s="3">
        <v>5.5708330000000004</v>
      </c>
      <c r="AD16" s="3">
        <v>5.9024999999999999</v>
      </c>
      <c r="AE16" s="3">
        <v>6.5508329999999999</v>
      </c>
      <c r="AF16" s="3">
        <v>7.523333</v>
      </c>
      <c r="AG16" s="3">
        <v>7.9058330000000003</v>
      </c>
      <c r="AH16" s="3">
        <v>7.19</v>
      </c>
      <c r="AI16" s="3">
        <v>6.24</v>
      </c>
      <c r="AJ16" s="3">
        <v>5.8483330000000002</v>
      </c>
      <c r="AK16" s="3">
        <v>5.806667</v>
      </c>
      <c r="AL16" s="3">
        <v>5.83</v>
      </c>
    </row>
    <row r="20" spans="1:38">
      <c r="A20" s="1" t="s">
        <v>0</v>
      </c>
      <c r="B20" s="1"/>
      <c r="C20" s="1"/>
      <c r="D20" s="1"/>
      <c r="E20" s="1"/>
      <c r="F20" s="1"/>
      <c r="G20" s="2"/>
      <c r="H20" s="2"/>
      <c r="I20" s="2"/>
      <c r="J20" s="2"/>
      <c r="K20" s="2"/>
      <c r="L20" s="2"/>
      <c r="M20" s="2"/>
      <c r="N20" s="2"/>
      <c r="O20" s="2"/>
      <c r="P20" s="2"/>
      <c r="Q20" s="2"/>
      <c r="R20" s="2"/>
      <c r="S20" s="2"/>
      <c r="T20" s="1"/>
      <c r="U20" s="1"/>
      <c r="V20" s="1"/>
      <c r="W20" s="1"/>
      <c r="X20" s="1"/>
      <c r="Y20" s="1"/>
      <c r="Z20" s="1"/>
      <c r="AA20" s="1"/>
      <c r="AB20" s="1"/>
      <c r="AC20" s="1"/>
      <c r="AD20" s="1"/>
      <c r="AE20" s="1"/>
      <c r="AF20" s="1"/>
      <c r="AG20" s="1"/>
      <c r="AH20" s="1"/>
      <c r="AI20" s="1"/>
      <c r="AJ20" s="1"/>
      <c r="AK20" s="1"/>
      <c r="AL20" s="1"/>
    </row>
    <row r="21" spans="1:38">
      <c r="A21" t="s">
        <v>2</v>
      </c>
      <c r="B21" s="1">
        <v>0</v>
      </c>
      <c r="C21" s="1">
        <v>1</v>
      </c>
      <c r="D21" s="1">
        <v>2</v>
      </c>
      <c r="E21" s="1">
        <v>3</v>
      </c>
      <c r="F21" s="1">
        <v>4</v>
      </c>
      <c r="G21" s="1">
        <v>5</v>
      </c>
      <c r="H21" s="1">
        <v>6</v>
      </c>
      <c r="I21" s="1">
        <v>7</v>
      </c>
      <c r="J21" s="1">
        <v>8</v>
      </c>
      <c r="K21" s="1">
        <v>9</v>
      </c>
      <c r="L21" s="1">
        <v>10</v>
      </c>
      <c r="M21" s="1">
        <v>11</v>
      </c>
      <c r="N21" s="1">
        <v>12</v>
      </c>
      <c r="O21" s="1">
        <v>13</v>
      </c>
      <c r="P21" s="1">
        <v>14</v>
      </c>
      <c r="Q21" s="1">
        <v>15</v>
      </c>
      <c r="R21" s="1">
        <v>16</v>
      </c>
      <c r="S21" s="1">
        <v>17</v>
      </c>
      <c r="T21" s="1" t="s">
        <v>3</v>
      </c>
      <c r="U21" s="1">
        <v>0</v>
      </c>
      <c r="V21" s="1">
        <v>1</v>
      </c>
      <c r="W21" s="1">
        <v>2</v>
      </c>
      <c r="X21" s="1">
        <v>3</v>
      </c>
      <c r="Y21" s="1">
        <v>4</v>
      </c>
      <c r="Z21" s="1">
        <v>5</v>
      </c>
      <c r="AA21" s="1">
        <v>6</v>
      </c>
      <c r="AB21" s="1">
        <v>7</v>
      </c>
      <c r="AC21" s="1">
        <v>8</v>
      </c>
      <c r="AD21" s="1">
        <v>9</v>
      </c>
      <c r="AE21" s="1">
        <v>10</v>
      </c>
      <c r="AF21" s="1">
        <v>11</v>
      </c>
      <c r="AG21" s="1">
        <v>12</v>
      </c>
      <c r="AH21" s="1">
        <v>13</v>
      </c>
      <c r="AI21" s="1">
        <v>14</v>
      </c>
      <c r="AJ21" s="1">
        <v>15</v>
      </c>
      <c r="AK21" s="1">
        <v>16</v>
      </c>
      <c r="AL21" s="1">
        <v>17</v>
      </c>
    </row>
    <row r="22" spans="1:38">
      <c r="A22" s="1">
        <v>0</v>
      </c>
      <c r="B22" s="3">
        <v>48.403121748179018</v>
      </c>
      <c r="C22" s="3">
        <v>73.375284889913331</v>
      </c>
      <c r="D22" s="3">
        <v>84.293911109437914</v>
      </c>
      <c r="E22" s="3">
        <v>92.214427495343784</v>
      </c>
      <c r="F22" s="3">
        <v>99.454292099204409</v>
      </c>
      <c r="G22" s="3">
        <v>106.16575185412472</v>
      </c>
      <c r="H22" s="3">
        <v>112.73309581868564</v>
      </c>
      <c r="I22" s="2">
        <v>118.75</v>
      </c>
      <c r="J22" s="2">
        <v>124.6</v>
      </c>
      <c r="K22" s="2">
        <v>130.5</v>
      </c>
      <c r="L22" s="2">
        <v>136.9</v>
      </c>
      <c r="M22" s="2">
        <v>143.69999999999999</v>
      </c>
      <c r="N22" s="2">
        <v>149.6</v>
      </c>
      <c r="O22" s="2">
        <v>153.6</v>
      </c>
      <c r="P22" s="2">
        <v>155.94999999999999</v>
      </c>
      <c r="Q22" s="2">
        <v>157.05000000000001</v>
      </c>
      <c r="R22" s="2">
        <v>157.5</v>
      </c>
      <c r="S22" s="2">
        <v>157.9</v>
      </c>
      <c r="T22" s="1">
        <v>0</v>
      </c>
      <c r="U22" s="3">
        <v>2.0785187300000061</v>
      </c>
      <c r="V22" s="3">
        <v>2.5062987299999975</v>
      </c>
      <c r="W22" s="3">
        <v>2.9352507299999928</v>
      </c>
      <c r="X22" s="3">
        <v>3.3630307299999913</v>
      </c>
      <c r="Y22" s="3">
        <v>3.790810730000004</v>
      </c>
      <c r="Z22" s="3">
        <v>4.2185907300000025</v>
      </c>
      <c r="AA22" s="3">
        <v>4.6475427300000121</v>
      </c>
      <c r="AB22" s="2">
        <v>5</v>
      </c>
      <c r="AC22" s="2">
        <v>5.35</v>
      </c>
      <c r="AD22" s="2">
        <v>5.87</v>
      </c>
      <c r="AE22" s="2">
        <v>6.48</v>
      </c>
      <c r="AF22" s="2">
        <v>6.73</v>
      </c>
      <c r="AG22" s="2">
        <v>6.3</v>
      </c>
      <c r="AH22" s="2">
        <v>5.665</v>
      </c>
      <c r="AI22" s="2">
        <v>5.35</v>
      </c>
      <c r="AJ22" s="2">
        <v>5.26</v>
      </c>
      <c r="AK22" s="2">
        <v>5.2249999999999996</v>
      </c>
      <c r="AL22" s="2">
        <v>5.24</v>
      </c>
    </row>
    <row r="23" spans="1:38">
      <c r="A23" s="1">
        <v>1</v>
      </c>
      <c r="B23" s="3">
        <v>52.601481267943271</v>
      </c>
      <c r="C23" s="3">
        <v>74.456771262361599</v>
      </c>
      <c r="D23" s="3">
        <v>85.00792341769322</v>
      </c>
      <c r="E23" s="3">
        <v>92.841384975115304</v>
      </c>
      <c r="F23" s="3">
        <v>100.02796668401568</v>
      </c>
      <c r="G23" s="3">
        <v>106.72713874975474</v>
      </c>
      <c r="H23" s="3">
        <v>113.26135057239921</v>
      </c>
      <c r="I23" s="2">
        <v>119.24169999999999</v>
      </c>
      <c r="J23" s="2">
        <v>125.08329999999999</v>
      </c>
      <c r="K23" s="2">
        <v>131</v>
      </c>
      <c r="L23" s="2">
        <v>137.4667</v>
      </c>
      <c r="M23" s="2">
        <v>144.26669999999999</v>
      </c>
      <c r="N23" s="2">
        <v>150.01669999999999</v>
      </c>
      <c r="O23" s="2">
        <v>153.85</v>
      </c>
      <c r="P23" s="2">
        <v>156.0917</v>
      </c>
      <c r="Q23" s="2">
        <v>157.0917</v>
      </c>
      <c r="R23" s="2">
        <v>157.5333</v>
      </c>
      <c r="S23" s="2">
        <v>157.9333</v>
      </c>
      <c r="T23" s="1">
        <v>1</v>
      </c>
      <c r="U23" s="3">
        <v>2.1136787299999966</v>
      </c>
      <c r="V23" s="3">
        <v>2.5426307299999991</v>
      </c>
      <c r="W23" s="3">
        <v>2.9703374799999978</v>
      </c>
      <c r="X23" s="3">
        <v>3.3984104799999955</v>
      </c>
      <c r="Y23" s="3">
        <v>3.8264834799999932</v>
      </c>
      <c r="Z23" s="3">
        <v>4.2545564800000051</v>
      </c>
      <c r="AA23" s="3">
        <v>4.6826294799999886</v>
      </c>
      <c r="AB23" s="2">
        <v>5.0216669999999999</v>
      </c>
      <c r="AC23" s="2">
        <v>5.3866670000000001</v>
      </c>
      <c r="AD23" s="2">
        <v>5.92</v>
      </c>
      <c r="AE23" s="2">
        <v>6.5316669999999997</v>
      </c>
      <c r="AF23" s="2">
        <v>6.72</v>
      </c>
      <c r="AG23" s="2">
        <v>6.2383329999999999</v>
      </c>
      <c r="AH23" s="2">
        <v>5.6208330000000002</v>
      </c>
      <c r="AI23" s="2">
        <v>5.3416670000000002</v>
      </c>
      <c r="AJ23" s="2">
        <v>5.2533329999999996</v>
      </c>
      <c r="AK23" s="2">
        <v>5.2258329999999997</v>
      </c>
      <c r="AL23" s="2">
        <v>5.2416669999999996</v>
      </c>
    </row>
    <row r="24" spans="1:38">
      <c r="A24" s="1">
        <v>2</v>
      </c>
      <c r="B24" s="3">
        <v>56.677829855424577</v>
      </c>
      <c r="C24" s="3">
        <v>75.47857512411889</v>
      </c>
      <c r="D24" s="3">
        <v>85.714842385355979</v>
      </c>
      <c r="E24" s="3">
        <v>93.467942618423464</v>
      </c>
      <c r="F24" s="3">
        <v>100.5976416267718</v>
      </c>
      <c r="G24" s="3">
        <v>107.28155824409532</v>
      </c>
      <c r="H24" s="3">
        <v>113.79766698461601</v>
      </c>
      <c r="I24" s="2">
        <v>119.7333</v>
      </c>
      <c r="J24" s="2">
        <v>125.5667</v>
      </c>
      <c r="K24" s="2">
        <v>131.5</v>
      </c>
      <c r="L24" s="2">
        <v>138.0333</v>
      </c>
      <c r="M24" s="2">
        <v>144.83330000000001</v>
      </c>
      <c r="N24" s="2">
        <v>150.4333</v>
      </c>
      <c r="O24" s="2">
        <v>154.1</v>
      </c>
      <c r="P24" s="2">
        <v>156.23330000000001</v>
      </c>
      <c r="Q24" s="2">
        <v>157.13329999999999</v>
      </c>
      <c r="R24" s="2">
        <v>157.5667</v>
      </c>
      <c r="S24" s="2">
        <v>157.9667</v>
      </c>
      <c r="T24" s="1">
        <v>2</v>
      </c>
      <c r="U24" s="3">
        <v>2.1500107299999911</v>
      </c>
      <c r="V24" s="3">
        <v>2.5777907300000038</v>
      </c>
      <c r="W24" s="3">
        <v>3.0060102300000011</v>
      </c>
      <c r="X24" s="3">
        <v>3.4340832299999988</v>
      </c>
      <c r="Y24" s="3">
        <v>3.8621562299999965</v>
      </c>
      <c r="Z24" s="3">
        <v>4.2902292300000084</v>
      </c>
      <c r="AA24" s="3">
        <v>4.7183022300000061</v>
      </c>
      <c r="AB24" s="2">
        <v>5.0433329999999996</v>
      </c>
      <c r="AC24" s="2">
        <v>5.4233330000000004</v>
      </c>
      <c r="AD24" s="2">
        <v>5.97</v>
      </c>
      <c r="AE24" s="2">
        <v>6.5833329999999997</v>
      </c>
      <c r="AF24" s="2">
        <v>6.71</v>
      </c>
      <c r="AG24" s="2">
        <v>6.1766670000000001</v>
      </c>
      <c r="AH24" s="2">
        <v>5.5766669999999996</v>
      </c>
      <c r="AI24" s="2">
        <v>5.3333329999999997</v>
      </c>
      <c r="AJ24" s="2">
        <v>5.2466670000000004</v>
      </c>
      <c r="AK24" s="2">
        <v>5.226667</v>
      </c>
      <c r="AL24" s="2">
        <v>5.2433329999999998</v>
      </c>
    </row>
    <row r="25" spans="1:38">
      <c r="A25" s="1">
        <v>3</v>
      </c>
      <c r="B25" s="3">
        <v>59.956753963437343</v>
      </c>
      <c r="C25" s="3">
        <v>76.507800491253647</v>
      </c>
      <c r="D25" s="3">
        <v>86.407481182616479</v>
      </c>
      <c r="E25" s="3">
        <v>94.087749665596164</v>
      </c>
      <c r="F25" s="3">
        <v>101.15766162520259</v>
      </c>
      <c r="G25" s="3">
        <v>107.84164956728844</v>
      </c>
      <c r="H25" s="2">
        <v>114.0667</v>
      </c>
      <c r="I25" s="2">
        <v>120.22499999999999</v>
      </c>
      <c r="J25" s="2">
        <v>126.05</v>
      </c>
      <c r="K25" s="2">
        <v>132</v>
      </c>
      <c r="L25" s="2">
        <v>138.6</v>
      </c>
      <c r="M25" s="2">
        <v>145.4</v>
      </c>
      <c r="N25" s="2">
        <v>150.85</v>
      </c>
      <c r="O25" s="2">
        <v>154.35</v>
      </c>
      <c r="P25" s="2">
        <v>156.375</v>
      </c>
      <c r="Q25" s="2">
        <v>157.17500000000001</v>
      </c>
      <c r="R25" s="2">
        <v>157.6</v>
      </c>
      <c r="S25" s="2">
        <v>158</v>
      </c>
      <c r="T25" s="1">
        <v>3</v>
      </c>
      <c r="U25" s="3">
        <v>2.1851707300000029</v>
      </c>
      <c r="V25" s="3">
        <v>2.6141227300000054</v>
      </c>
      <c r="W25" s="3">
        <v>3.0419027300000039</v>
      </c>
      <c r="X25" s="3">
        <v>3.4696827300000024</v>
      </c>
      <c r="Y25" s="3">
        <v>3.8974627299999867</v>
      </c>
      <c r="Z25" s="3">
        <v>4.3264147300000104</v>
      </c>
      <c r="AA25" s="2">
        <v>4.6466669999999999</v>
      </c>
      <c r="AB25" s="2">
        <v>5.0650000000000004</v>
      </c>
      <c r="AC25" s="2">
        <v>5.46</v>
      </c>
      <c r="AD25" s="2">
        <v>6.02</v>
      </c>
      <c r="AE25" s="2">
        <v>6.6349999999999998</v>
      </c>
      <c r="AF25" s="2">
        <v>6.7</v>
      </c>
      <c r="AG25" s="2">
        <v>6.1150000000000002</v>
      </c>
      <c r="AH25" s="2">
        <v>5.5324999999999998</v>
      </c>
      <c r="AI25" s="2">
        <v>5.3250000000000002</v>
      </c>
      <c r="AJ25" s="2">
        <v>5.24</v>
      </c>
      <c r="AK25" s="2">
        <v>5.2275</v>
      </c>
      <c r="AL25" s="2">
        <v>5.2450000000000001</v>
      </c>
    </row>
    <row r="26" spans="1:38">
      <c r="A26" s="1">
        <v>4</v>
      </c>
      <c r="B26" s="3">
        <v>62.618945240707419</v>
      </c>
      <c r="C26" s="3">
        <v>77.461733341242535</v>
      </c>
      <c r="D26" s="3">
        <v>87.074364538717077</v>
      </c>
      <c r="E26" s="3">
        <v>94.704750132382188</v>
      </c>
      <c r="F26" s="3">
        <v>101.72553119193002</v>
      </c>
      <c r="G26" s="3">
        <v>108.38378436472584</v>
      </c>
      <c r="H26" s="2">
        <v>114.6444</v>
      </c>
      <c r="I26" s="2">
        <v>120.7167</v>
      </c>
      <c r="J26" s="2">
        <v>126.5333</v>
      </c>
      <c r="K26" s="2">
        <v>132.5</v>
      </c>
      <c r="L26" s="2">
        <v>139.16669999999999</v>
      </c>
      <c r="M26" s="2">
        <v>145.9667</v>
      </c>
      <c r="N26" s="2">
        <v>151.26669999999999</v>
      </c>
      <c r="O26" s="2">
        <v>154.6</v>
      </c>
      <c r="P26" s="2">
        <v>156.51669999999999</v>
      </c>
      <c r="Q26" s="2">
        <v>157.2167</v>
      </c>
      <c r="R26" s="2">
        <v>157.63329999999999</v>
      </c>
      <c r="S26" s="2">
        <v>158.0333</v>
      </c>
      <c r="T26" s="1">
        <v>4</v>
      </c>
      <c r="U26" s="3">
        <v>2.2215027299999974</v>
      </c>
      <c r="V26" s="3">
        <v>2.6492827300000101</v>
      </c>
      <c r="W26" s="3">
        <v>3.0773557300000078</v>
      </c>
      <c r="X26" s="3">
        <v>3.5054287300000055</v>
      </c>
      <c r="Y26" s="3">
        <v>3.9335017300000032</v>
      </c>
      <c r="Z26" s="3">
        <v>4.3615747299999867</v>
      </c>
      <c r="AA26" s="2">
        <v>4.7211109999999996</v>
      </c>
      <c r="AB26" s="2">
        <v>5.0866670000000003</v>
      </c>
      <c r="AC26" s="2">
        <v>5.4966670000000004</v>
      </c>
      <c r="AD26" s="2">
        <v>6.07</v>
      </c>
      <c r="AE26" s="2">
        <v>6.6866669999999999</v>
      </c>
      <c r="AF26" s="2">
        <v>6.69</v>
      </c>
      <c r="AG26" s="2">
        <v>6.0533330000000003</v>
      </c>
      <c r="AH26" s="2">
        <v>5.4883329999999999</v>
      </c>
      <c r="AI26" s="2">
        <v>5.3166669999999998</v>
      </c>
      <c r="AJ26" s="2">
        <v>5.233333</v>
      </c>
      <c r="AK26" s="2">
        <v>5.2283330000000001</v>
      </c>
      <c r="AL26" s="2">
        <v>5.2466670000000004</v>
      </c>
    </row>
    <row r="27" spans="1:38">
      <c r="A27" s="1">
        <v>5</v>
      </c>
      <c r="B27" s="3">
        <v>64.607606263077145</v>
      </c>
      <c r="C27" s="3">
        <v>78.399812084560708</v>
      </c>
      <c r="D27" s="3">
        <v>87.729460756254298</v>
      </c>
      <c r="E27" s="3">
        <v>95.315269305938472</v>
      </c>
      <c r="F27" s="3">
        <v>102.28401511723784</v>
      </c>
      <c r="G27" s="3">
        <v>108.93186029392166</v>
      </c>
      <c r="H27" s="2">
        <v>115.2222</v>
      </c>
      <c r="I27" s="2">
        <v>121.20829999999999</v>
      </c>
      <c r="J27" s="2">
        <v>127.0167</v>
      </c>
      <c r="K27" s="2">
        <v>133</v>
      </c>
      <c r="L27" s="2">
        <v>139.73330000000001</v>
      </c>
      <c r="M27" s="2">
        <v>146.5333</v>
      </c>
      <c r="N27" s="2">
        <v>151.6833</v>
      </c>
      <c r="O27" s="2">
        <v>154.85</v>
      </c>
      <c r="P27" s="2">
        <v>156.6583</v>
      </c>
      <c r="Q27" s="2">
        <v>157.25829999999999</v>
      </c>
      <c r="R27" s="2">
        <v>157.66669999999999</v>
      </c>
      <c r="S27" s="2">
        <v>158.0667</v>
      </c>
      <c r="T27" s="1">
        <v>5</v>
      </c>
      <c r="U27" s="3">
        <v>2.2566627300000022</v>
      </c>
      <c r="V27" s="3">
        <v>2.6844427300000007</v>
      </c>
      <c r="W27" s="3">
        <v>3.1130284800000112</v>
      </c>
      <c r="X27" s="3">
        <v>3.5411014799999947</v>
      </c>
      <c r="Y27" s="3">
        <v>3.9691744800000066</v>
      </c>
      <c r="Z27" s="3">
        <v>4.3972474799999901</v>
      </c>
      <c r="AA27" s="2">
        <v>4.7955560000000004</v>
      </c>
      <c r="AB27" s="2">
        <v>5.108333</v>
      </c>
      <c r="AC27" s="2">
        <v>5.5333329999999998</v>
      </c>
      <c r="AD27" s="2">
        <v>6.12</v>
      </c>
      <c r="AE27" s="2">
        <v>6.7383329999999999</v>
      </c>
      <c r="AF27" s="2">
        <v>6.68</v>
      </c>
      <c r="AG27" s="2">
        <v>5.9916669999999996</v>
      </c>
      <c r="AH27" s="2">
        <v>5.4441670000000002</v>
      </c>
      <c r="AI27" s="2">
        <v>5.3083330000000002</v>
      </c>
      <c r="AJ27" s="2">
        <v>5.226667</v>
      </c>
      <c r="AK27" s="2">
        <v>5.2291670000000003</v>
      </c>
      <c r="AL27" s="2">
        <v>5.2483329999999997</v>
      </c>
    </row>
    <row r="28" spans="1:38">
      <c r="A28" s="1">
        <v>6</v>
      </c>
      <c r="B28" s="3">
        <v>66.230348380164259</v>
      </c>
      <c r="C28" s="3">
        <v>79.350755047066613</v>
      </c>
      <c r="D28" s="3">
        <v>88.367665719181929</v>
      </c>
      <c r="E28" s="3">
        <v>95.91328272366006</v>
      </c>
      <c r="F28" s="3">
        <v>102.84585505066036</v>
      </c>
      <c r="G28" s="3">
        <v>109.480330632533</v>
      </c>
      <c r="H28" s="2">
        <v>115.8</v>
      </c>
      <c r="I28" s="2">
        <v>121.7</v>
      </c>
      <c r="J28" s="2">
        <v>127.5</v>
      </c>
      <c r="K28" s="2">
        <v>133.5</v>
      </c>
      <c r="L28" s="2">
        <v>140.30000000000001</v>
      </c>
      <c r="M28" s="2">
        <v>147.1</v>
      </c>
      <c r="N28" s="2">
        <v>152.1</v>
      </c>
      <c r="O28" s="2">
        <v>155.1</v>
      </c>
      <c r="P28" s="2">
        <v>156.80000000000001</v>
      </c>
      <c r="Q28" s="2">
        <v>157.30000000000001</v>
      </c>
      <c r="R28" s="2">
        <v>157.69999999999999</v>
      </c>
      <c r="S28" s="2">
        <v>158.1</v>
      </c>
      <c r="T28" s="1">
        <v>6</v>
      </c>
      <c r="U28" s="3">
        <v>2.2929947300000109</v>
      </c>
      <c r="V28" s="3">
        <v>2.7207747300000023</v>
      </c>
      <c r="W28" s="3">
        <v>3.1485547300000007</v>
      </c>
      <c r="X28" s="3">
        <v>3.5763347299999992</v>
      </c>
      <c r="Y28" s="3">
        <v>4.0052867300000088</v>
      </c>
      <c r="Z28" s="3">
        <v>4.4330667299999931</v>
      </c>
      <c r="AA28" s="2">
        <v>4.87</v>
      </c>
      <c r="AB28" s="2">
        <v>5.13</v>
      </c>
      <c r="AC28" s="2">
        <v>5.57</v>
      </c>
      <c r="AD28" s="2">
        <v>6.17</v>
      </c>
      <c r="AE28" s="2">
        <v>6.79</v>
      </c>
      <c r="AF28" s="2">
        <v>6.67</v>
      </c>
      <c r="AG28" s="2">
        <v>5.93</v>
      </c>
      <c r="AH28" s="2">
        <v>5.4</v>
      </c>
      <c r="AI28" s="2">
        <v>5.3</v>
      </c>
      <c r="AJ28" s="2">
        <v>5.22</v>
      </c>
      <c r="AK28" s="2">
        <v>5.23</v>
      </c>
      <c r="AL28" s="2">
        <v>5.25</v>
      </c>
    </row>
    <row r="29" spans="1:38">
      <c r="A29" s="1">
        <v>7</v>
      </c>
      <c r="B29" s="3">
        <v>67.53821287457184</v>
      </c>
      <c r="C29" s="3">
        <v>80.250761534110495</v>
      </c>
      <c r="D29" s="3">
        <v>88.998695626144197</v>
      </c>
      <c r="E29" s="3">
        <v>96.521211743469422</v>
      </c>
      <c r="F29" s="3">
        <v>103.3907345105753</v>
      </c>
      <c r="G29" s="3">
        <v>110.02261114733859</v>
      </c>
      <c r="H29" s="2">
        <v>116.29170000000001</v>
      </c>
      <c r="I29" s="2">
        <v>122.1833</v>
      </c>
      <c r="J29" s="2">
        <v>128</v>
      </c>
      <c r="K29" s="2">
        <v>134.0667</v>
      </c>
      <c r="L29" s="2">
        <v>140.86670000000001</v>
      </c>
      <c r="M29" s="2">
        <v>147.51669999999999</v>
      </c>
      <c r="N29" s="2">
        <v>152.35</v>
      </c>
      <c r="O29" s="2">
        <v>155.24170000000001</v>
      </c>
      <c r="P29" s="2">
        <v>156.8417</v>
      </c>
      <c r="Q29" s="2">
        <v>157.33330000000001</v>
      </c>
      <c r="R29" s="2">
        <v>157.73330000000001</v>
      </c>
      <c r="S29" s="2">
        <v>158.1</v>
      </c>
      <c r="T29" s="1">
        <v>7</v>
      </c>
      <c r="U29" s="3">
        <v>2.3281547299999943</v>
      </c>
      <c r="V29" s="3">
        <v>2.755934730000007</v>
      </c>
      <c r="W29" s="3">
        <v>3.1843739800000037</v>
      </c>
      <c r="X29" s="3">
        <v>3.6124469800000014</v>
      </c>
      <c r="Y29" s="3">
        <v>4.0405199799999991</v>
      </c>
      <c r="Z29" s="3">
        <v>4.4685929799999968</v>
      </c>
      <c r="AA29" s="2">
        <v>4.891667</v>
      </c>
      <c r="AB29" s="2">
        <v>5.1666670000000003</v>
      </c>
      <c r="AC29" s="2">
        <v>5.62</v>
      </c>
      <c r="AD29" s="2">
        <v>6.2216670000000001</v>
      </c>
      <c r="AE29" s="2">
        <v>6.78</v>
      </c>
      <c r="AF29" s="2">
        <v>6.608333</v>
      </c>
      <c r="AG29" s="2">
        <v>5.8858329999999999</v>
      </c>
      <c r="AH29" s="2">
        <v>5.391667</v>
      </c>
      <c r="AI29" s="2">
        <v>5.2933329999999996</v>
      </c>
      <c r="AJ29" s="2">
        <v>5.2208329999999998</v>
      </c>
      <c r="AK29" s="2">
        <v>5.2316669999999998</v>
      </c>
      <c r="AL29" s="2">
        <v>5.25</v>
      </c>
    </row>
    <row r="30" spans="1:38">
      <c r="A30" s="1">
        <v>8</v>
      </c>
      <c r="B30" s="3">
        <v>68.851906654146376</v>
      </c>
      <c r="C30" s="3">
        <v>81.156960722898646</v>
      </c>
      <c r="D30" s="3">
        <v>89.616784585697019</v>
      </c>
      <c r="E30" s="3">
        <v>97.11690431034981</v>
      </c>
      <c r="F30" s="3">
        <v>103.93923928151064</v>
      </c>
      <c r="G30" s="3">
        <v>110.56555537446548</v>
      </c>
      <c r="H30" s="2">
        <v>116.7833</v>
      </c>
      <c r="I30" s="2">
        <v>122.66670000000001</v>
      </c>
      <c r="J30" s="2">
        <v>128.5</v>
      </c>
      <c r="K30" s="2">
        <v>134.63329999999999</v>
      </c>
      <c r="L30" s="2">
        <v>141.4333</v>
      </c>
      <c r="M30" s="2">
        <v>147.9333</v>
      </c>
      <c r="N30" s="2">
        <v>152.6</v>
      </c>
      <c r="O30" s="2">
        <v>155.38329999999999</v>
      </c>
      <c r="P30" s="2">
        <v>156.88329999999999</v>
      </c>
      <c r="Q30" s="2">
        <v>157.36670000000001</v>
      </c>
      <c r="R30" s="2">
        <v>157.76669999999999</v>
      </c>
      <c r="S30" s="2">
        <v>158.1</v>
      </c>
      <c r="T30" s="1">
        <v>8</v>
      </c>
      <c r="U30" s="3">
        <v>2.364486730000003</v>
      </c>
      <c r="V30" s="3">
        <v>2.7922667299999944</v>
      </c>
      <c r="W30" s="3">
        <v>3.2200467300000071</v>
      </c>
      <c r="X30" s="3">
        <v>3.6481197300000048</v>
      </c>
      <c r="Y30" s="3">
        <v>4.0761927299999883</v>
      </c>
      <c r="Z30" s="3">
        <v>4.5042657300000002</v>
      </c>
      <c r="AA30" s="2">
        <v>4.9133329999999997</v>
      </c>
      <c r="AB30" s="2">
        <v>5.2033329999999998</v>
      </c>
      <c r="AC30" s="2">
        <v>5.67</v>
      </c>
      <c r="AD30" s="2">
        <v>6.273333</v>
      </c>
      <c r="AE30" s="2">
        <v>6.77</v>
      </c>
      <c r="AF30" s="2">
        <v>6.5466670000000002</v>
      </c>
      <c r="AG30" s="2">
        <v>5.8416670000000002</v>
      </c>
      <c r="AH30" s="2">
        <v>5.3833330000000004</v>
      </c>
      <c r="AI30" s="2">
        <v>5.2866669999999996</v>
      </c>
      <c r="AJ30" s="2">
        <v>5.2216670000000001</v>
      </c>
      <c r="AK30" s="2">
        <v>5.233333</v>
      </c>
      <c r="AL30" s="2">
        <v>5.25</v>
      </c>
    </row>
    <row r="31" spans="1:38">
      <c r="A31" s="1">
        <v>9</v>
      </c>
      <c r="B31" s="3">
        <v>70.03460237841243</v>
      </c>
      <c r="C31" s="3">
        <v>81.98243469616267</v>
      </c>
      <c r="D31" s="3">
        <v>90.268268316078618</v>
      </c>
      <c r="E31" s="3">
        <v>97.713968175108974</v>
      </c>
      <c r="F31" s="3">
        <v>104.48543863686125</v>
      </c>
      <c r="G31" s="3">
        <v>111.10372672786301</v>
      </c>
      <c r="H31" s="2">
        <v>117.27500000000001</v>
      </c>
      <c r="I31" s="2">
        <v>123.15</v>
      </c>
      <c r="J31" s="2">
        <v>129</v>
      </c>
      <c r="K31" s="2">
        <v>135.19999999999999</v>
      </c>
      <c r="L31" s="2">
        <v>142</v>
      </c>
      <c r="M31" s="2">
        <v>148.35</v>
      </c>
      <c r="N31" s="2">
        <v>152.85</v>
      </c>
      <c r="O31" s="2">
        <v>155.52500000000001</v>
      </c>
      <c r="P31" s="2">
        <v>156.92500000000001</v>
      </c>
      <c r="Q31" s="2">
        <v>157.4</v>
      </c>
      <c r="R31" s="2">
        <v>157.80000000000001</v>
      </c>
      <c r="S31" s="2">
        <v>158.1</v>
      </c>
      <c r="T31" s="1">
        <v>9</v>
      </c>
      <c r="U31" s="3">
        <v>2.3996467299999935</v>
      </c>
      <c r="V31" s="3">
        <v>2.8274267299999991</v>
      </c>
      <c r="W31" s="3">
        <v>3.2552067300000118</v>
      </c>
      <c r="X31" s="3">
        <v>3.6841587299999929</v>
      </c>
      <c r="Y31" s="3">
        <v>4.1119387300000056</v>
      </c>
      <c r="Z31" s="3">
        <v>4.5397187300000041</v>
      </c>
      <c r="AA31" s="2">
        <v>4.9349999999999996</v>
      </c>
      <c r="AB31" s="2">
        <v>5.24</v>
      </c>
      <c r="AC31" s="2">
        <v>5.72</v>
      </c>
      <c r="AD31" s="2">
        <v>6.3250000000000002</v>
      </c>
      <c r="AE31" s="2">
        <v>6.76</v>
      </c>
      <c r="AF31" s="2">
        <v>6.4850000000000003</v>
      </c>
      <c r="AG31" s="2">
        <v>5.7975000000000003</v>
      </c>
      <c r="AH31" s="2">
        <v>5.375</v>
      </c>
      <c r="AI31" s="2">
        <v>5.28</v>
      </c>
      <c r="AJ31" s="2">
        <v>5.2225000000000001</v>
      </c>
      <c r="AK31" s="2">
        <v>5.2350000000000003</v>
      </c>
      <c r="AL31" s="2">
        <v>5.25</v>
      </c>
    </row>
    <row r="32" spans="1:38">
      <c r="A32" s="1">
        <v>10</v>
      </c>
      <c r="B32" s="3">
        <v>71.167016505363051</v>
      </c>
      <c r="C32" s="3">
        <v>82.780781449147298</v>
      </c>
      <c r="D32" s="3">
        <v>90.927480682441214</v>
      </c>
      <c r="E32" s="3">
        <v>98.294405397604706</v>
      </c>
      <c r="F32" s="3">
        <v>105.04903871319746</v>
      </c>
      <c r="G32" s="3">
        <v>111.6472546868205</v>
      </c>
      <c r="H32" s="2">
        <v>117.7667</v>
      </c>
      <c r="I32" s="2">
        <v>123.63330000000001</v>
      </c>
      <c r="J32" s="2">
        <v>129.5</v>
      </c>
      <c r="K32" s="2">
        <v>135.76669999999999</v>
      </c>
      <c r="L32" s="2">
        <v>142.5667</v>
      </c>
      <c r="M32" s="2">
        <v>148.76669999999999</v>
      </c>
      <c r="N32" s="2">
        <v>153.1</v>
      </c>
      <c r="O32" s="2">
        <v>155.66669999999999</v>
      </c>
      <c r="P32" s="2">
        <v>156.9667</v>
      </c>
      <c r="Q32" s="2">
        <v>157.4333</v>
      </c>
      <c r="R32" s="2">
        <v>157.83330000000001</v>
      </c>
      <c r="S32" s="2">
        <v>158.1</v>
      </c>
      <c r="T32" s="1">
        <v>10</v>
      </c>
      <c r="U32" s="3">
        <v>2.4348067299999911</v>
      </c>
      <c r="V32" s="3">
        <v>2.8637587300000007</v>
      </c>
      <c r="W32" s="3">
        <v>3.2913922299999996</v>
      </c>
      <c r="X32" s="3">
        <v>3.7194652299999973</v>
      </c>
      <c r="Y32" s="3">
        <v>4.1475382300000092</v>
      </c>
      <c r="Z32" s="3">
        <v>4.5756112299999927</v>
      </c>
      <c r="AA32" s="2">
        <v>4.9566670000000004</v>
      </c>
      <c r="AB32" s="2">
        <v>5.2766669999999998</v>
      </c>
      <c r="AC32" s="2">
        <v>5.77</v>
      </c>
      <c r="AD32" s="2">
        <v>6.3766670000000003</v>
      </c>
      <c r="AE32" s="2">
        <v>6.75</v>
      </c>
      <c r="AF32" s="2">
        <v>6.4233330000000004</v>
      </c>
      <c r="AG32" s="2">
        <v>5.7533329999999996</v>
      </c>
      <c r="AH32" s="2">
        <v>5.3666669999999996</v>
      </c>
      <c r="AI32" s="2">
        <v>5.273333</v>
      </c>
      <c r="AJ32" s="2">
        <v>5.2233330000000002</v>
      </c>
      <c r="AK32" s="2">
        <v>5.2366669999999997</v>
      </c>
      <c r="AL32" s="2">
        <v>5.25</v>
      </c>
    </row>
    <row r="33" spans="1:38">
      <c r="A33" s="1">
        <v>11</v>
      </c>
      <c r="B33" s="3">
        <v>72.30293726020362</v>
      </c>
      <c r="C33" s="3">
        <v>83.534684276484512</v>
      </c>
      <c r="D33" s="3">
        <v>91.571288658577089</v>
      </c>
      <c r="E33" s="3">
        <v>98.876483220885035</v>
      </c>
      <c r="F33" s="3">
        <v>105.61101363575867</v>
      </c>
      <c r="G33" s="3">
        <v>112.18627907495441</v>
      </c>
      <c r="H33" s="2">
        <v>118.25830000000001</v>
      </c>
      <c r="I33" s="2">
        <v>124.11669999999999</v>
      </c>
      <c r="J33" s="2">
        <v>130</v>
      </c>
      <c r="K33" s="2">
        <v>136.33330000000001</v>
      </c>
      <c r="L33" s="2">
        <v>143.13329999999999</v>
      </c>
      <c r="M33" s="2">
        <v>149.1833</v>
      </c>
      <c r="N33" s="2">
        <v>153.35</v>
      </c>
      <c r="O33" s="2">
        <v>155.8083</v>
      </c>
      <c r="P33" s="2">
        <v>157.00829999999999</v>
      </c>
      <c r="Q33" s="2">
        <v>157.4667</v>
      </c>
      <c r="R33" s="2">
        <v>157.86670000000001</v>
      </c>
      <c r="S33" s="2">
        <v>158.1</v>
      </c>
      <c r="T33" s="1">
        <v>11</v>
      </c>
      <c r="U33" s="3">
        <v>2.4711387299999927</v>
      </c>
      <c r="V33" s="3">
        <v>2.8989187299999912</v>
      </c>
      <c r="W33" s="3">
        <v>3.3270649800000029</v>
      </c>
      <c r="X33" s="3">
        <v>3.7551379800000007</v>
      </c>
      <c r="Y33" s="3">
        <v>4.1832109799999984</v>
      </c>
      <c r="Z33" s="3">
        <v>4.6112839800000103</v>
      </c>
      <c r="AA33" s="2">
        <v>4.9783330000000001</v>
      </c>
      <c r="AB33" s="2">
        <v>5.3133330000000001</v>
      </c>
      <c r="AC33" s="2">
        <v>5.82</v>
      </c>
      <c r="AD33" s="2">
        <v>6.4283330000000003</v>
      </c>
      <c r="AE33" s="2">
        <v>6.74</v>
      </c>
      <c r="AF33" s="2">
        <v>6.3616669999999997</v>
      </c>
      <c r="AG33" s="2">
        <v>5.7091669999999999</v>
      </c>
      <c r="AH33" s="2">
        <v>5.358333</v>
      </c>
      <c r="AI33" s="2">
        <v>5.266667</v>
      </c>
      <c r="AJ33" s="2">
        <v>5.2241669999999996</v>
      </c>
      <c r="AK33" s="2">
        <v>5.2383329999999999</v>
      </c>
      <c r="AL33" s="2">
        <v>5.25</v>
      </c>
    </row>
  </sheetData>
  <phoneticPr fontId="1"/>
  <pageMargins left="0.78700000000000003" right="0.78700000000000003" top="0.98399999999999999" bottom="0.98399999999999999"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3" workbookViewId="0">
      <selection activeCell="B48" sqref="B48"/>
    </sheetView>
  </sheetViews>
  <sheetFormatPr defaultRowHeight="13.5"/>
  <sheetData>
    <row r="1" spans="1:11">
      <c r="C1" t="s">
        <v>14</v>
      </c>
      <c r="G1" t="s">
        <v>13</v>
      </c>
    </row>
    <row r="2" spans="1:11">
      <c r="C2" t="s">
        <v>4</v>
      </c>
    </row>
    <row r="3" spans="1:11">
      <c r="F3" s="23" t="s">
        <v>32</v>
      </c>
      <c r="G3" s="15"/>
      <c r="H3" s="15"/>
      <c r="I3" s="15"/>
      <c r="J3" s="15"/>
      <c r="K3" s="16"/>
    </row>
    <row r="4" spans="1:11">
      <c r="A4" t="s">
        <v>5</v>
      </c>
      <c r="B4">
        <v>5</v>
      </c>
      <c r="C4" s="4">
        <v>0.38600000000000001</v>
      </c>
      <c r="D4" s="4">
        <v>-23.699000000000002</v>
      </c>
      <c r="F4" s="17" t="s">
        <v>31</v>
      </c>
      <c r="G4" s="18" t="s">
        <v>6</v>
      </c>
      <c r="H4" s="18"/>
      <c r="I4" s="18"/>
      <c r="J4" s="18"/>
      <c r="K4" s="19"/>
    </row>
    <row r="5" spans="1:11">
      <c r="B5">
        <v>6</v>
      </c>
      <c r="C5" s="4">
        <v>0.46100000000000002</v>
      </c>
      <c r="D5" s="4">
        <v>-32.381999999999998</v>
      </c>
      <c r="F5" s="17"/>
      <c r="G5" s="18"/>
      <c r="H5" s="18">
        <v>3</v>
      </c>
      <c r="I5" s="18">
        <v>2</v>
      </c>
      <c r="J5" s="18">
        <v>1</v>
      </c>
      <c r="K5" s="19">
        <v>0</v>
      </c>
    </row>
    <row r="6" spans="1:11">
      <c r="B6">
        <v>7</v>
      </c>
      <c r="C6" s="4">
        <v>0.51300000000000001</v>
      </c>
      <c r="D6" s="4">
        <v>-38.878</v>
      </c>
      <c r="F6" s="17" t="s">
        <v>33</v>
      </c>
      <c r="G6" s="18" t="s">
        <v>7</v>
      </c>
      <c r="H6" s="18">
        <v>30.388200000000001</v>
      </c>
      <c r="I6" s="18">
        <v>-57.149500000000003</v>
      </c>
      <c r="J6" s="18">
        <v>50.812399999999997</v>
      </c>
      <c r="K6" s="19">
        <v>-9.1779100000000007</v>
      </c>
    </row>
    <row r="7" spans="1:11">
      <c r="B7">
        <v>8</v>
      </c>
      <c r="C7" s="4">
        <v>0.59199999999999997</v>
      </c>
      <c r="D7" s="4">
        <v>-48.804000000000002</v>
      </c>
      <c r="F7" s="17"/>
      <c r="G7" s="18" t="s">
        <v>8</v>
      </c>
      <c r="H7" s="18">
        <v>-85.013000000000005</v>
      </c>
      <c r="I7" s="18">
        <v>370.69200000000001</v>
      </c>
      <c r="J7" s="18">
        <v>-465.58</v>
      </c>
      <c r="K7" s="19">
        <v>191.84700000000001</v>
      </c>
    </row>
    <row r="8" spans="1:11">
      <c r="B8">
        <v>9</v>
      </c>
      <c r="C8" s="4">
        <v>0.68700000000000006</v>
      </c>
      <c r="D8" s="4">
        <v>-61.39</v>
      </c>
      <c r="F8" s="24"/>
      <c r="G8" s="21" t="s">
        <v>9</v>
      </c>
      <c r="H8" s="21">
        <v>-310.20499999999998</v>
      </c>
      <c r="I8" s="21">
        <v>1511.59</v>
      </c>
      <c r="J8" s="21">
        <v>-2363.0300000000002</v>
      </c>
      <c r="K8" s="22">
        <v>1231.04</v>
      </c>
    </row>
    <row r="9" spans="1:11">
      <c r="B9">
        <v>10</v>
      </c>
      <c r="C9" s="4">
        <v>0.752</v>
      </c>
      <c r="D9" s="4">
        <v>-70.460999999999999</v>
      </c>
      <c r="F9" s="14" t="s">
        <v>33</v>
      </c>
      <c r="G9" s="15" t="s">
        <v>7</v>
      </c>
      <c r="H9" s="15">
        <v>127.71899999999999</v>
      </c>
      <c r="I9" s="15">
        <v>-414.71199999999999</v>
      </c>
      <c r="J9" s="15">
        <v>485.75</v>
      </c>
      <c r="K9" s="16">
        <v>-184.49199999999999</v>
      </c>
    </row>
    <row r="10" spans="1:11">
      <c r="B10">
        <v>11</v>
      </c>
      <c r="C10" s="4">
        <v>0.78200000000000003</v>
      </c>
      <c r="D10" s="4">
        <v>-75.105999999999995</v>
      </c>
      <c r="F10" s="17"/>
      <c r="G10" s="18" t="s">
        <v>8</v>
      </c>
      <c r="H10" s="18">
        <v>-1787.66</v>
      </c>
      <c r="I10" s="18">
        <v>8039.22</v>
      </c>
      <c r="J10" s="18">
        <v>-11931</v>
      </c>
      <c r="K10" s="19">
        <v>5885.03</v>
      </c>
    </row>
    <row r="11" spans="1:11">
      <c r="B11">
        <v>12</v>
      </c>
      <c r="C11" s="4">
        <v>0.78300000000000003</v>
      </c>
      <c r="D11" s="4">
        <v>-75.641999999999996</v>
      </c>
      <c r="F11" s="17"/>
      <c r="G11" s="18" t="s">
        <v>10</v>
      </c>
      <c r="H11" s="18">
        <v>956.40099999999995</v>
      </c>
      <c r="I11" s="18">
        <v>-4627.55</v>
      </c>
      <c r="J11" s="18">
        <v>7530.58</v>
      </c>
      <c r="K11" s="19">
        <v>-4068.31</v>
      </c>
    </row>
    <row r="12" spans="1:11">
      <c r="B12">
        <v>13</v>
      </c>
      <c r="C12" s="4">
        <v>0.81499999999999995</v>
      </c>
      <c r="D12" s="4">
        <v>-81.347999999999999</v>
      </c>
      <c r="F12" s="17" t="s">
        <v>31</v>
      </c>
      <c r="G12" s="18" t="s">
        <v>12</v>
      </c>
      <c r="H12" s="18"/>
      <c r="I12" s="18"/>
      <c r="J12" s="18"/>
      <c r="K12" s="19"/>
    </row>
    <row r="13" spans="1:11">
      <c r="B13">
        <v>14</v>
      </c>
      <c r="C13" s="4">
        <v>0.83199999999999996</v>
      </c>
      <c r="D13" s="4">
        <v>-83.694999999999993</v>
      </c>
      <c r="F13" s="20" t="s">
        <v>34</v>
      </c>
      <c r="G13" s="21"/>
      <c r="H13" s="21"/>
      <c r="I13" s="21"/>
      <c r="J13" s="21"/>
      <c r="K13" s="22"/>
    </row>
    <row r="14" spans="1:11">
      <c r="B14">
        <v>15</v>
      </c>
      <c r="C14" s="4">
        <v>0.76600000000000001</v>
      </c>
      <c r="D14" s="4">
        <v>-70.989000000000004</v>
      </c>
    </row>
    <row r="15" spans="1:11">
      <c r="B15">
        <v>16</v>
      </c>
      <c r="C15" s="4">
        <v>0.65600000000000003</v>
      </c>
      <c r="D15" s="4">
        <v>-51.822000000000003</v>
      </c>
    </row>
    <row r="16" spans="1:11">
      <c r="B16">
        <v>17</v>
      </c>
      <c r="C16" s="4">
        <v>0.67200000000000004</v>
      </c>
      <c r="D16" s="4">
        <v>-53.642000000000003</v>
      </c>
    </row>
    <row r="17" spans="1:4">
      <c r="C17" s="4"/>
      <c r="D17" s="4"/>
    </row>
    <row r="18" spans="1:4">
      <c r="A18" t="s">
        <v>11</v>
      </c>
      <c r="B18">
        <v>5</v>
      </c>
      <c r="C18" s="4">
        <v>0.377</v>
      </c>
      <c r="D18" s="4">
        <v>-22.75</v>
      </c>
    </row>
    <row r="19" spans="1:4">
      <c r="B19">
        <v>6</v>
      </c>
      <c r="C19" s="4">
        <v>0.45800000000000002</v>
      </c>
      <c r="D19" s="4">
        <v>-32.079000000000001</v>
      </c>
    </row>
    <row r="20" spans="1:4">
      <c r="B20">
        <v>7</v>
      </c>
      <c r="C20" s="4">
        <v>0.50800000000000001</v>
      </c>
      <c r="D20" s="4">
        <v>-38.366999999999997</v>
      </c>
    </row>
    <row r="21" spans="1:4">
      <c r="B21">
        <v>8</v>
      </c>
      <c r="C21" s="4">
        <v>0.56100000000000005</v>
      </c>
      <c r="D21" s="4">
        <v>-45.006</v>
      </c>
    </row>
    <row r="22" spans="1:4">
      <c r="B22">
        <v>9</v>
      </c>
      <c r="C22" s="4">
        <v>0.65200000000000002</v>
      </c>
      <c r="D22" s="4">
        <v>-56.991999999999997</v>
      </c>
    </row>
    <row r="23" spans="1:4">
      <c r="B23">
        <v>10</v>
      </c>
      <c r="C23" s="4">
        <v>0.73</v>
      </c>
      <c r="D23" s="4">
        <v>-68.090999999999994</v>
      </c>
    </row>
    <row r="24" spans="1:4">
      <c r="B24">
        <v>11</v>
      </c>
      <c r="C24" s="4">
        <v>0.80300000000000005</v>
      </c>
      <c r="D24" s="4">
        <v>-78.846000000000004</v>
      </c>
    </row>
    <row r="25" spans="1:4">
      <c r="B25">
        <v>12</v>
      </c>
      <c r="C25" s="4">
        <v>0.79600000000000004</v>
      </c>
      <c r="D25" s="4">
        <v>-76.933999999999997</v>
      </c>
    </row>
    <row r="26" spans="1:4">
      <c r="B26">
        <v>13</v>
      </c>
      <c r="C26" s="4">
        <v>0.65500000000000003</v>
      </c>
      <c r="D26" s="4">
        <v>-54.234000000000002</v>
      </c>
    </row>
    <row r="27" spans="1:4">
      <c r="B27">
        <v>14</v>
      </c>
      <c r="C27" s="4">
        <v>0.59399999999999997</v>
      </c>
      <c r="D27" s="4">
        <v>-43.264000000000003</v>
      </c>
    </row>
    <row r="28" spans="1:4">
      <c r="B28">
        <v>15</v>
      </c>
      <c r="C28" s="4">
        <v>0.56000000000000005</v>
      </c>
      <c r="D28" s="4">
        <v>-37.002000000000002</v>
      </c>
    </row>
    <row r="29" spans="1:4">
      <c r="B29">
        <v>16</v>
      </c>
      <c r="C29" s="4">
        <v>0.57799999999999996</v>
      </c>
      <c r="D29" s="4">
        <v>-39.057000000000002</v>
      </c>
    </row>
    <row r="30" spans="1:4">
      <c r="B30">
        <v>17</v>
      </c>
      <c r="C30" s="4">
        <v>0.59799999999999998</v>
      </c>
      <c r="D30" s="4">
        <v>-42.338999999999999</v>
      </c>
    </row>
  </sheetData>
  <phoneticPr fontId="1"/>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83"/>
  <sheetViews>
    <sheetView workbookViewId="0">
      <selection activeCell="A50" sqref="A50"/>
    </sheetView>
  </sheetViews>
  <sheetFormatPr defaultRowHeight="13.5"/>
  <sheetData>
    <row r="3" spans="1:21" ht="14.25">
      <c r="A3" s="39" t="s">
        <v>99</v>
      </c>
      <c r="B3" s="40"/>
      <c r="C3" s="41"/>
      <c r="D3" s="40"/>
      <c r="E3" s="41"/>
      <c r="F3" s="42"/>
      <c r="G3" s="42"/>
      <c r="H3" s="42"/>
      <c r="I3" s="42"/>
      <c r="J3" s="42"/>
      <c r="K3" s="40"/>
      <c r="L3" s="43" t="s">
        <v>100</v>
      </c>
      <c r="M3" s="40"/>
      <c r="N3" s="41"/>
      <c r="O3" s="40"/>
      <c r="P3" s="41"/>
      <c r="Q3" s="42"/>
      <c r="R3" s="42"/>
      <c r="S3" s="42"/>
      <c r="T3" s="42"/>
      <c r="U3" s="42"/>
    </row>
    <row r="4" spans="1:21" ht="14.25">
      <c r="A4" s="39"/>
      <c r="B4" s="40"/>
      <c r="C4" s="41"/>
      <c r="D4" s="40"/>
      <c r="E4" s="41"/>
      <c r="F4" s="42"/>
      <c r="G4" s="42"/>
      <c r="H4" s="42"/>
      <c r="I4" s="42"/>
      <c r="J4" s="42"/>
      <c r="K4" s="40"/>
      <c r="L4" s="43"/>
      <c r="M4" s="40"/>
      <c r="N4" s="41"/>
      <c r="O4" s="40"/>
      <c r="P4" s="41"/>
      <c r="Q4" s="42"/>
      <c r="R4" s="42"/>
      <c r="S4" s="42"/>
      <c r="T4" s="42"/>
      <c r="U4" s="42"/>
    </row>
    <row r="5" spans="1:21" ht="14.25">
      <c r="B5" s="44" t="s">
        <v>101</v>
      </c>
      <c r="C5" s="45" t="s">
        <v>102</v>
      </c>
      <c r="D5" s="46" t="s">
        <v>103</v>
      </c>
      <c r="E5" s="47" t="s">
        <v>104</v>
      </c>
      <c r="F5" s="48" t="s">
        <v>105</v>
      </c>
      <c r="G5" s="48" t="s">
        <v>106</v>
      </c>
      <c r="H5" s="49" t="s">
        <v>107</v>
      </c>
      <c r="I5" s="49" t="s">
        <v>108</v>
      </c>
      <c r="J5" s="49" t="s">
        <v>109</v>
      </c>
      <c r="L5" s="40"/>
      <c r="M5" s="44" t="s">
        <v>101</v>
      </c>
      <c r="N5" s="45" t="s">
        <v>102</v>
      </c>
      <c r="O5" s="46" t="s">
        <v>103</v>
      </c>
      <c r="P5" s="47" t="s">
        <v>104</v>
      </c>
      <c r="Q5" s="48" t="s">
        <v>105</v>
      </c>
      <c r="R5" s="48" t="s">
        <v>106</v>
      </c>
      <c r="S5" s="49" t="s">
        <v>107</v>
      </c>
      <c r="T5" s="48" t="s">
        <v>110</v>
      </c>
      <c r="U5" s="48" t="s">
        <v>111</v>
      </c>
    </row>
    <row r="6" spans="1:21" ht="14.25">
      <c r="B6" s="50">
        <v>0</v>
      </c>
      <c r="C6" s="51">
        <v>0.65800000000000003</v>
      </c>
      <c r="D6" s="52">
        <v>67</v>
      </c>
      <c r="E6" s="53">
        <v>0.52400000000000002</v>
      </c>
      <c r="F6" s="54">
        <v>11</v>
      </c>
      <c r="G6" s="54">
        <v>35</v>
      </c>
      <c r="H6" s="54">
        <v>67</v>
      </c>
      <c r="I6" s="54">
        <v>105</v>
      </c>
      <c r="J6" s="54">
        <v>149</v>
      </c>
      <c r="L6" s="40"/>
      <c r="M6" s="50">
        <v>0</v>
      </c>
      <c r="N6" s="51">
        <v>0.56299999999999994</v>
      </c>
      <c r="O6" s="52">
        <v>69</v>
      </c>
      <c r="P6" s="53">
        <v>0.51</v>
      </c>
      <c r="Q6" s="54">
        <v>15</v>
      </c>
      <c r="R6" s="54">
        <v>38</v>
      </c>
      <c r="S6" s="54">
        <v>69</v>
      </c>
      <c r="T6" s="54">
        <v>107</v>
      </c>
      <c r="U6" s="54">
        <v>154</v>
      </c>
    </row>
    <row r="7" spans="1:21" ht="14.25">
      <c r="B7" s="50">
        <v>1</v>
      </c>
      <c r="C7" s="51">
        <v>0.64700000000000002</v>
      </c>
      <c r="D7" s="52">
        <v>69</v>
      </c>
      <c r="E7" s="53">
        <v>0.498</v>
      </c>
      <c r="F7" s="54">
        <v>14</v>
      </c>
      <c r="G7" s="54">
        <v>38</v>
      </c>
      <c r="H7" s="54">
        <v>69</v>
      </c>
      <c r="I7" s="54">
        <v>106</v>
      </c>
      <c r="J7" s="54">
        <v>148</v>
      </c>
      <c r="L7" s="40"/>
      <c r="M7" s="50">
        <v>1</v>
      </c>
      <c r="N7" s="51">
        <v>0.49</v>
      </c>
      <c r="O7" s="52">
        <v>85</v>
      </c>
      <c r="P7" s="53">
        <v>0.48</v>
      </c>
      <c r="Q7" s="54">
        <v>23</v>
      </c>
      <c r="R7" s="54">
        <v>49</v>
      </c>
      <c r="S7" s="54">
        <v>85</v>
      </c>
      <c r="T7" s="54">
        <v>130</v>
      </c>
      <c r="U7" s="54">
        <v>186</v>
      </c>
    </row>
    <row r="8" spans="1:21" ht="14.25">
      <c r="B8" s="50">
        <v>2</v>
      </c>
      <c r="C8" s="51">
        <v>0.63500000000000001</v>
      </c>
      <c r="D8" s="52">
        <v>74</v>
      </c>
      <c r="E8" s="53">
        <v>0.46899999999999997</v>
      </c>
      <c r="F8" s="54">
        <v>18</v>
      </c>
      <c r="G8" s="54">
        <v>42</v>
      </c>
      <c r="H8" s="54">
        <v>74</v>
      </c>
      <c r="I8" s="54">
        <v>111</v>
      </c>
      <c r="J8" s="54">
        <v>154</v>
      </c>
      <c r="L8" s="40"/>
      <c r="M8" s="50">
        <v>2</v>
      </c>
      <c r="N8" s="51">
        <v>0.41899999999999998</v>
      </c>
      <c r="O8" s="52">
        <v>99</v>
      </c>
      <c r="P8" s="53">
        <v>0.45100000000000001</v>
      </c>
      <c r="Q8" s="54">
        <v>32</v>
      </c>
      <c r="R8" s="54">
        <v>60</v>
      </c>
      <c r="S8" s="54">
        <v>99</v>
      </c>
      <c r="T8" s="54">
        <v>150</v>
      </c>
      <c r="U8" s="54">
        <v>213</v>
      </c>
    </row>
    <row r="9" spans="1:21" ht="14.25">
      <c r="B9" s="50">
        <v>3</v>
      </c>
      <c r="C9" s="51">
        <v>0.622</v>
      </c>
      <c r="D9" s="52">
        <v>82</v>
      </c>
      <c r="E9" s="53">
        <v>0.432</v>
      </c>
      <c r="F9" s="54">
        <v>24</v>
      </c>
      <c r="G9" s="54">
        <v>50</v>
      </c>
      <c r="H9" s="54">
        <v>82</v>
      </c>
      <c r="I9" s="54">
        <v>120</v>
      </c>
      <c r="J9" s="54">
        <v>164</v>
      </c>
      <c r="L9" s="40"/>
      <c r="M9" s="50">
        <v>3</v>
      </c>
      <c r="N9" s="51">
        <v>0.35</v>
      </c>
      <c r="O9" s="52">
        <v>108</v>
      </c>
      <c r="P9" s="53">
        <v>0.42199999999999999</v>
      </c>
      <c r="Q9" s="54">
        <v>40</v>
      </c>
      <c r="R9" s="54">
        <v>69</v>
      </c>
      <c r="S9" s="54">
        <v>108</v>
      </c>
      <c r="T9" s="54">
        <v>161</v>
      </c>
      <c r="U9" s="54">
        <v>227</v>
      </c>
    </row>
    <row r="10" spans="1:21" ht="14.25">
      <c r="B10" s="50">
        <v>4</v>
      </c>
      <c r="C10" s="51">
        <v>0.60699999999999998</v>
      </c>
      <c r="D10" s="52">
        <v>93</v>
      </c>
      <c r="E10" s="53">
        <v>0.39</v>
      </c>
      <c r="F10" s="54">
        <v>32</v>
      </c>
      <c r="G10" s="54">
        <v>60</v>
      </c>
      <c r="H10" s="54">
        <v>93</v>
      </c>
      <c r="I10" s="54">
        <v>132</v>
      </c>
      <c r="J10" s="54">
        <v>176</v>
      </c>
      <c r="L10" s="40"/>
      <c r="M10" s="50">
        <v>4</v>
      </c>
      <c r="N10" s="51">
        <v>0.28299999999999997</v>
      </c>
      <c r="O10" s="52">
        <v>116</v>
      </c>
      <c r="P10" s="53">
        <v>0.39500000000000002</v>
      </c>
      <c r="Q10" s="54">
        <v>48</v>
      </c>
      <c r="R10" s="54">
        <v>77</v>
      </c>
      <c r="S10" s="54">
        <v>116</v>
      </c>
      <c r="T10" s="54">
        <v>169</v>
      </c>
      <c r="U10" s="54">
        <v>238</v>
      </c>
    </row>
    <row r="11" spans="1:21" ht="14.25">
      <c r="B11" s="50">
        <v>5</v>
      </c>
      <c r="C11" s="51">
        <v>0.59199999999999997</v>
      </c>
      <c r="D11" s="52">
        <v>108</v>
      </c>
      <c r="E11" s="53">
        <v>0.34899999999999998</v>
      </c>
      <c r="F11" s="54">
        <v>44</v>
      </c>
      <c r="G11" s="54">
        <v>73</v>
      </c>
      <c r="H11" s="54">
        <v>108</v>
      </c>
      <c r="I11" s="54">
        <v>148</v>
      </c>
      <c r="J11" s="54">
        <v>193</v>
      </c>
      <c r="L11" s="40"/>
      <c r="M11" s="50">
        <v>5</v>
      </c>
      <c r="N11" s="51">
        <v>0.22</v>
      </c>
      <c r="O11" s="52">
        <v>126</v>
      </c>
      <c r="P11" s="53">
        <v>0.372</v>
      </c>
      <c r="Q11" s="54">
        <v>56</v>
      </c>
      <c r="R11" s="54">
        <v>86</v>
      </c>
      <c r="S11" s="54">
        <v>126</v>
      </c>
      <c r="T11" s="54">
        <v>181</v>
      </c>
      <c r="U11" s="54">
        <v>252</v>
      </c>
    </row>
    <row r="12" spans="1:21" ht="14.25">
      <c r="B12" s="50">
        <v>6</v>
      </c>
      <c r="C12" s="51">
        <v>0.57699999999999996</v>
      </c>
      <c r="D12" s="52">
        <v>124</v>
      </c>
      <c r="E12" s="53">
        <v>0.32400000000000001</v>
      </c>
      <c r="F12" s="54">
        <v>55</v>
      </c>
      <c r="G12" s="54">
        <v>86</v>
      </c>
      <c r="H12" s="54">
        <v>124</v>
      </c>
      <c r="I12" s="54">
        <v>166</v>
      </c>
      <c r="J12" s="54">
        <v>215</v>
      </c>
      <c r="L12" s="40"/>
      <c r="M12" s="50">
        <v>6</v>
      </c>
      <c r="N12" s="51">
        <v>0.16200000000000001</v>
      </c>
      <c r="O12" s="52">
        <v>147</v>
      </c>
      <c r="P12" s="53">
        <v>0.35499999999999998</v>
      </c>
      <c r="Q12" s="54">
        <v>69</v>
      </c>
      <c r="R12" s="54">
        <v>102</v>
      </c>
      <c r="S12" s="54">
        <v>147</v>
      </c>
      <c r="T12" s="54">
        <v>207</v>
      </c>
      <c r="U12" s="54">
        <v>287</v>
      </c>
    </row>
    <row r="13" spans="1:21" ht="14.25">
      <c r="B13" s="50">
        <v>7</v>
      </c>
      <c r="C13" s="51">
        <v>0.56100000000000005</v>
      </c>
      <c r="D13" s="52">
        <v>142</v>
      </c>
      <c r="E13" s="53">
        <v>0.32500000000000001</v>
      </c>
      <c r="F13" s="54">
        <v>63</v>
      </c>
      <c r="G13" s="54">
        <v>99</v>
      </c>
      <c r="H13" s="54">
        <v>142</v>
      </c>
      <c r="I13" s="54">
        <v>192</v>
      </c>
      <c r="J13" s="54">
        <v>247</v>
      </c>
      <c r="L13" s="40"/>
      <c r="M13" s="50">
        <v>7</v>
      </c>
      <c r="N13" s="51">
        <v>0.109</v>
      </c>
      <c r="O13" s="52">
        <v>183</v>
      </c>
      <c r="P13" s="53">
        <v>0.34599999999999997</v>
      </c>
      <c r="Q13" s="54">
        <v>89</v>
      </c>
      <c r="R13" s="54">
        <v>129</v>
      </c>
      <c r="S13" s="54">
        <v>183</v>
      </c>
      <c r="T13" s="54">
        <v>257</v>
      </c>
      <c r="U13" s="54">
        <v>357</v>
      </c>
    </row>
    <row r="14" spans="1:21" ht="14.25">
      <c r="B14" s="50">
        <v>8</v>
      </c>
      <c r="C14" s="51">
        <v>0.54500000000000004</v>
      </c>
      <c r="D14" s="52">
        <v>165</v>
      </c>
      <c r="E14" s="53">
        <v>0.33500000000000002</v>
      </c>
      <c r="F14" s="54">
        <v>72</v>
      </c>
      <c r="G14" s="54">
        <v>114</v>
      </c>
      <c r="H14" s="54">
        <v>165</v>
      </c>
      <c r="I14" s="54">
        <v>225</v>
      </c>
      <c r="J14" s="54">
        <v>292</v>
      </c>
      <c r="L14" s="40"/>
      <c r="M14" s="50">
        <v>8</v>
      </c>
      <c r="N14" s="51">
        <v>6.5000000000000002E-2</v>
      </c>
      <c r="O14" s="52">
        <v>224</v>
      </c>
      <c r="P14" s="53">
        <v>0.34200000000000003</v>
      </c>
      <c r="Q14" s="54">
        <v>111</v>
      </c>
      <c r="R14" s="54">
        <v>159</v>
      </c>
      <c r="S14" s="54">
        <v>224</v>
      </c>
      <c r="T14" s="54">
        <v>314</v>
      </c>
      <c r="U14" s="54">
        <v>438</v>
      </c>
    </row>
    <row r="15" spans="1:21" ht="14.25">
      <c r="B15" s="50">
        <v>9</v>
      </c>
      <c r="C15" s="51">
        <v>0.52700000000000002</v>
      </c>
      <c r="D15" s="52">
        <v>195</v>
      </c>
      <c r="E15" s="53">
        <v>0.34200000000000003</v>
      </c>
      <c r="F15" s="54">
        <v>84</v>
      </c>
      <c r="G15" s="54">
        <v>134</v>
      </c>
      <c r="H15" s="54">
        <v>195</v>
      </c>
      <c r="I15" s="54">
        <v>267</v>
      </c>
      <c r="J15" s="54">
        <v>350</v>
      </c>
      <c r="L15" s="40"/>
      <c r="M15" s="50">
        <v>9</v>
      </c>
      <c r="N15" s="51">
        <v>2.8000000000000001E-2</v>
      </c>
      <c r="O15" s="52">
        <v>264</v>
      </c>
      <c r="P15" s="53">
        <v>0.33900000000000002</v>
      </c>
      <c r="Q15" s="54">
        <v>133</v>
      </c>
      <c r="R15" s="54">
        <v>188</v>
      </c>
      <c r="S15" s="54">
        <v>264</v>
      </c>
      <c r="T15" s="54">
        <v>370</v>
      </c>
      <c r="U15" s="54">
        <v>517</v>
      </c>
    </row>
    <row r="16" spans="1:21" ht="14.25">
      <c r="B16" s="50">
        <v>10</v>
      </c>
      <c r="C16" s="51">
        <v>0.50900000000000001</v>
      </c>
      <c r="D16" s="52">
        <v>233</v>
      </c>
      <c r="E16" s="53">
        <v>0.34799999999999998</v>
      </c>
      <c r="F16" s="54">
        <v>99</v>
      </c>
      <c r="G16" s="54">
        <v>159</v>
      </c>
      <c r="H16" s="54">
        <v>233</v>
      </c>
      <c r="I16" s="54">
        <v>321</v>
      </c>
      <c r="J16" s="54">
        <v>423</v>
      </c>
      <c r="L16" s="40"/>
      <c r="M16" s="50">
        <v>10</v>
      </c>
      <c r="N16" s="51">
        <v>0</v>
      </c>
      <c r="O16" s="52">
        <v>302</v>
      </c>
      <c r="P16" s="53">
        <v>0.33300000000000002</v>
      </c>
      <c r="Q16" s="54">
        <v>155</v>
      </c>
      <c r="R16" s="54">
        <v>217</v>
      </c>
      <c r="S16" s="54">
        <v>302</v>
      </c>
      <c r="T16" s="54">
        <v>422</v>
      </c>
      <c r="U16" s="54">
        <v>588</v>
      </c>
    </row>
    <row r="17" spans="2:21" ht="14.25">
      <c r="B17" s="50">
        <v>11</v>
      </c>
      <c r="C17" s="51">
        <v>0.49299999999999999</v>
      </c>
      <c r="D17" s="52">
        <v>272</v>
      </c>
      <c r="E17" s="53">
        <v>0.35499999999999998</v>
      </c>
      <c r="F17" s="54">
        <v>113</v>
      </c>
      <c r="G17" s="54">
        <v>184</v>
      </c>
      <c r="H17" s="54">
        <v>272</v>
      </c>
      <c r="I17" s="54">
        <v>377</v>
      </c>
      <c r="J17" s="54">
        <v>499</v>
      </c>
      <c r="L17" s="40"/>
      <c r="M17" s="50">
        <v>11</v>
      </c>
      <c r="N17" s="51">
        <v>-2.1000000000000001E-2</v>
      </c>
      <c r="O17" s="52">
        <v>333</v>
      </c>
      <c r="P17" s="53">
        <v>0.32300000000000001</v>
      </c>
      <c r="Q17" s="54">
        <v>175</v>
      </c>
      <c r="R17" s="54">
        <v>241</v>
      </c>
      <c r="S17" s="54">
        <v>333</v>
      </c>
      <c r="T17" s="54">
        <v>460</v>
      </c>
      <c r="U17" s="54">
        <v>638</v>
      </c>
    </row>
    <row r="18" spans="2:21" ht="14.25">
      <c r="B18" s="50">
        <v>12</v>
      </c>
      <c r="C18" s="51">
        <v>0.48099999999999998</v>
      </c>
      <c r="D18" s="52">
        <v>301</v>
      </c>
      <c r="E18" s="53">
        <v>0.35899999999999999</v>
      </c>
      <c r="F18" s="54">
        <v>125</v>
      </c>
      <c r="G18" s="54">
        <v>203</v>
      </c>
      <c r="H18" s="54">
        <v>301</v>
      </c>
      <c r="I18" s="54">
        <v>419</v>
      </c>
      <c r="J18" s="54">
        <v>557</v>
      </c>
      <c r="L18" s="40"/>
      <c r="M18" s="50">
        <v>12</v>
      </c>
      <c r="N18" s="51">
        <v>-3.5999999999999997E-2</v>
      </c>
      <c r="O18" s="52">
        <v>348</v>
      </c>
      <c r="P18" s="53">
        <v>0.312</v>
      </c>
      <c r="Q18" s="54">
        <v>188</v>
      </c>
      <c r="R18" s="54">
        <v>255</v>
      </c>
      <c r="S18" s="54">
        <v>348</v>
      </c>
      <c r="T18" s="54">
        <v>476</v>
      </c>
      <c r="U18" s="54">
        <v>654</v>
      </c>
    </row>
    <row r="19" spans="2:21" ht="14.25">
      <c r="B19" s="50">
        <v>13</v>
      </c>
      <c r="C19" s="51">
        <v>0.47299999999999998</v>
      </c>
      <c r="D19" s="52">
        <v>315</v>
      </c>
      <c r="E19" s="53">
        <v>0.35299999999999998</v>
      </c>
      <c r="F19" s="54">
        <v>133</v>
      </c>
      <c r="G19" s="54">
        <v>214</v>
      </c>
      <c r="H19" s="54">
        <v>315</v>
      </c>
      <c r="I19" s="54">
        <v>436</v>
      </c>
      <c r="J19" s="54">
        <v>579</v>
      </c>
      <c r="L19" s="40"/>
      <c r="M19" s="50">
        <v>13</v>
      </c>
      <c r="N19" s="51">
        <v>-4.4999999999999998E-2</v>
      </c>
      <c r="O19" s="52">
        <v>349</v>
      </c>
      <c r="P19" s="53">
        <v>0.30099999999999999</v>
      </c>
      <c r="Q19" s="54">
        <v>193</v>
      </c>
      <c r="R19" s="54">
        <v>259</v>
      </c>
      <c r="S19" s="54">
        <v>349</v>
      </c>
      <c r="T19" s="54">
        <v>473</v>
      </c>
      <c r="U19" s="54">
        <v>643</v>
      </c>
    </row>
    <row r="20" spans="2:21" ht="14.25">
      <c r="B20" s="50">
        <v>14</v>
      </c>
      <c r="C20" s="51">
        <v>0.46800000000000003</v>
      </c>
      <c r="D20" s="52">
        <v>315</v>
      </c>
      <c r="E20" s="53">
        <v>0.34200000000000003</v>
      </c>
      <c r="F20" s="54">
        <v>138</v>
      </c>
      <c r="G20" s="54">
        <v>217</v>
      </c>
      <c r="H20" s="54">
        <v>315</v>
      </c>
      <c r="I20" s="54">
        <v>433</v>
      </c>
      <c r="J20" s="54">
        <v>570</v>
      </c>
      <c r="L20" s="40"/>
      <c r="M20" s="50">
        <v>14</v>
      </c>
      <c r="N20" s="51">
        <v>-0.05</v>
      </c>
      <c r="O20" s="52">
        <v>344</v>
      </c>
      <c r="P20" s="53">
        <v>0.29399999999999998</v>
      </c>
      <c r="Q20" s="54">
        <v>193</v>
      </c>
      <c r="R20" s="54">
        <v>257</v>
      </c>
      <c r="S20" s="54">
        <v>344</v>
      </c>
      <c r="T20" s="54">
        <v>463</v>
      </c>
      <c r="U20" s="54">
        <v>625</v>
      </c>
    </row>
    <row r="21" spans="2:21" ht="14.25">
      <c r="B21" s="50">
        <v>15</v>
      </c>
      <c r="C21" s="51">
        <v>0.46500000000000002</v>
      </c>
      <c r="D21" s="52">
        <v>310</v>
      </c>
      <c r="E21" s="53">
        <v>0.33100000000000002</v>
      </c>
      <c r="F21" s="54">
        <v>141</v>
      </c>
      <c r="G21" s="54">
        <v>217</v>
      </c>
      <c r="H21" s="54">
        <v>310</v>
      </c>
      <c r="I21" s="54">
        <v>422</v>
      </c>
      <c r="J21" s="54">
        <v>552</v>
      </c>
      <c r="L21" s="40"/>
      <c r="M21" s="50">
        <v>15</v>
      </c>
      <c r="N21" s="51">
        <v>-5.1999999999999998E-2</v>
      </c>
      <c r="O21" s="52">
        <v>341</v>
      </c>
      <c r="P21" s="53">
        <v>0.28999999999999998</v>
      </c>
      <c r="Q21" s="54">
        <v>192</v>
      </c>
      <c r="R21" s="54">
        <v>256</v>
      </c>
      <c r="S21" s="54">
        <v>341</v>
      </c>
      <c r="T21" s="54">
        <v>456</v>
      </c>
      <c r="U21" s="54">
        <v>614</v>
      </c>
    </row>
    <row r="22" spans="2:21" ht="14.25">
      <c r="B22" s="50">
        <v>16</v>
      </c>
      <c r="C22" s="51">
        <v>0.46400000000000002</v>
      </c>
      <c r="D22" s="52">
        <v>307</v>
      </c>
      <c r="E22" s="53">
        <v>0.32600000000000001</v>
      </c>
      <c r="F22" s="54">
        <v>142</v>
      </c>
      <c r="G22" s="54">
        <v>216</v>
      </c>
      <c r="H22" s="54">
        <v>307</v>
      </c>
      <c r="I22" s="54">
        <v>416</v>
      </c>
      <c r="J22" s="54">
        <v>543</v>
      </c>
      <c r="L22" s="40"/>
      <c r="M22" s="50">
        <v>16</v>
      </c>
      <c r="N22" s="51">
        <v>-5.1999999999999998E-2</v>
      </c>
      <c r="O22" s="52">
        <v>340</v>
      </c>
      <c r="P22" s="53">
        <v>0.28899999999999998</v>
      </c>
      <c r="Q22" s="54">
        <v>192</v>
      </c>
      <c r="R22" s="54">
        <v>255</v>
      </c>
      <c r="S22" s="54">
        <v>340</v>
      </c>
      <c r="T22" s="54">
        <v>455</v>
      </c>
      <c r="U22" s="54">
        <v>611</v>
      </c>
    </row>
    <row r="23" spans="2:21" ht="14.25">
      <c r="B23" s="50">
        <v>17</v>
      </c>
      <c r="C23" s="51">
        <v>0.46400000000000002</v>
      </c>
      <c r="D23" s="52">
        <v>306</v>
      </c>
      <c r="E23" s="53">
        <v>0.32400000000000001</v>
      </c>
      <c r="F23" s="54">
        <v>142</v>
      </c>
      <c r="G23" s="54">
        <v>216</v>
      </c>
      <c r="H23" s="54">
        <v>306</v>
      </c>
      <c r="I23" s="54">
        <v>414</v>
      </c>
      <c r="J23" s="54">
        <v>540</v>
      </c>
      <c r="L23" s="40"/>
      <c r="M23" s="50">
        <v>17</v>
      </c>
      <c r="N23" s="51">
        <v>-5.3999999999999999E-2</v>
      </c>
      <c r="O23" s="52">
        <v>335</v>
      </c>
      <c r="P23" s="53">
        <v>0.28599999999999998</v>
      </c>
      <c r="Q23" s="54">
        <v>191</v>
      </c>
      <c r="R23" s="54">
        <v>252</v>
      </c>
      <c r="S23" s="54">
        <v>335</v>
      </c>
      <c r="T23" s="54">
        <v>447</v>
      </c>
      <c r="U23" s="54">
        <v>599</v>
      </c>
    </row>
    <row r="24" spans="2:21" ht="14.25">
      <c r="B24" s="50">
        <v>18</v>
      </c>
      <c r="C24" s="51">
        <v>0.46200000000000002</v>
      </c>
      <c r="D24" s="52">
        <v>301</v>
      </c>
      <c r="E24" s="53">
        <v>0.317</v>
      </c>
      <c r="F24" s="54">
        <v>142</v>
      </c>
      <c r="G24" s="54">
        <v>214</v>
      </c>
      <c r="H24" s="54">
        <v>301</v>
      </c>
      <c r="I24" s="54">
        <v>405</v>
      </c>
      <c r="J24" s="54">
        <v>526</v>
      </c>
      <c r="L24" s="40"/>
      <c r="M24" s="50">
        <v>18</v>
      </c>
      <c r="N24" s="51">
        <v>-5.7000000000000002E-2</v>
      </c>
      <c r="O24" s="52">
        <v>326</v>
      </c>
      <c r="P24" s="53">
        <v>0.27900000000000003</v>
      </c>
      <c r="Q24" s="54">
        <v>188</v>
      </c>
      <c r="R24" s="54">
        <v>247</v>
      </c>
      <c r="S24" s="54">
        <v>326</v>
      </c>
      <c r="T24" s="54">
        <v>431</v>
      </c>
      <c r="U24" s="54">
        <v>574</v>
      </c>
    </row>
    <row r="25" spans="2:21" ht="14.25">
      <c r="B25" s="50">
        <v>19</v>
      </c>
      <c r="C25" s="51">
        <v>0.46100000000000002</v>
      </c>
      <c r="D25" s="52">
        <v>292</v>
      </c>
      <c r="E25" s="53">
        <v>0.30599999999999999</v>
      </c>
      <c r="F25" s="54">
        <v>143</v>
      </c>
      <c r="G25" s="54">
        <v>210</v>
      </c>
      <c r="H25" s="54">
        <v>292</v>
      </c>
      <c r="I25" s="54">
        <v>389</v>
      </c>
      <c r="J25" s="54">
        <v>501</v>
      </c>
      <c r="L25" s="40"/>
      <c r="M25" s="50">
        <v>19</v>
      </c>
      <c r="N25" s="51">
        <v>-0.06</v>
      </c>
      <c r="O25" s="52">
        <v>311</v>
      </c>
      <c r="P25" s="53">
        <v>0.27100000000000002</v>
      </c>
      <c r="Q25" s="54">
        <v>182</v>
      </c>
      <c r="R25" s="54">
        <v>238</v>
      </c>
      <c r="S25" s="54">
        <v>311</v>
      </c>
      <c r="T25" s="54">
        <v>408</v>
      </c>
      <c r="U25" s="54">
        <v>539</v>
      </c>
    </row>
    <row r="26" spans="2:21" ht="14.25">
      <c r="B26" s="50">
        <v>20</v>
      </c>
      <c r="C26" s="51">
        <v>0.45800000000000002</v>
      </c>
      <c r="D26" s="52">
        <v>280</v>
      </c>
      <c r="E26" s="53">
        <v>0.29299999999999998</v>
      </c>
      <c r="F26" s="54">
        <v>142</v>
      </c>
      <c r="G26" s="54">
        <v>204</v>
      </c>
      <c r="H26" s="54">
        <v>280</v>
      </c>
      <c r="I26" s="54">
        <v>368</v>
      </c>
      <c r="J26" s="54">
        <v>470</v>
      </c>
      <c r="L26" s="40"/>
      <c r="M26" s="50">
        <v>20</v>
      </c>
      <c r="N26" s="51">
        <v>-6.2E-2</v>
      </c>
      <c r="O26" s="52">
        <v>293</v>
      </c>
      <c r="P26" s="53">
        <v>0.26100000000000001</v>
      </c>
      <c r="Q26" s="54">
        <v>175</v>
      </c>
      <c r="R26" s="54">
        <v>226</v>
      </c>
      <c r="S26" s="54">
        <v>293</v>
      </c>
      <c r="T26" s="54">
        <v>381</v>
      </c>
      <c r="U26" s="54">
        <v>499</v>
      </c>
    </row>
    <row r="27" spans="2:21" ht="14.25">
      <c r="B27" s="50">
        <v>21</v>
      </c>
      <c r="C27" s="51">
        <v>0.45600000000000002</v>
      </c>
      <c r="D27" s="52">
        <v>265</v>
      </c>
      <c r="E27" s="53">
        <v>0.28000000000000003</v>
      </c>
      <c r="F27" s="54">
        <v>139</v>
      </c>
      <c r="G27" s="54">
        <v>197</v>
      </c>
      <c r="H27" s="54">
        <v>265</v>
      </c>
      <c r="I27" s="54">
        <v>345</v>
      </c>
      <c r="J27" s="54">
        <v>436</v>
      </c>
      <c r="L27" s="40"/>
      <c r="M27" s="50">
        <v>21</v>
      </c>
      <c r="N27" s="51">
        <v>-6.3E-2</v>
      </c>
      <c r="O27" s="52">
        <v>275</v>
      </c>
      <c r="P27" s="53">
        <v>0.252</v>
      </c>
      <c r="Q27" s="54">
        <v>168</v>
      </c>
      <c r="R27" s="54">
        <v>214</v>
      </c>
      <c r="S27" s="54">
        <v>275</v>
      </c>
      <c r="T27" s="54">
        <v>355</v>
      </c>
      <c r="U27" s="54">
        <v>459</v>
      </c>
    </row>
    <row r="28" spans="2:21" ht="14.25">
      <c r="B28" s="50">
        <v>22</v>
      </c>
      <c r="C28" s="51">
        <v>0.45400000000000001</v>
      </c>
      <c r="D28" s="52">
        <v>251</v>
      </c>
      <c r="E28" s="53">
        <v>0.26900000000000002</v>
      </c>
      <c r="F28" s="54">
        <v>135</v>
      </c>
      <c r="G28" s="54">
        <v>188</v>
      </c>
      <c r="H28" s="54">
        <v>251</v>
      </c>
      <c r="I28" s="54">
        <v>323</v>
      </c>
      <c r="J28" s="54">
        <v>405</v>
      </c>
      <c r="L28" s="40"/>
      <c r="M28" s="50">
        <v>22</v>
      </c>
      <c r="N28" s="51">
        <v>-6.2E-2</v>
      </c>
      <c r="O28" s="52">
        <v>259</v>
      </c>
      <c r="P28" s="53">
        <v>0.24299999999999999</v>
      </c>
      <c r="Q28" s="54">
        <v>161</v>
      </c>
      <c r="R28" s="54">
        <v>204</v>
      </c>
      <c r="S28" s="54">
        <v>259</v>
      </c>
      <c r="T28" s="54">
        <v>331</v>
      </c>
      <c r="U28" s="54">
        <v>425</v>
      </c>
    </row>
    <row r="29" spans="2:21" ht="14.25">
      <c r="B29" s="50">
        <v>23</v>
      </c>
      <c r="C29" s="51">
        <v>0.45200000000000001</v>
      </c>
      <c r="D29" s="52">
        <v>237</v>
      </c>
      <c r="E29" s="53">
        <v>0.26</v>
      </c>
      <c r="F29" s="54">
        <v>131</v>
      </c>
      <c r="G29" s="54">
        <v>180</v>
      </c>
      <c r="H29" s="54">
        <v>237</v>
      </c>
      <c r="I29" s="54">
        <v>304</v>
      </c>
      <c r="J29" s="54">
        <v>379</v>
      </c>
      <c r="L29" s="40"/>
      <c r="M29" s="50">
        <v>23</v>
      </c>
      <c r="N29" s="51">
        <v>-0.06</v>
      </c>
      <c r="O29" s="52">
        <v>247</v>
      </c>
      <c r="P29" s="53">
        <v>0.23499999999999999</v>
      </c>
      <c r="Q29" s="54">
        <v>155</v>
      </c>
      <c r="R29" s="54">
        <v>195</v>
      </c>
      <c r="S29" s="54">
        <v>247</v>
      </c>
      <c r="T29" s="54">
        <v>312</v>
      </c>
      <c r="U29" s="54">
        <v>397</v>
      </c>
    </row>
    <row r="30" spans="2:21" ht="14.25">
      <c r="B30" s="50">
        <v>24</v>
      </c>
      <c r="C30" s="51">
        <v>0.44900000000000001</v>
      </c>
      <c r="D30" s="52">
        <v>226</v>
      </c>
      <c r="E30" s="53">
        <v>0.252</v>
      </c>
      <c r="F30" s="54">
        <v>128</v>
      </c>
      <c r="G30" s="54">
        <v>173</v>
      </c>
      <c r="H30" s="54">
        <v>226</v>
      </c>
      <c r="I30" s="54">
        <v>287</v>
      </c>
      <c r="J30" s="54">
        <v>356</v>
      </c>
      <c r="L30" s="40"/>
      <c r="M30" s="50">
        <v>24</v>
      </c>
      <c r="N30" s="51">
        <v>-5.6000000000000001E-2</v>
      </c>
      <c r="O30" s="52">
        <v>237</v>
      </c>
      <c r="P30" s="53">
        <v>0.22800000000000001</v>
      </c>
      <c r="Q30" s="54">
        <v>151</v>
      </c>
      <c r="R30" s="54">
        <v>189</v>
      </c>
      <c r="S30" s="54">
        <v>237</v>
      </c>
      <c r="T30" s="54">
        <v>297</v>
      </c>
      <c r="U30" s="54">
        <v>375</v>
      </c>
    </row>
    <row r="31" spans="2:21" ht="14.25">
      <c r="B31" s="50">
        <v>25</v>
      </c>
      <c r="C31" s="51">
        <v>0.44700000000000001</v>
      </c>
      <c r="D31" s="52">
        <v>216</v>
      </c>
      <c r="E31" s="53">
        <v>0.245</v>
      </c>
      <c r="F31" s="54">
        <v>125</v>
      </c>
      <c r="G31" s="54">
        <v>167</v>
      </c>
      <c r="H31" s="54">
        <v>216</v>
      </c>
      <c r="I31" s="54">
        <v>273</v>
      </c>
      <c r="J31" s="54">
        <v>337</v>
      </c>
      <c r="L31" s="40"/>
      <c r="M31" s="50">
        <v>25</v>
      </c>
      <c r="N31" s="51">
        <v>-5.0999999999999997E-2</v>
      </c>
      <c r="O31" s="52">
        <v>228</v>
      </c>
      <c r="P31" s="53">
        <v>0.222</v>
      </c>
      <c r="Q31" s="54">
        <v>147</v>
      </c>
      <c r="R31" s="54">
        <v>183</v>
      </c>
      <c r="S31" s="54">
        <v>228</v>
      </c>
      <c r="T31" s="54">
        <v>286</v>
      </c>
      <c r="U31" s="54">
        <v>358</v>
      </c>
    </row>
    <row r="32" spans="2:21" ht="14.25">
      <c r="B32" s="50">
        <v>26</v>
      </c>
      <c r="C32" s="51">
        <v>0.56100000000000005</v>
      </c>
      <c r="D32" s="52">
        <v>212</v>
      </c>
      <c r="E32" s="53">
        <v>0.248</v>
      </c>
      <c r="F32" s="54">
        <v>119</v>
      </c>
      <c r="G32" s="54">
        <v>163</v>
      </c>
      <c r="H32" s="54">
        <v>212</v>
      </c>
      <c r="I32" s="54">
        <v>268</v>
      </c>
      <c r="J32" s="54">
        <v>329</v>
      </c>
      <c r="L32" s="40"/>
      <c r="M32" s="50">
        <v>26</v>
      </c>
      <c r="N32" s="51">
        <v>7.8E-2</v>
      </c>
      <c r="O32" s="52">
        <v>223</v>
      </c>
      <c r="P32" s="53">
        <v>0.20899999999999999</v>
      </c>
      <c r="Q32" s="54">
        <v>146</v>
      </c>
      <c r="R32" s="54">
        <v>180</v>
      </c>
      <c r="S32" s="54">
        <v>223</v>
      </c>
      <c r="T32" s="54">
        <v>274</v>
      </c>
      <c r="U32" s="54">
        <v>336</v>
      </c>
    </row>
    <row r="33" spans="2:21" ht="14.25">
      <c r="B33" s="50">
        <v>27</v>
      </c>
      <c r="C33" s="51">
        <v>0.55600000000000005</v>
      </c>
      <c r="D33" s="52">
        <v>208</v>
      </c>
      <c r="E33" s="53">
        <v>0.248</v>
      </c>
      <c r="F33" s="54">
        <v>116</v>
      </c>
      <c r="G33" s="54">
        <v>159</v>
      </c>
      <c r="H33" s="54">
        <v>208</v>
      </c>
      <c r="I33" s="54">
        <v>262</v>
      </c>
      <c r="J33" s="54">
        <v>322</v>
      </c>
      <c r="L33" s="40"/>
      <c r="M33" s="50">
        <v>27</v>
      </c>
      <c r="N33" s="51">
        <v>9.9000000000000005E-2</v>
      </c>
      <c r="O33" s="52">
        <v>217</v>
      </c>
      <c r="P33" s="53">
        <v>0.21</v>
      </c>
      <c r="Q33" s="54">
        <v>141</v>
      </c>
      <c r="R33" s="54">
        <v>176</v>
      </c>
      <c r="S33" s="54">
        <v>217</v>
      </c>
      <c r="T33" s="54">
        <v>267</v>
      </c>
      <c r="U33" s="54">
        <v>328</v>
      </c>
    </row>
    <row r="34" spans="2:21" ht="14.25">
      <c r="B34" s="50">
        <v>28</v>
      </c>
      <c r="C34" s="51">
        <v>0.55000000000000004</v>
      </c>
      <c r="D34" s="52">
        <v>203</v>
      </c>
      <c r="E34" s="53">
        <v>0.249</v>
      </c>
      <c r="F34" s="54">
        <v>114</v>
      </c>
      <c r="G34" s="54">
        <v>155</v>
      </c>
      <c r="H34" s="54">
        <v>203</v>
      </c>
      <c r="I34" s="54">
        <v>256</v>
      </c>
      <c r="J34" s="54">
        <v>315</v>
      </c>
      <c r="L34" s="40"/>
      <c r="M34" s="50">
        <v>28</v>
      </c>
      <c r="N34" s="51">
        <v>0.12</v>
      </c>
      <c r="O34" s="52">
        <v>212</v>
      </c>
      <c r="P34" s="53">
        <v>0.21099999999999999</v>
      </c>
      <c r="Q34" s="54">
        <v>137</v>
      </c>
      <c r="R34" s="54">
        <v>171</v>
      </c>
      <c r="S34" s="54">
        <v>212</v>
      </c>
      <c r="T34" s="54">
        <v>261</v>
      </c>
      <c r="U34" s="54">
        <v>320</v>
      </c>
    </row>
    <row r="35" spans="2:21" ht="14.25">
      <c r="B35" s="50">
        <v>29</v>
      </c>
      <c r="C35" s="51">
        <v>0.54400000000000004</v>
      </c>
      <c r="D35" s="52">
        <v>199</v>
      </c>
      <c r="E35" s="53">
        <v>0.249</v>
      </c>
      <c r="F35" s="54">
        <v>111</v>
      </c>
      <c r="G35" s="54">
        <v>152</v>
      </c>
      <c r="H35" s="54">
        <v>199</v>
      </c>
      <c r="I35" s="54">
        <v>251</v>
      </c>
      <c r="J35" s="54">
        <v>309</v>
      </c>
      <c r="L35" s="40"/>
      <c r="M35" s="50">
        <v>29</v>
      </c>
      <c r="N35" s="51">
        <v>0.14000000000000001</v>
      </c>
      <c r="O35" s="52">
        <v>206</v>
      </c>
      <c r="P35" s="53">
        <v>0.21199999999999999</v>
      </c>
      <c r="Q35" s="54">
        <v>133</v>
      </c>
      <c r="R35" s="54">
        <v>166</v>
      </c>
      <c r="S35" s="54">
        <v>206</v>
      </c>
      <c r="T35" s="54">
        <v>254</v>
      </c>
      <c r="U35" s="54">
        <v>312</v>
      </c>
    </row>
    <row r="36" spans="2:21" ht="14.25">
      <c r="B36" s="50">
        <v>30</v>
      </c>
      <c r="C36" s="51">
        <v>0.53700000000000003</v>
      </c>
      <c r="D36" s="52">
        <v>195</v>
      </c>
      <c r="E36" s="53">
        <v>0.249</v>
      </c>
      <c r="F36" s="54">
        <v>109</v>
      </c>
      <c r="G36" s="54">
        <v>149</v>
      </c>
      <c r="H36" s="54">
        <v>195</v>
      </c>
      <c r="I36" s="54">
        <v>246</v>
      </c>
      <c r="J36" s="54">
        <v>303</v>
      </c>
      <c r="L36" s="40"/>
      <c r="M36" s="50">
        <v>30</v>
      </c>
      <c r="N36" s="51">
        <v>0.158</v>
      </c>
      <c r="O36" s="52">
        <v>201</v>
      </c>
      <c r="P36" s="53">
        <v>0.21299999999999999</v>
      </c>
      <c r="Q36" s="54">
        <v>129</v>
      </c>
      <c r="R36" s="54">
        <v>162</v>
      </c>
      <c r="S36" s="54">
        <v>201</v>
      </c>
      <c r="T36" s="54">
        <v>248</v>
      </c>
      <c r="U36" s="54">
        <v>304</v>
      </c>
    </row>
    <row r="37" spans="2:21" ht="14.25">
      <c r="B37" s="50">
        <v>31</v>
      </c>
      <c r="C37" s="51">
        <v>0.52900000000000003</v>
      </c>
      <c r="D37" s="52">
        <v>191</v>
      </c>
      <c r="E37" s="53">
        <v>0.25</v>
      </c>
      <c r="F37" s="54">
        <v>107</v>
      </c>
      <c r="G37" s="54">
        <v>146</v>
      </c>
      <c r="H37" s="54">
        <v>191</v>
      </c>
      <c r="I37" s="54">
        <v>241</v>
      </c>
      <c r="J37" s="54">
        <v>297</v>
      </c>
      <c r="L37" s="40"/>
      <c r="M37" s="50">
        <v>31</v>
      </c>
      <c r="N37" s="51">
        <v>0.17599999999999999</v>
      </c>
      <c r="O37" s="52">
        <v>196</v>
      </c>
      <c r="P37" s="53">
        <v>0.214</v>
      </c>
      <c r="Q37" s="54">
        <v>126</v>
      </c>
      <c r="R37" s="54">
        <v>158</v>
      </c>
      <c r="S37" s="54">
        <v>196</v>
      </c>
      <c r="T37" s="54">
        <v>242</v>
      </c>
      <c r="U37" s="54">
        <v>297</v>
      </c>
    </row>
    <row r="38" spans="2:21" ht="14.25">
      <c r="B38" s="50">
        <v>32</v>
      </c>
      <c r="C38" s="51">
        <v>0.52</v>
      </c>
      <c r="D38" s="52">
        <v>187</v>
      </c>
      <c r="E38" s="53">
        <v>0.25</v>
      </c>
      <c r="F38" s="54">
        <v>105</v>
      </c>
      <c r="G38" s="54">
        <v>143</v>
      </c>
      <c r="H38" s="54">
        <v>187</v>
      </c>
      <c r="I38" s="54">
        <v>237</v>
      </c>
      <c r="J38" s="54">
        <v>292</v>
      </c>
      <c r="L38" s="40"/>
      <c r="M38" s="50">
        <v>32</v>
      </c>
      <c r="N38" s="51">
        <v>0.192</v>
      </c>
      <c r="O38" s="52">
        <v>192</v>
      </c>
      <c r="P38" s="53">
        <v>0.215</v>
      </c>
      <c r="Q38" s="54">
        <v>122</v>
      </c>
      <c r="R38" s="54">
        <v>154</v>
      </c>
      <c r="S38" s="54">
        <v>192</v>
      </c>
      <c r="T38" s="54">
        <v>237</v>
      </c>
      <c r="U38" s="54">
        <v>290</v>
      </c>
    </row>
    <row r="39" spans="2:21" ht="14.25">
      <c r="B39" s="50">
        <v>33</v>
      </c>
      <c r="C39" s="51">
        <v>0.51100000000000001</v>
      </c>
      <c r="D39" s="52">
        <v>184</v>
      </c>
      <c r="E39" s="53">
        <v>0.25</v>
      </c>
      <c r="F39" s="54">
        <v>103</v>
      </c>
      <c r="G39" s="54">
        <v>141</v>
      </c>
      <c r="H39" s="54">
        <v>184</v>
      </c>
      <c r="I39" s="54">
        <v>233</v>
      </c>
      <c r="J39" s="54">
        <v>287</v>
      </c>
      <c r="L39" s="40"/>
      <c r="M39" s="50">
        <v>33</v>
      </c>
      <c r="N39" s="51">
        <v>0.20599999999999999</v>
      </c>
      <c r="O39" s="52">
        <v>187</v>
      </c>
      <c r="P39" s="53">
        <v>0.217</v>
      </c>
      <c r="Q39" s="54">
        <v>119</v>
      </c>
      <c r="R39" s="54">
        <v>150</v>
      </c>
      <c r="S39" s="54">
        <v>187</v>
      </c>
      <c r="T39" s="54">
        <v>231</v>
      </c>
      <c r="U39" s="54">
        <v>283</v>
      </c>
    </row>
    <row r="40" spans="2:21" ht="14.25">
      <c r="B40" s="50">
        <v>34</v>
      </c>
      <c r="C40" s="51">
        <v>0.5</v>
      </c>
      <c r="D40" s="52">
        <v>181</v>
      </c>
      <c r="E40" s="53">
        <v>0.251</v>
      </c>
      <c r="F40" s="54">
        <v>102</v>
      </c>
      <c r="G40" s="54">
        <v>138</v>
      </c>
      <c r="H40" s="54">
        <v>181</v>
      </c>
      <c r="I40" s="54">
        <v>229</v>
      </c>
      <c r="J40" s="54">
        <v>283</v>
      </c>
      <c r="L40" s="40"/>
      <c r="M40" s="50">
        <v>34</v>
      </c>
      <c r="N40" s="51">
        <v>0.219</v>
      </c>
      <c r="O40" s="52">
        <v>183</v>
      </c>
      <c r="P40" s="53">
        <v>0.218</v>
      </c>
      <c r="Q40" s="54">
        <v>115</v>
      </c>
      <c r="R40" s="54">
        <v>146</v>
      </c>
      <c r="S40" s="54">
        <v>183</v>
      </c>
      <c r="T40" s="54">
        <v>226</v>
      </c>
      <c r="U40" s="54">
        <v>277</v>
      </c>
    </row>
    <row r="41" spans="2:21" ht="14.25">
      <c r="B41" s="50">
        <v>35</v>
      </c>
      <c r="C41" s="51">
        <v>0.48799999999999999</v>
      </c>
      <c r="D41" s="52">
        <v>178</v>
      </c>
      <c r="E41" s="53">
        <v>0.251</v>
      </c>
      <c r="F41" s="54">
        <v>100</v>
      </c>
      <c r="G41" s="54">
        <v>136</v>
      </c>
      <c r="H41" s="54">
        <v>178</v>
      </c>
      <c r="I41" s="54">
        <v>226</v>
      </c>
      <c r="J41" s="54">
        <v>279</v>
      </c>
      <c r="L41" s="40"/>
      <c r="M41" s="50">
        <v>35</v>
      </c>
      <c r="N41" s="51">
        <v>0.23100000000000001</v>
      </c>
      <c r="O41" s="52">
        <v>178</v>
      </c>
      <c r="P41" s="53">
        <v>0.22</v>
      </c>
      <c r="Q41" s="54">
        <v>112</v>
      </c>
      <c r="R41" s="54">
        <v>142</v>
      </c>
      <c r="S41" s="54">
        <v>178</v>
      </c>
      <c r="T41" s="54">
        <v>221</v>
      </c>
      <c r="U41" s="54">
        <v>271</v>
      </c>
    </row>
    <row r="42" spans="2:21" ht="14.25">
      <c r="B42" s="50">
        <v>36</v>
      </c>
      <c r="C42" s="51">
        <v>0.47599999999999998</v>
      </c>
      <c r="D42" s="52">
        <v>175</v>
      </c>
      <c r="E42" s="53">
        <v>0.251</v>
      </c>
      <c r="F42" s="54">
        <v>99</v>
      </c>
      <c r="G42" s="54">
        <v>134</v>
      </c>
      <c r="H42" s="54">
        <v>175</v>
      </c>
      <c r="I42" s="54">
        <v>222</v>
      </c>
      <c r="J42" s="54">
        <v>275</v>
      </c>
      <c r="L42" s="40"/>
      <c r="M42" s="50">
        <v>36</v>
      </c>
      <c r="N42" s="51">
        <v>0.24099999999999999</v>
      </c>
      <c r="O42" s="52">
        <v>174</v>
      </c>
      <c r="P42" s="53">
        <v>0.221</v>
      </c>
      <c r="Q42" s="54">
        <v>109</v>
      </c>
      <c r="R42" s="54">
        <v>139</v>
      </c>
      <c r="S42" s="54">
        <v>174</v>
      </c>
      <c r="T42" s="54">
        <v>216</v>
      </c>
      <c r="U42" s="54">
        <v>265</v>
      </c>
    </row>
    <row r="43" spans="2:21" ht="14.25">
      <c r="B43" s="50">
        <v>37</v>
      </c>
      <c r="C43" s="51">
        <v>0.46200000000000002</v>
      </c>
      <c r="D43" s="52">
        <v>173</v>
      </c>
      <c r="E43" s="53">
        <v>0.252</v>
      </c>
      <c r="F43" s="54">
        <v>97</v>
      </c>
      <c r="G43" s="54">
        <v>132</v>
      </c>
      <c r="H43" s="54">
        <v>173</v>
      </c>
      <c r="I43" s="54">
        <v>219</v>
      </c>
      <c r="J43" s="54">
        <v>272</v>
      </c>
      <c r="L43" s="40"/>
      <c r="M43" s="50">
        <v>37</v>
      </c>
      <c r="N43" s="51">
        <v>0.25</v>
      </c>
      <c r="O43" s="52">
        <v>170</v>
      </c>
      <c r="P43" s="53">
        <v>0.223</v>
      </c>
      <c r="Q43" s="54">
        <v>106</v>
      </c>
      <c r="R43" s="54">
        <v>135</v>
      </c>
      <c r="S43" s="54">
        <v>170</v>
      </c>
      <c r="T43" s="54">
        <v>211</v>
      </c>
      <c r="U43" s="54">
        <v>260</v>
      </c>
    </row>
    <row r="44" spans="2:21" ht="14.25">
      <c r="B44" s="50">
        <v>38</v>
      </c>
      <c r="C44" s="51">
        <v>0.44800000000000001</v>
      </c>
      <c r="D44" s="52">
        <v>171</v>
      </c>
      <c r="E44" s="53">
        <v>0.252</v>
      </c>
      <c r="F44" s="54">
        <v>96</v>
      </c>
      <c r="G44" s="54">
        <v>131</v>
      </c>
      <c r="H44" s="54">
        <v>171</v>
      </c>
      <c r="I44" s="54">
        <v>217</v>
      </c>
      <c r="J44" s="54">
        <v>269</v>
      </c>
      <c r="L44" s="40"/>
      <c r="M44" s="50">
        <v>38</v>
      </c>
      <c r="N44" s="51">
        <v>0.25700000000000001</v>
      </c>
      <c r="O44" s="52">
        <v>166</v>
      </c>
      <c r="P44" s="53">
        <v>0.22500000000000001</v>
      </c>
      <c r="Q44" s="54">
        <v>103</v>
      </c>
      <c r="R44" s="54">
        <v>132</v>
      </c>
      <c r="S44" s="54">
        <v>166</v>
      </c>
      <c r="T44" s="54">
        <v>207</v>
      </c>
      <c r="U44" s="54">
        <v>254</v>
      </c>
    </row>
    <row r="45" spans="2:21" ht="14.25">
      <c r="B45" s="50">
        <v>39</v>
      </c>
      <c r="C45" s="51">
        <v>0.432</v>
      </c>
      <c r="D45" s="52">
        <v>168</v>
      </c>
      <c r="E45" s="53">
        <v>0.252</v>
      </c>
      <c r="F45" s="54">
        <v>95</v>
      </c>
      <c r="G45" s="54">
        <v>129</v>
      </c>
      <c r="H45" s="54">
        <v>168</v>
      </c>
      <c r="I45" s="54">
        <v>214</v>
      </c>
      <c r="J45" s="54">
        <v>266</v>
      </c>
      <c r="L45" s="40"/>
      <c r="M45" s="50">
        <v>39</v>
      </c>
      <c r="N45" s="51">
        <v>0.26300000000000001</v>
      </c>
      <c r="O45" s="52">
        <v>163</v>
      </c>
      <c r="P45" s="53">
        <v>0.22700000000000001</v>
      </c>
      <c r="Q45" s="54">
        <v>100</v>
      </c>
      <c r="R45" s="54">
        <v>129</v>
      </c>
      <c r="S45" s="54">
        <v>163</v>
      </c>
      <c r="T45" s="54">
        <v>203</v>
      </c>
      <c r="U45" s="54">
        <v>250</v>
      </c>
    </row>
    <row r="46" spans="2:21" ht="14.25">
      <c r="B46" s="50">
        <v>40</v>
      </c>
      <c r="C46" s="51">
        <v>0.41699999999999998</v>
      </c>
      <c r="D46" s="52">
        <v>166</v>
      </c>
      <c r="E46" s="53">
        <v>0.252</v>
      </c>
      <c r="F46" s="54">
        <v>94</v>
      </c>
      <c r="G46" s="54">
        <v>127</v>
      </c>
      <c r="H46" s="54">
        <v>166</v>
      </c>
      <c r="I46" s="54">
        <v>212</v>
      </c>
      <c r="J46" s="54">
        <v>263</v>
      </c>
      <c r="L46" s="40"/>
      <c r="M46" s="50">
        <v>40</v>
      </c>
      <c r="N46" s="51">
        <v>0.26800000000000002</v>
      </c>
      <c r="O46" s="52">
        <v>159</v>
      </c>
      <c r="P46" s="53">
        <v>0.22900000000000001</v>
      </c>
      <c r="Q46" s="54">
        <v>98</v>
      </c>
      <c r="R46" s="54">
        <v>126</v>
      </c>
      <c r="S46" s="54">
        <v>159</v>
      </c>
      <c r="T46" s="54">
        <v>199</v>
      </c>
      <c r="U46" s="54">
        <v>245</v>
      </c>
    </row>
    <row r="47" spans="2:21" ht="14.25">
      <c r="B47" s="50">
        <v>41</v>
      </c>
      <c r="C47" s="51">
        <v>0.40100000000000002</v>
      </c>
      <c r="D47" s="52">
        <v>165</v>
      </c>
      <c r="E47" s="53">
        <v>0.253</v>
      </c>
      <c r="F47" s="54">
        <v>94</v>
      </c>
      <c r="G47" s="54">
        <v>126</v>
      </c>
      <c r="H47" s="54">
        <v>165</v>
      </c>
      <c r="I47" s="54">
        <v>209</v>
      </c>
      <c r="J47" s="54">
        <v>261</v>
      </c>
      <c r="L47" s="40"/>
      <c r="M47" s="50">
        <v>41</v>
      </c>
      <c r="N47" s="51">
        <v>0.27100000000000002</v>
      </c>
      <c r="O47" s="52">
        <v>156</v>
      </c>
      <c r="P47" s="53">
        <v>0.23100000000000001</v>
      </c>
      <c r="Q47" s="54">
        <v>95</v>
      </c>
      <c r="R47" s="54">
        <v>123</v>
      </c>
      <c r="S47" s="54">
        <v>156</v>
      </c>
      <c r="T47" s="54">
        <v>195</v>
      </c>
      <c r="U47" s="54">
        <v>240</v>
      </c>
    </row>
    <row r="48" spans="2:21" ht="14.25">
      <c r="B48" s="50">
        <v>42</v>
      </c>
      <c r="C48" s="51">
        <v>0.38400000000000001</v>
      </c>
      <c r="D48" s="52">
        <v>163</v>
      </c>
      <c r="E48" s="53">
        <v>0.253</v>
      </c>
      <c r="F48" s="54">
        <v>93</v>
      </c>
      <c r="G48" s="54">
        <v>125</v>
      </c>
      <c r="H48" s="54">
        <v>163</v>
      </c>
      <c r="I48" s="54">
        <v>207</v>
      </c>
      <c r="J48" s="54">
        <v>259</v>
      </c>
      <c r="L48" s="40"/>
      <c r="M48" s="50">
        <v>42</v>
      </c>
      <c r="N48" s="51">
        <v>0.27300000000000002</v>
      </c>
      <c r="O48" s="52">
        <v>153</v>
      </c>
      <c r="P48" s="53">
        <v>0.23300000000000001</v>
      </c>
      <c r="Q48" s="54">
        <v>93</v>
      </c>
      <c r="R48" s="54">
        <v>120</v>
      </c>
      <c r="S48" s="54">
        <v>153</v>
      </c>
      <c r="T48" s="54">
        <v>191</v>
      </c>
      <c r="U48" s="54">
        <v>236</v>
      </c>
    </row>
    <row r="49" spans="2:21" ht="14.25">
      <c r="B49" s="50">
        <v>43</v>
      </c>
      <c r="C49" s="51">
        <v>0.36799999999999999</v>
      </c>
      <c r="D49" s="52">
        <v>161</v>
      </c>
      <c r="E49" s="53">
        <v>0.253</v>
      </c>
      <c r="F49" s="54">
        <v>92</v>
      </c>
      <c r="G49" s="54">
        <v>124</v>
      </c>
      <c r="H49" s="54">
        <v>161</v>
      </c>
      <c r="I49" s="54">
        <v>206</v>
      </c>
      <c r="J49" s="54">
        <v>257</v>
      </c>
      <c r="L49" s="40"/>
      <c r="M49" s="50">
        <v>43</v>
      </c>
      <c r="N49" s="51">
        <v>0.27300000000000002</v>
      </c>
      <c r="O49" s="52">
        <v>150</v>
      </c>
      <c r="P49" s="53">
        <v>0.23499999999999999</v>
      </c>
      <c r="Q49" s="54">
        <v>90</v>
      </c>
      <c r="R49" s="54">
        <v>117</v>
      </c>
      <c r="S49" s="54">
        <v>150</v>
      </c>
      <c r="T49" s="54">
        <v>188</v>
      </c>
      <c r="U49" s="54">
        <v>233</v>
      </c>
    </row>
    <row r="50" spans="2:21" ht="14.25">
      <c r="B50" s="50">
        <v>44</v>
      </c>
      <c r="C50" s="51">
        <v>0.35199999999999998</v>
      </c>
      <c r="D50" s="52">
        <v>160</v>
      </c>
      <c r="E50" s="53">
        <v>0.253</v>
      </c>
      <c r="F50" s="54">
        <v>92</v>
      </c>
      <c r="G50" s="54">
        <v>123</v>
      </c>
      <c r="H50" s="54">
        <v>160</v>
      </c>
      <c r="I50" s="54">
        <v>204</v>
      </c>
      <c r="J50" s="54">
        <v>255</v>
      </c>
      <c r="L50" s="40"/>
      <c r="M50" s="50">
        <v>44</v>
      </c>
      <c r="N50" s="51">
        <v>0.27200000000000002</v>
      </c>
      <c r="O50" s="52">
        <v>147</v>
      </c>
      <c r="P50" s="53">
        <v>0.23699999999999999</v>
      </c>
      <c r="Q50" s="54">
        <v>88</v>
      </c>
      <c r="R50" s="54">
        <v>115</v>
      </c>
      <c r="S50" s="54">
        <v>147</v>
      </c>
      <c r="T50" s="54">
        <v>185</v>
      </c>
      <c r="U50" s="54">
        <v>229</v>
      </c>
    </row>
    <row r="51" spans="2:21" ht="14.25">
      <c r="B51" s="50">
        <v>45</v>
      </c>
      <c r="C51" s="51">
        <v>0.33700000000000002</v>
      </c>
      <c r="D51" s="52">
        <v>159</v>
      </c>
      <c r="E51" s="53">
        <v>0.253</v>
      </c>
      <c r="F51" s="54">
        <v>91</v>
      </c>
      <c r="G51" s="54">
        <v>122</v>
      </c>
      <c r="H51" s="54">
        <v>159</v>
      </c>
      <c r="I51" s="54">
        <v>202</v>
      </c>
      <c r="J51" s="54">
        <v>253</v>
      </c>
      <c r="L51" s="40"/>
      <c r="M51" s="50">
        <v>45</v>
      </c>
      <c r="N51" s="51">
        <v>0.26900000000000002</v>
      </c>
      <c r="O51" s="52">
        <v>145</v>
      </c>
      <c r="P51" s="53">
        <v>0.23899999999999999</v>
      </c>
      <c r="Q51" s="54">
        <v>87</v>
      </c>
      <c r="R51" s="54">
        <v>113</v>
      </c>
      <c r="S51" s="54">
        <v>145</v>
      </c>
      <c r="T51" s="54">
        <v>182</v>
      </c>
      <c r="U51" s="54">
        <v>226</v>
      </c>
    </row>
    <row r="52" spans="2:21" ht="14.25">
      <c r="B52" s="50">
        <v>46</v>
      </c>
      <c r="C52" s="51">
        <v>0.32400000000000001</v>
      </c>
      <c r="D52" s="52">
        <v>157</v>
      </c>
      <c r="E52" s="53">
        <v>0.254</v>
      </c>
      <c r="F52" s="54">
        <v>90</v>
      </c>
      <c r="G52" s="54">
        <v>120</v>
      </c>
      <c r="H52" s="54">
        <v>157</v>
      </c>
      <c r="I52" s="54">
        <v>199</v>
      </c>
      <c r="J52" s="54">
        <v>250</v>
      </c>
      <c r="L52" s="40"/>
      <c r="M52" s="50">
        <v>46</v>
      </c>
      <c r="N52" s="51">
        <v>0.26600000000000001</v>
      </c>
      <c r="O52" s="52">
        <v>142</v>
      </c>
      <c r="P52" s="53">
        <v>0.24099999999999999</v>
      </c>
      <c r="Q52" s="54">
        <v>85</v>
      </c>
      <c r="R52" s="54">
        <v>111</v>
      </c>
      <c r="S52" s="54">
        <v>142</v>
      </c>
      <c r="T52" s="54">
        <v>180</v>
      </c>
      <c r="U52" s="54">
        <v>224</v>
      </c>
    </row>
    <row r="53" spans="2:21" ht="14.25">
      <c r="B53" s="50">
        <v>47</v>
      </c>
      <c r="C53" s="51">
        <v>0.311</v>
      </c>
      <c r="D53" s="52">
        <v>156</v>
      </c>
      <c r="E53" s="53">
        <v>0.254</v>
      </c>
      <c r="F53" s="54">
        <v>90</v>
      </c>
      <c r="G53" s="54">
        <v>120</v>
      </c>
      <c r="H53" s="54">
        <v>156</v>
      </c>
      <c r="I53" s="54">
        <v>199</v>
      </c>
      <c r="J53" s="54">
        <v>250</v>
      </c>
      <c r="L53" s="40"/>
      <c r="M53" s="50">
        <v>47</v>
      </c>
      <c r="N53" s="51">
        <v>0.26100000000000001</v>
      </c>
      <c r="O53" s="52">
        <v>140</v>
      </c>
      <c r="P53" s="53">
        <v>0.24299999999999999</v>
      </c>
      <c r="Q53" s="54">
        <v>83</v>
      </c>
      <c r="R53" s="54">
        <v>109</v>
      </c>
      <c r="S53" s="54">
        <v>140</v>
      </c>
      <c r="T53" s="54">
        <v>177</v>
      </c>
      <c r="U53" s="54">
        <v>221</v>
      </c>
    </row>
    <row r="54" spans="2:21" ht="14.25">
      <c r="B54" s="50">
        <v>48</v>
      </c>
      <c r="C54" s="51">
        <v>0.3</v>
      </c>
      <c r="D54" s="52">
        <v>154</v>
      </c>
      <c r="E54" s="53">
        <v>0.254</v>
      </c>
      <c r="F54" s="54">
        <v>89</v>
      </c>
      <c r="G54" s="54">
        <v>118</v>
      </c>
      <c r="H54" s="54">
        <v>154</v>
      </c>
      <c r="I54" s="54">
        <v>197</v>
      </c>
      <c r="J54" s="54">
        <v>248</v>
      </c>
      <c r="L54" s="40"/>
      <c r="M54" s="50">
        <v>48</v>
      </c>
      <c r="N54" s="51">
        <v>0.255</v>
      </c>
      <c r="O54" s="52">
        <v>138</v>
      </c>
      <c r="P54" s="53">
        <v>0.24399999999999999</v>
      </c>
      <c r="Q54" s="54">
        <v>82</v>
      </c>
      <c r="R54" s="54">
        <v>108</v>
      </c>
      <c r="S54" s="54">
        <v>138</v>
      </c>
      <c r="T54" s="54">
        <v>176</v>
      </c>
      <c r="U54" s="54">
        <v>219</v>
      </c>
    </row>
    <row r="55" spans="2:21" ht="14.25">
      <c r="B55" s="50">
        <v>49</v>
      </c>
      <c r="C55" s="51">
        <v>0.29099999999999998</v>
      </c>
      <c r="D55" s="52">
        <v>153</v>
      </c>
      <c r="E55" s="53">
        <v>0.255</v>
      </c>
      <c r="F55" s="54">
        <v>88</v>
      </c>
      <c r="G55" s="54">
        <v>117</v>
      </c>
      <c r="H55" s="54">
        <v>153</v>
      </c>
      <c r="I55" s="54">
        <v>196</v>
      </c>
      <c r="J55" s="54">
        <v>246</v>
      </c>
      <c r="L55" s="40"/>
      <c r="M55" s="50">
        <v>49</v>
      </c>
      <c r="N55" s="51">
        <v>0.249</v>
      </c>
      <c r="O55" s="52">
        <v>137</v>
      </c>
      <c r="P55" s="53">
        <v>0.246</v>
      </c>
      <c r="Q55" s="54">
        <v>81</v>
      </c>
      <c r="R55" s="54">
        <v>106</v>
      </c>
      <c r="S55" s="54">
        <v>137</v>
      </c>
      <c r="T55" s="54">
        <v>174</v>
      </c>
      <c r="U55" s="54">
        <v>218</v>
      </c>
    </row>
    <row r="56" spans="2:21" ht="14.25">
      <c r="B56" s="50">
        <v>50</v>
      </c>
      <c r="C56" s="51">
        <v>0.28299999999999997</v>
      </c>
      <c r="D56" s="52">
        <v>152</v>
      </c>
      <c r="E56" s="53">
        <v>0.255</v>
      </c>
      <c r="F56" s="54">
        <v>87</v>
      </c>
      <c r="G56" s="54">
        <v>116</v>
      </c>
      <c r="H56" s="54">
        <v>152</v>
      </c>
      <c r="I56" s="54">
        <v>194</v>
      </c>
      <c r="J56" s="54">
        <v>245</v>
      </c>
      <c r="L56" s="40"/>
      <c r="M56" s="50">
        <v>50</v>
      </c>
      <c r="N56" s="51">
        <v>0.24099999999999999</v>
      </c>
      <c r="O56" s="52">
        <v>135</v>
      </c>
      <c r="P56" s="53">
        <v>0.248</v>
      </c>
      <c r="Q56" s="54">
        <v>80</v>
      </c>
      <c r="R56" s="54">
        <v>105</v>
      </c>
      <c r="S56" s="54">
        <v>135</v>
      </c>
      <c r="T56" s="54">
        <v>172</v>
      </c>
      <c r="U56" s="54">
        <v>216</v>
      </c>
    </row>
    <row r="57" spans="2:21" ht="14.25">
      <c r="B57" s="50">
        <v>51</v>
      </c>
      <c r="C57" s="51">
        <v>0.27600000000000002</v>
      </c>
      <c r="D57" s="52">
        <v>151</v>
      </c>
      <c r="E57" s="53">
        <v>0.25600000000000001</v>
      </c>
      <c r="F57" s="54">
        <v>87</v>
      </c>
      <c r="G57" s="54">
        <v>115</v>
      </c>
      <c r="H57" s="54">
        <v>151</v>
      </c>
      <c r="I57" s="54">
        <v>193</v>
      </c>
      <c r="J57" s="54">
        <v>243</v>
      </c>
      <c r="L57" s="40"/>
      <c r="M57" s="50">
        <v>51</v>
      </c>
      <c r="N57" s="51">
        <v>0.23300000000000001</v>
      </c>
      <c r="O57" s="52">
        <v>134</v>
      </c>
      <c r="P57" s="53">
        <v>0.25</v>
      </c>
      <c r="Q57" s="54">
        <v>79</v>
      </c>
      <c r="R57" s="54">
        <v>104</v>
      </c>
      <c r="S57" s="54">
        <v>134</v>
      </c>
      <c r="T57" s="54">
        <v>171</v>
      </c>
      <c r="U57" s="54">
        <v>215</v>
      </c>
    </row>
    <row r="58" spans="2:21" ht="14.25">
      <c r="B58" s="50">
        <v>52</v>
      </c>
      <c r="C58" s="51">
        <v>0.27200000000000002</v>
      </c>
      <c r="D58" s="52">
        <v>149</v>
      </c>
      <c r="E58" s="53">
        <v>0.25700000000000001</v>
      </c>
      <c r="F58" s="54">
        <v>86</v>
      </c>
      <c r="G58" s="54">
        <v>114</v>
      </c>
      <c r="H58" s="54">
        <v>149</v>
      </c>
      <c r="I58" s="54">
        <v>192</v>
      </c>
      <c r="J58" s="54">
        <v>242</v>
      </c>
      <c r="L58" s="40"/>
      <c r="M58" s="50">
        <v>52</v>
      </c>
      <c r="N58" s="51">
        <v>0.22500000000000001</v>
      </c>
      <c r="O58" s="52">
        <v>133</v>
      </c>
      <c r="P58" s="53">
        <v>0.251</v>
      </c>
      <c r="Q58" s="54">
        <v>78</v>
      </c>
      <c r="R58" s="54">
        <v>102</v>
      </c>
      <c r="S58" s="54">
        <v>133</v>
      </c>
      <c r="T58" s="54">
        <v>169</v>
      </c>
      <c r="U58" s="54">
        <v>213</v>
      </c>
    </row>
    <row r="59" spans="2:21" ht="14.25">
      <c r="B59" s="50">
        <v>53</v>
      </c>
      <c r="C59" s="51">
        <v>0.26900000000000002</v>
      </c>
      <c r="D59" s="52">
        <v>148</v>
      </c>
      <c r="E59" s="53">
        <v>0.25800000000000001</v>
      </c>
      <c r="F59" s="54">
        <v>85</v>
      </c>
      <c r="G59" s="54">
        <v>114</v>
      </c>
      <c r="H59" s="54">
        <v>148</v>
      </c>
      <c r="I59" s="54">
        <v>190</v>
      </c>
      <c r="J59" s="54">
        <v>240</v>
      </c>
      <c r="L59" s="40"/>
      <c r="M59" s="50">
        <v>53</v>
      </c>
      <c r="N59" s="51">
        <v>0.216</v>
      </c>
      <c r="O59" s="52">
        <v>131</v>
      </c>
      <c r="P59" s="53">
        <v>0.253</v>
      </c>
      <c r="Q59" s="54">
        <v>77</v>
      </c>
      <c r="R59" s="54">
        <v>101</v>
      </c>
      <c r="S59" s="54">
        <v>131</v>
      </c>
      <c r="T59" s="54">
        <v>168</v>
      </c>
      <c r="U59" s="54">
        <v>212</v>
      </c>
    </row>
    <row r="60" spans="2:21" ht="14.25">
      <c r="B60" s="50">
        <v>54</v>
      </c>
      <c r="C60" s="51">
        <v>0.26700000000000002</v>
      </c>
      <c r="D60" s="52">
        <v>147</v>
      </c>
      <c r="E60" s="53">
        <v>0.25900000000000001</v>
      </c>
      <c r="F60" s="54">
        <v>84</v>
      </c>
      <c r="G60" s="54">
        <v>113</v>
      </c>
      <c r="H60" s="54">
        <v>147</v>
      </c>
      <c r="I60" s="54">
        <v>189</v>
      </c>
      <c r="J60" s="54">
        <v>239</v>
      </c>
      <c r="L60" s="40"/>
      <c r="M60" s="50">
        <v>54</v>
      </c>
      <c r="N60" s="51">
        <v>0.20799999999999999</v>
      </c>
      <c r="O60" s="52">
        <v>130</v>
      </c>
      <c r="P60" s="53">
        <v>0.254</v>
      </c>
      <c r="Q60" s="54">
        <v>76</v>
      </c>
      <c r="R60" s="54">
        <v>100</v>
      </c>
      <c r="S60" s="54">
        <v>130</v>
      </c>
      <c r="T60" s="54">
        <v>167</v>
      </c>
      <c r="U60" s="54">
        <v>211</v>
      </c>
    </row>
    <row r="61" spans="2:21" ht="14.25">
      <c r="B61" s="50">
        <v>55</v>
      </c>
      <c r="C61" s="51">
        <v>0.26800000000000002</v>
      </c>
      <c r="D61" s="52">
        <v>146</v>
      </c>
      <c r="E61" s="53">
        <v>0.26</v>
      </c>
      <c r="F61" s="54">
        <v>84</v>
      </c>
      <c r="G61" s="54">
        <v>112</v>
      </c>
      <c r="H61" s="54">
        <v>146</v>
      </c>
      <c r="I61" s="54">
        <v>188</v>
      </c>
      <c r="J61" s="54">
        <v>238</v>
      </c>
      <c r="L61" s="40"/>
      <c r="M61" s="50">
        <v>55</v>
      </c>
      <c r="N61" s="51">
        <v>0.2</v>
      </c>
      <c r="O61" s="52">
        <v>129</v>
      </c>
      <c r="P61" s="53">
        <v>0.25600000000000001</v>
      </c>
      <c r="Q61" s="54">
        <v>75</v>
      </c>
      <c r="R61" s="54">
        <v>99</v>
      </c>
      <c r="S61" s="54">
        <v>129</v>
      </c>
      <c r="T61" s="54">
        <v>165</v>
      </c>
      <c r="U61" s="54">
        <v>210</v>
      </c>
    </row>
    <row r="62" spans="2:21" ht="14.25">
      <c r="B62" s="50">
        <v>56</v>
      </c>
      <c r="C62" s="51">
        <v>0.27</v>
      </c>
      <c r="D62" s="52">
        <v>145</v>
      </c>
      <c r="E62" s="53">
        <v>0.26100000000000001</v>
      </c>
      <c r="F62" s="54">
        <v>83</v>
      </c>
      <c r="G62" s="54">
        <v>111</v>
      </c>
      <c r="H62" s="54">
        <v>145</v>
      </c>
      <c r="I62" s="54">
        <v>187</v>
      </c>
      <c r="J62" s="54">
        <v>237</v>
      </c>
      <c r="L62" s="40"/>
      <c r="M62" s="50">
        <v>56</v>
      </c>
      <c r="N62" s="51">
        <v>0.193</v>
      </c>
      <c r="O62" s="52">
        <v>128</v>
      </c>
      <c r="P62" s="53">
        <v>0.25700000000000001</v>
      </c>
      <c r="Q62" s="54">
        <v>74</v>
      </c>
      <c r="R62" s="54">
        <v>98</v>
      </c>
      <c r="S62" s="54">
        <v>128</v>
      </c>
      <c r="T62" s="54">
        <v>164</v>
      </c>
      <c r="U62" s="54">
        <v>208</v>
      </c>
    </row>
    <row r="63" spans="2:21" ht="14.25">
      <c r="B63" s="50">
        <v>57</v>
      </c>
      <c r="C63" s="51">
        <v>0.27400000000000002</v>
      </c>
      <c r="D63" s="52">
        <v>144</v>
      </c>
      <c r="E63" s="53">
        <v>0.26300000000000001</v>
      </c>
      <c r="F63" s="54">
        <v>82</v>
      </c>
      <c r="G63" s="54">
        <v>110</v>
      </c>
      <c r="H63" s="54">
        <v>144</v>
      </c>
      <c r="I63" s="54">
        <v>186</v>
      </c>
      <c r="J63" s="54">
        <v>236</v>
      </c>
      <c r="L63" s="40"/>
      <c r="M63" s="50">
        <v>57</v>
      </c>
      <c r="N63" s="51">
        <v>0.186</v>
      </c>
      <c r="O63" s="52">
        <v>126</v>
      </c>
      <c r="P63" s="53">
        <v>0.25900000000000001</v>
      </c>
      <c r="Q63" s="54">
        <v>73</v>
      </c>
      <c r="R63" s="54">
        <v>97</v>
      </c>
      <c r="S63" s="54">
        <v>126</v>
      </c>
      <c r="T63" s="54">
        <v>162</v>
      </c>
      <c r="U63" s="54">
        <v>207</v>
      </c>
    </row>
    <row r="64" spans="2:21" ht="14.25">
      <c r="B64" s="50">
        <v>58</v>
      </c>
      <c r="C64" s="51">
        <v>0.28100000000000003</v>
      </c>
      <c r="D64" s="52">
        <v>143</v>
      </c>
      <c r="E64" s="53">
        <v>0.26400000000000001</v>
      </c>
      <c r="F64" s="54">
        <v>81</v>
      </c>
      <c r="G64" s="54">
        <v>109</v>
      </c>
      <c r="H64" s="54">
        <v>143</v>
      </c>
      <c r="I64" s="54">
        <v>185</v>
      </c>
      <c r="J64" s="54">
        <v>235</v>
      </c>
      <c r="L64" s="40"/>
      <c r="M64" s="50">
        <v>58</v>
      </c>
      <c r="N64" s="51">
        <v>0.18</v>
      </c>
      <c r="O64" s="52">
        <v>125</v>
      </c>
      <c r="P64" s="53">
        <v>0.26</v>
      </c>
      <c r="Q64" s="54">
        <v>72</v>
      </c>
      <c r="R64" s="54">
        <v>95</v>
      </c>
      <c r="S64" s="54">
        <v>125</v>
      </c>
      <c r="T64" s="54">
        <v>161</v>
      </c>
      <c r="U64" s="54">
        <v>205</v>
      </c>
    </row>
    <row r="65" spans="2:21" ht="14.25">
      <c r="B65" s="50">
        <v>59</v>
      </c>
      <c r="C65" s="51">
        <v>0.28899999999999998</v>
      </c>
      <c r="D65" s="52">
        <v>142</v>
      </c>
      <c r="E65" s="53">
        <v>0.26600000000000001</v>
      </c>
      <c r="F65" s="54">
        <v>80</v>
      </c>
      <c r="G65" s="54">
        <v>108</v>
      </c>
      <c r="H65" s="54">
        <v>142</v>
      </c>
      <c r="I65" s="54">
        <v>184</v>
      </c>
      <c r="J65" s="54">
        <v>233</v>
      </c>
      <c r="L65" s="40"/>
      <c r="M65" s="50">
        <v>59</v>
      </c>
      <c r="N65" s="51">
        <v>0.17599999999999999</v>
      </c>
      <c r="O65" s="52">
        <v>123</v>
      </c>
      <c r="P65" s="53">
        <v>0.26200000000000001</v>
      </c>
      <c r="Q65" s="54">
        <v>71</v>
      </c>
      <c r="R65" s="54">
        <v>94</v>
      </c>
      <c r="S65" s="54">
        <v>123</v>
      </c>
      <c r="T65" s="54">
        <v>159</v>
      </c>
      <c r="U65" s="54">
        <v>203</v>
      </c>
    </row>
    <row r="66" spans="2:21" ht="14.25">
      <c r="B66" s="50">
        <v>60</v>
      </c>
      <c r="C66" s="51">
        <v>0.3</v>
      </c>
      <c r="D66" s="52">
        <v>141</v>
      </c>
      <c r="E66" s="53">
        <v>0.26800000000000002</v>
      </c>
      <c r="F66" s="54">
        <v>79</v>
      </c>
      <c r="G66" s="54">
        <v>107</v>
      </c>
      <c r="H66" s="54">
        <v>141</v>
      </c>
      <c r="I66" s="54">
        <v>182</v>
      </c>
      <c r="J66" s="54">
        <v>232</v>
      </c>
      <c r="L66" s="40"/>
      <c r="M66" s="50">
        <v>60</v>
      </c>
      <c r="N66" s="51">
        <v>0.17199999999999999</v>
      </c>
      <c r="O66" s="52">
        <v>121</v>
      </c>
      <c r="P66" s="53">
        <v>0.26300000000000001</v>
      </c>
      <c r="Q66" s="54">
        <v>70</v>
      </c>
      <c r="R66" s="54">
        <v>93</v>
      </c>
      <c r="S66" s="54">
        <v>121</v>
      </c>
      <c r="T66" s="54">
        <v>157</v>
      </c>
      <c r="U66" s="54">
        <v>201</v>
      </c>
    </row>
    <row r="67" spans="2:21" ht="14.25">
      <c r="B67" s="50">
        <v>61</v>
      </c>
      <c r="C67" s="51">
        <v>0.312</v>
      </c>
      <c r="D67" s="52">
        <v>140</v>
      </c>
      <c r="E67" s="53">
        <v>0.27</v>
      </c>
      <c r="F67" s="54">
        <v>77</v>
      </c>
      <c r="G67" s="54">
        <v>105</v>
      </c>
      <c r="H67" s="54">
        <v>140</v>
      </c>
      <c r="I67" s="54">
        <v>181</v>
      </c>
      <c r="J67" s="54">
        <v>230</v>
      </c>
      <c r="L67" s="40"/>
      <c r="M67" s="50">
        <v>61</v>
      </c>
      <c r="N67" s="51">
        <v>0.17</v>
      </c>
      <c r="O67" s="52">
        <v>120</v>
      </c>
      <c r="P67" s="53">
        <v>0.26400000000000001</v>
      </c>
      <c r="Q67" s="54">
        <v>69</v>
      </c>
      <c r="R67" s="54">
        <v>91</v>
      </c>
      <c r="S67" s="54">
        <v>120</v>
      </c>
      <c r="T67" s="54">
        <v>155</v>
      </c>
      <c r="U67" s="54">
        <v>198</v>
      </c>
    </row>
    <row r="68" spans="2:21" ht="14.25">
      <c r="B68" s="50">
        <v>62</v>
      </c>
      <c r="C68" s="51">
        <v>0.32700000000000001</v>
      </c>
      <c r="D68" s="52">
        <v>138</v>
      </c>
      <c r="E68" s="53">
        <v>0.27200000000000002</v>
      </c>
      <c r="F68" s="54">
        <v>76</v>
      </c>
      <c r="G68" s="54">
        <v>104</v>
      </c>
      <c r="H68" s="54">
        <v>138</v>
      </c>
      <c r="I68" s="54">
        <v>180</v>
      </c>
      <c r="J68" s="54">
        <v>228</v>
      </c>
      <c r="L68" s="40"/>
      <c r="M68" s="50">
        <v>62</v>
      </c>
      <c r="N68" s="51">
        <v>0.16800000000000001</v>
      </c>
      <c r="O68" s="52">
        <v>118</v>
      </c>
      <c r="P68" s="53">
        <v>0.26600000000000001</v>
      </c>
      <c r="Q68" s="54">
        <v>68</v>
      </c>
      <c r="R68" s="54">
        <v>90</v>
      </c>
      <c r="S68" s="54">
        <v>118</v>
      </c>
      <c r="T68" s="54">
        <v>153</v>
      </c>
      <c r="U68" s="54">
        <v>196</v>
      </c>
    </row>
    <row r="69" spans="2:21" ht="14.25">
      <c r="B69" s="50">
        <v>63</v>
      </c>
      <c r="C69" s="51">
        <v>0.34399999999999997</v>
      </c>
      <c r="D69" s="52">
        <v>137</v>
      </c>
      <c r="E69" s="53">
        <v>0.27400000000000002</v>
      </c>
      <c r="F69" s="54">
        <v>75</v>
      </c>
      <c r="G69" s="54">
        <v>103</v>
      </c>
      <c r="H69" s="54">
        <v>137</v>
      </c>
      <c r="I69" s="54">
        <v>178</v>
      </c>
      <c r="J69" s="54">
        <v>226</v>
      </c>
      <c r="L69" s="40"/>
      <c r="M69" s="50">
        <v>63</v>
      </c>
      <c r="N69" s="51">
        <v>0.16700000000000001</v>
      </c>
      <c r="O69" s="52">
        <v>116</v>
      </c>
      <c r="P69" s="53">
        <v>0.26700000000000002</v>
      </c>
      <c r="Q69" s="54">
        <v>66</v>
      </c>
      <c r="R69" s="54">
        <v>88</v>
      </c>
      <c r="S69" s="54">
        <v>116</v>
      </c>
      <c r="T69" s="54">
        <v>151</v>
      </c>
      <c r="U69" s="54">
        <v>194</v>
      </c>
    </row>
    <row r="70" spans="2:21" ht="14.25">
      <c r="B70" s="50">
        <v>64</v>
      </c>
      <c r="C70" s="51">
        <v>0.36299999999999999</v>
      </c>
      <c r="D70" s="52">
        <v>135</v>
      </c>
      <c r="E70" s="53">
        <v>0.27600000000000002</v>
      </c>
      <c r="F70" s="54">
        <v>73</v>
      </c>
      <c r="G70" s="54">
        <v>101</v>
      </c>
      <c r="H70" s="54">
        <v>135</v>
      </c>
      <c r="I70" s="54">
        <v>176</v>
      </c>
      <c r="J70" s="54">
        <v>224</v>
      </c>
      <c r="L70" s="40"/>
      <c r="M70" s="50">
        <v>64</v>
      </c>
      <c r="N70" s="51">
        <v>0.16800000000000001</v>
      </c>
      <c r="O70" s="52">
        <v>114</v>
      </c>
      <c r="P70" s="53">
        <v>0.26900000000000002</v>
      </c>
      <c r="Q70" s="54">
        <v>65</v>
      </c>
      <c r="R70" s="54">
        <v>87</v>
      </c>
      <c r="S70" s="54">
        <v>114</v>
      </c>
      <c r="T70" s="54">
        <v>149</v>
      </c>
      <c r="U70" s="54">
        <v>191</v>
      </c>
    </row>
    <row r="71" spans="2:21" ht="14.25">
      <c r="B71" s="50">
        <v>65</v>
      </c>
      <c r="C71" s="51">
        <v>0.38300000000000001</v>
      </c>
      <c r="D71" s="52">
        <v>134</v>
      </c>
      <c r="E71" s="53">
        <v>0.27800000000000002</v>
      </c>
      <c r="F71" s="54">
        <v>72</v>
      </c>
      <c r="G71" s="54">
        <v>100</v>
      </c>
      <c r="H71" s="54">
        <v>134</v>
      </c>
      <c r="I71" s="54">
        <v>174</v>
      </c>
      <c r="J71" s="54">
        <v>221</v>
      </c>
      <c r="L71" s="40"/>
      <c r="M71" s="50">
        <v>65</v>
      </c>
      <c r="N71" s="51">
        <v>0.16900000000000001</v>
      </c>
      <c r="O71" s="52">
        <v>112</v>
      </c>
      <c r="P71" s="53">
        <v>0.27</v>
      </c>
      <c r="Q71" s="54">
        <v>64</v>
      </c>
      <c r="R71" s="54">
        <v>85</v>
      </c>
      <c r="S71" s="54">
        <v>112</v>
      </c>
      <c r="T71" s="54">
        <v>146</v>
      </c>
      <c r="U71" s="54">
        <v>188</v>
      </c>
    </row>
    <row r="72" spans="2:21" ht="14.25">
      <c r="B72" s="50">
        <v>66</v>
      </c>
      <c r="C72" s="51">
        <v>0.40500000000000003</v>
      </c>
      <c r="D72" s="52">
        <v>132</v>
      </c>
      <c r="E72" s="53">
        <v>0.28000000000000003</v>
      </c>
      <c r="F72" s="54">
        <v>70</v>
      </c>
      <c r="G72" s="54">
        <v>98</v>
      </c>
      <c r="H72" s="54">
        <v>132</v>
      </c>
      <c r="I72" s="54">
        <v>172</v>
      </c>
      <c r="J72" s="54">
        <v>219</v>
      </c>
      <c r="L72" s="40"/>
      <c r="M72" s="50">
        <v>66</v>
      </c>
      <c r="N72" s="51">
        <v>0.17</v>
      </c>
      <c r="O72" s="52">
        <v>110</v>
      </c>
      <c r="P72" s="53">
        <v>0.27200000000000002</v>
      </c>
      <c r="Q72" s="54">
        <v>62</v>
      </c>
      <c r="R72" s="54">
        <v>84</v>
      </c>
      <c r="S72" s="54">
        <v>110</v>
      </c>
      <c r="T72" s="54">
        <v>144</v>
      </c>
      <c r="U72" s="54">
        <v>186</v>
      </c>
    </row>
    <row r="73" spans="2:21" ht="14.25">
      <c r="B73" s="50">
        <v>67</v>
      </c>
      <c r="C73" s="51">
        <v>0.42799999999999999</v>
      </c>
      <c r="D73" s="52">
        <v>130</v>
      </c>
      <c r="E73" s="53">
        <v>0.28199999999999997</v>
      </c>
      <c r="F73" s="54">
        <v>68</v>
      </c>
      <c r="G73" s="54">
        <v>96</v>
      </c>
      <c r="H73" s="54">
        <v>130</v>
      </c>
      <c r="I73" s="54">
        <v>170</v>
      </c>
      <c r="J73" s="54">
        <v>216</v>
      </c>
      <c r="L73" s="40"/>
      <c r="M73" s="50">
        <v>67</v>
      </c>
      <c r="N73" s="51">
        <v>0.17299999999999999</v>
      </c>
      <c r="O73" s="52">
        <v>109</v>
      </c>
      <c r="P73" s="53">
        <v>0.27300000000000002</v>
      </c>
      <c r="Q73" s="54">
        <v>61</v>
      </c>
      <c r="R73" s="54">
        <v>82</v>
      </c>
      <c r="S73" s="54">
        <v>109</v>
      </c>
      <c r="T73" s="54">
        <v>142</v>
      </c>
      <c r="U73" s="54">
        <v>183</v>
      </c>
    </row>
    <row r="74" spans="2:21" ht="14.25">
      <c r="B74" s="50">
        <v>68</v>
      </c>
      <c r="C74" s="51">
        <v>0.45300000000000001</v>
      </c>
      <c r="D74" s="52">
        <v>128</v>
      </c>
      <c r="E74" s="53">
        <v>0.28399999999999997</v>
      </c>
      <c r="F74" s="54">
        <v>66</v>
      </c>
      <c r="G74" s="54">
        <v>95</v>
      </c>
      <c r="H74" s="54">
        <v>128</v>
      </c>
      <c r="I74" s="54">
        <v>168</v>
      </c>
      <c r="J74" s="54">
        <v>213</v>
      </c>
      <c r="L74" s="40"/>
      <c r="M74" s="50">
        <v>68</v>
      </c>
      <c r="N74" s="51">
        <v>0.17699999999999999</v>
      </c>
      <c r="O74" s="52">
        <v>107</v>
      </c>
      <c r="P74" s="53">
        <v>0.27500000000000002</v>
      </c>
      <c r="Q74" s="54">
        <v>60</v>
      </c>
      <c r="R74" s="54">
        <v>80</v>
      </c>
      <c r="S74" s="54">
        <v>107</v>
      </c>
      <c r="T74" s="54">
        <v>139</v>
      </c>
      <c r="U74" s="54">
        <v>180</v>
      </c>
    </row>
    <row r="75" spans="2:21" ht="14.25">
      <c r="B75" s="50">
        <v>69</v>
      </c>
      <c r="C75" s="51">
        <v>0.47899999999999998</v>
      </c>
      <c r="D75" s="52">
        <v>126</v>
      </c>
      <c r="E75" s="53">
        <v>0.28699999999999998</v>
      </c>
      <c r="F75" s="54">
        <v>65</v>
      </c>
      <c r="G75" s="54">
        <v>93</v>
      </c>
      <c r="H75" s="54">
        <v>126</v>
      </c>
      <c r="I75" s="54">
        <v>165</v>
      </c>
      <c r="J75" s="54">
        <v>209</v>
      </c>
      <c r="L75" s="40"/>
      <c r="M75" s="50">
        <v>69</v>
      </c>
      <c r="N75" s="51">
        <v>0.18099999999999999</v>
      </c>
      <c r="O75" s="52">
        <v>105</v>
      </c>
      <c r="P75" s="53">
        <v>0.27600000000000002</v>
      </c>
      <c r="Q75" s="54">
        <v>59</v>
      </c>
      <c r="R75" s="54">
        <v>79</v>
      </c>
      <c r="S75" s="54">
        <v>105</v>
      </c>
      <c r="T75" s="54">
        <v>137</v>
      </c>
      <c r="U75" s="54">
        <v>177</v>
      </c>
    </row>
    <row r="76" spans="2:21" ht="14.25">
      <c r="B76" s="50">
        <v>70</v>
      </c>
      <c r="C76" s="51">
        <v>0.50600000000000001</v>
      </c>
      <c r="D76" s="52">
        <v>124</v>
      </c>
      <c r="E76" s="53">
        <v>0.28899999999999998</v>
      </c>
      <c r="F76" s="54">
        <v>63</v>
      </c>
      <c r="G76" s="54">
        <v>91</v>
      </c>
      <c r="H76" s="54">
        <v>124</v>
      </c>
      <c r="I76" s="54">
        <v>162</v>
      </c>
      <c r="J76" s="54">
        <v>206</v>
      </c>
      <c r="L76" s="40"/>
      <c r="M76" s="50">
        <v>70</v>
      </c>
      <c r="N76" s="51">
        <v>0.185</v>
      </c>
      <c r="O76" s="52">
        <v>103</v>
      </c>
      <c r="P76" s="53">
        <v>0.27800000000000002</v>
      </c>
      <c r="Q76" s="54">
        <v>57</v>
      </c>
      <c r="R76" s="54">
        <v>77</v>
      </c>
      <c r="S76" s="54">
        <v>103</v>
      </c>
      <c r="T76" s="54">
        <v>135</v>
      </c>
      <c r="U76" s="54">
        <v>175</v>
      </c>
    </row>
    <row r="77" spans="2:21" ht="14.25">
      <c r="B77" s="50">
        <v>71</v>
      </c>
      <c r="C77" s="51">
        <v>0.53300000000000003</v>
      </c>
      <c r="D77" s="52">
        <v>122</v>
      </c>
      <c r="E77" s="53">
        <v>0.29099999999999998</v>
      </c>
      <c r="F77" s="54">
        <v>61</v>
      </c>
      <c r="G77" s="54">
        <v>89</v>
      </c>
      <c r="H77" s="54">
        <v>122</v>
      </c>
      <c r="I77" s="54">
        <v>160</v>
      </c>
      <c r="J77" s="54">
        <v>202</v>
      </c>
      <c r="L77" s="40"/>
      <c r="M77" s="50">
        <v>71</v>
      </c>
      <c r="N77" s="51">
        <v>0.189</v>
      </c>
      <c r="O77" s="52">
        <v>101</v>
      </c>
      <c r="P77" s="53">
        <v>0.27900000000000003</v>
      </c>
      <c r="Q77" s="54">
        <v>56</v>
      </c>
      <c r="R77" s="54">
        <v>76</v>
      </c>
      <c r="S77" s="54">
        <v>101</v>
      </c>
      <c r="T77" s="54">
        <v>133</v>
      </c>
      <c r="U77" s="54">
        <v>172</v>
      </c>
    </row>
    <row r="78" spans="2:21" ht="14.25">
      <c r="B78" s="50">
        <v>72</v>
      </c>
      <c r="C78" s="51">
        <v>0.56200000000000006</v>
      </c>
      <c r="D78" s="52">
        <v>119</v>
      </c>
      <c r="E78" s="53">
        <v>0.29399999999999998</v>
      </c>
      <c r="F78" s="54">
        <v>58</v>
      </c>
      <c r="G78" s="54">
        <v>87</v>
      </c>
      <c r="H78" s="54">
        <v>119</v>
      </c>
      <c r="I78" s="54">
        <v>157</v>
      </c>
      <c r="J78" s="54">
        <v>198</v>
      </c>
      <c r="L78" s="40"/>
      <c r="M78" s="50">
        <v>72</v>
      </c>
      <c r="N78" s="51">
        <v>0.19400000000000001</v>
      </c>
      <c r="O78" s="52">
        <v>100</v>
      </c>
      <c r="P78" s="53">
        <v>0.28100000000000003</v>
      </c>
      <c r="Q78" s="54">
        <v>55</v>
      </c>
      <c r="R78" s="54">
        <v>75</v>
      </c>
      <c r="S78" s="54">
        <v>100</v>
      </c>
      <c r="T78" s="54">
        <v>131</v>
      </c>
      <c r="U78" s="54">
        <v>170</v>
      </c>
    </row>
    <row r="79" spans="2:21" ht="14.25">
      <c r="B79" s="50">
        <v>73</v>
      </c>
      <c r="C79" s="51">
        <v>0.59099999999999997</v>
      </c>
      <c r="D79" s="52">
        <v>117</v>
      </c>
      <c r="E79" s="53">
        <v>0.29599999999999999</v>
      </c>
      <c r="F79" s="54">
        <v>56</v>
      </c>
      <c r="G79" s="54">
        <v>84</v>
      </c>
      <c r="H79" s="54">
        <v>117</v>
      </c>
      <c r="I79" s="54">
        <v>153</v>
      </c>
      <c r="J79" s="54">
        <v>194</v>
      </c>
      <c r="L79" s="40"/>
      <c r="M79" s="50">
        <v>73</v>
      </c>
      <c r="N79" s="51">
        <v>0.19900000000000001</v>
      </c>
      <c r="O79" s="52">
        <v>98</v>
      </c>
      <c r="P79" s="53">
        <v>0.28199999999999997</v>
      </c>
      <c r="Q79" s="54">
        <v>54</v>
      </c>
      <c r="R79" s="54">
        <v>73</v>
      </c>
      <c r="S79" s="54">
        <v>98</v>
      </c>
      <c r="T79" s="54">
        <v>129</v>
      </c>
      <c r="U79" s="54">
        <v>167</v>
      </c>
    </row>
    <row r="80" spans="2:21" ht="14.25">
      <c r="B80" s="50">
        <v>74</v>
      </c>
      <c r="C80" s="51">
        <v>0.62</v>
      </c>
      <c r="D80" s="52">
        <v>114</v>
      </c>
      <c r="E80" s="53">
        <v>0.29899999999999999</v>
      </c>
      <c r="F80" s="54">
        <v>54</v>
      </c>
      <c r="G80" s="54">
        <v>82</v>
      </c>
      <c r="H80" s="54">
        <v>114</v>
      </c>
      <c r="I80" s="54">
        <v>150</v>
      </c>
      <c r="J80" s="54">
        <v>190</v>
      </c>
      <c r="L80" s="40"/>
      <c r="M80" s="50">
        <v>74</v>
      </c>
      <c r="N80" s="51">
        <v>0.20300000000000001</v>
      </c>
      <c r="O80" s="52">
        <v>96</v>
      </c>
      <c r="P80" s="53">
        <v>0.28399999999999997</v>
      </c>
      <c r="Q80" s="54">
        <v>53</v>
      </c>
      <c r="R80" s="54">
        <v>72</v>
      </c>
      <c r="S80" s="54">
        <v>96</v>
      </c>
      <c r="T80" s="54">
        <v>127</v>
      </c>
      <c r="U80" s="54">
        <v>165</v>
      </c>
    </row>
    <row r="81" spans="2:21" ht="14.25">
      <c r="B81" s="50">
        <v>75</v>
      </c>
      <c r="C81" s="51">
        <v>0.65</v>
      </c>
      <c r="D81" s="52">
        <v>112</v>
      </c>
      <c r="E81" s="53">
        <v>0.30099999999999999</v>
      </c>
      <c r="F81" s="54">
        <v>52</v>
      </c>
      <c r="G81" s="54">
        <v>80</v>
      </c>
      <c r="H81" s="54">
        <v>112</v>
      </c>
      <c r="I81" s="54">
        <v>147</v>
      </c>
      <c r="J81" s="54">
        <v>185</v>
      </c>
      <c r="L81" s="40"/>
      <c r="M81" s="50">
        <v>75</v>
      </c>
      <c r="N81" s="51">
        <v>0.20799999999999999</v>
      </c>
      <c r="O81" s="52">
        <v>95</v>
      </c>
      <c r="P81" s="53">
        <v>0.28599999999999998</v>
      </c>
      <c r="Q81" s="54">
        <v>52</v>
      </c>
      <c r="R81" s="54">
        <v>71</v>
      </c>
      <c r="S81" s="54">
        <v>95</v>
      </c>
      <c r="T81" s="54">
        <v>125</v>
      </c>
      <c r="U81" s="54">
        <v>163</v>
      </c>
    </row>
    <row r="82" spans="2:21" ht="14.25">
      <c r="B82" s="50">
        <v>76</v>
      </c>
      <c r="C82" s="51">
        <v>0.68</v>
      </c>
      <c r="D82" s="52">
        <v>109</v>
      </c>
      <c r="E82" s="53">
        <v>0.30299999999999999</v>
      </c>
      <c r="F82" s="54">
        <v>50</v>
      </c>
      <c r="G82" s="54">
        <v>78</v>
      </c>
      <c r="H82" s="54">
        <v>109</v>
      </c>
      <c r="I82" s="54">
        <v>144</v>
      </c>
      <c r="J82" s="54">
        <v>181</v>
      </c>
      <c r="L82" s="40"/>
      <c r="M82" s="50">
        <v>76</v>
      </c>
      <c r="N82" s="51">
        <v>0.21199999999999999</v>
      </c>
      <c r="O82" s="52">
        <v>93</v>
      </c>
      <c r="P82" s="53">
        <v>0.28699999999999998</v>
      </c>
      <c r="Q82" s="54">
        <v>50</v>
      </c>
      <c r="R82" s="54">
        <v>69</v>
      </c>
      <c r="S82" s="54">
        <v>93</v>
      </c>
      <c r="T82" s="54">
        <v>123</v>
      </c>
      <c r="U82" s="54">
        <v>160</v>
      </c>
    </row>
    <row r="83" spans="2:21" ht="14.25">
      <c r="B83" s="55">
        <v>77</v>
      </c>
      <c r="C83" s="56">
        <v>0.71</v>
      </c>
      <c r="D83" s="57">
        <v>106</v>
      </c>
      <c r="E83" s="58">
        <v>0.30599999999999999</v>
      </c>
      <c r="F83" s="59">
        <v>48</v>
      </c>
      <c r="G83" s="59">
        <v>75</v>
      </c>
      <c r="H83" s="59">
        <v>106</v>
      </c>
      <c r="I83" s="59">
        <v>140</v>
      </c>
      <c r="J83" s="59">
        <v>177</v>
      </c>
      <c r="L83" s="40"/>
      <c r="M83" s="55">
        <v>77</v>
      </c>
      <c r="N83" s="56">
        <v>0.217</v>
      </c>
      <c r="O83" s="57">
        <v>92</v>
      </c>
      <c r="P83" s="58">
        <v>0.28899999999999998</v>
      </c>
      <c r="Q83" s="59">
        <v>49</v>
      </c>
      <c r="R83" s="59">
        <v>68</v>
      </c>
      <c r="S83" s="59">
        <v>92</v>
      </c>
      <c r="T83" s="59">
        <v>121</v>
      </c>
      <c r="U83" s="59">
        <v>158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63"/>
  <sheetViews>
    <sheetView workbookViewId="0"/>
  </sheetViews>
  <sheetFormatPr defaultRowHeight="13.5"/>
  <sheetData>
    <row r="1" spans="2:36">
      <c r="B1" s="32"/>
    </row>
    <row r="3" spans="2:36">
      <c r="B3" t="s">
        <v>124</v>
      </c>
      <c r="H3" t="s">
        <v>125</v>
      </c>
      <c r="N3" t="s">
        <v>126</v>
      </c>
      <c r="T3" t="s">
        <v>127</v>
      </c>
      <c r="Z3" t="s">
        <v>128</v>
      </c>
      <c r="AF3" t="s">
        <v>129</v>
      </c>
    </row>
    <row r="4" spans="2:36">
      <c r="B4" t="s">
        <v>112</v>
      </c>
      <c r="C4" s="60"/>
      <c r="H4" t="s">
        <v>113</v>
      </c>
      <c r="N4" t="s">
        <v>114</v>
      </c>
      <c r="O4" s="60"/>
      <c r="T4" t="s">
        <v>115</v>
      </c>
      <c r="Z4" t="s">
        <v>116</v>
      </c>
      <c r="AF4" t="s">
        <v>117</v>
      </c>
      <c r="AG4" s="60"/>
    </row>
    <row r="5" spans="2:36">
      <c r="B5" s="157" t="s">
        <v>118</v>
      </c>
      <c r="C5" s="159" t="s">
        <v>119</v>
      </c>
      <c r="D5" s="161" t="s">
        <v>102</v>
      </c>
      <c r="E5" s="159" t="s">
        <v>103</v>
      </c>
      <c r="F5" s="159" t="s">
        <v>104</v>
      </c>
      <c r="H5" s="157" t="s">
        <v>118</v>
      </c>
      <c r="I5" s="159" t="s">
        <v>119</v>
      </c>
      <c r="J5" s="161" t="s">
        <v>102</v>
      </c>
      <c r="K5" s="159" t="s">
        <v>103</v>
      </c>
      <c r="L5" s="159" t="s">
        <v>104</v>
      </c>
      <c r="N5" s="157" t="s">
        <v>118</v>
      </c>
      <c r="O5" s="159" t="s">
        <v>119</v>
      </c>
      <c r="P5" s="161" t="s">
        <v>102</v>
      </c>
      <c r="Q5" s="159" t="s">
        <v>103</v>
      </c>
      <c r="R5" s="159" t="s">
        <v>104</v>
      </c>
      <c r="T5" s="157" t="s">
        <v>118</v>
      </c>
      <c r="U5" s="159" t="s">
        <v>119</v>
      </c>
      <c r="V5" s="161" t="s">
        <v>102</v>
      </c>
      <c r="W5" s="159" t="s">
        <v>103</v>
      </c>
      <c r="X5" s="159" t="s">
        <v>104</v>
      </c>
      <c r="Z5" s="157" t="s">
        <v>118</v>
      </c>
      <c r="AA5" s="159" t="s">
        <v>119</v>
      </c>
      <c r="AB5" s="161" t="s">
        <v>102</v>
      </c>
      <c r="AC5" s="159" t="s">
        <v>103</v>
      </c>
      <c r="AD5" s="159" t="s">
        <v>104</v>
      </c>
      <c r="AF5" s="157" t="s">
        <v>118</v>
      </c>
      <c r="AG5" s="159" t="s">
        <v>119</v>
      </c>
      <c r="AH5" s="161" t="s">
        <v>102</v>
      </c>
      <c r="AI5" s="159" t="s">
        <v>103</v>
      </c>
      <c r="AJ5" s="159" t="s">
        <v>104</v>
      </c>
    </row>
    <row r="6" spans="2:36">
      <c r="B6" s="158"/>
      <c r="C6" s="160"/>
      <c r="D6" s="162"/>
      <c r="E6" s="160"/>
      <c r="F6" s="160"/>
      <c r="G6" s="60"/>
      <c r="H6" s="158"/>
      <c r="I6" s="160"/>
      <c r="J6" s="162"/>
      <c r="K6" s="160"/>
      <c r="L6" s="160"/>
      <c r="M6" s="60"/>
      <c r="N6" s="158"/>
      <c r="O6" s="160"/>
      <c r="P6" s="162"/>
      <c r="Q6" s="160"/>
      <c r="R6" s="160"/>
      <c r="S6" s="60"/>
      <c r="T6" s="158"/>
      <c r="U6" s="160"/>
      <c r="V6" s="162"/>
      <c r="W6" s="160"/>
      <c r="X6" s="160"/>
      <c r="Y6" s="60"/>
      <c r="Z6" s="158"/>
      <c r="AA6" s="160"/>
      <c r="AB6" s="162"/>
      <c r="AC6" s="160"/>
      <c r="AD6" s="160"/>
      <c r="AE6" s="60"/>
      <c r="AF6" s="158"/>
      <c r="AG6" s="160"/>
      <c r="AH6" s="162"/>
      <c r="AI6" s="160"/>
      <c r="AJ6" s="160"/>
    </row>
    <row r="7" spans="2:36">
      <c r="B7" s="163">
        <v>22</v>
      </c>
      <c r="C7" s="61">
        <v>0</v>
      </c>
      <c r="D7" s="62">
        <v>1.594338</v>
      </c>
      <c r="E7" s="63">
        <v>446.995</v>
      </c>
      <c r="F7" s="63">
        <v>0.1220992</v>
      </c>
      <c r="H7" s="163">
        <v>22</v>
      </c>
      <c r="I7" s="61">
        <v>0</v>
      </c>
      <c r="J7" s="64">
        <v>0.68160860000000001</v>
      </c>
      <c r="K7" s="65">
        <v>449.38600000000002</v>
      </c>
      <c r="L7" s="65">
        <v>0.14979120000000001</v>
      </c>
      <c r="N7" s="163">
        <v>22</v>
      </c>
      <c r="O7" s="61">
        <v>0</v>
      </c>
      <c r="P7" s="64">
        <v>0.60250590000000004</v>
      </c>
      <c r="Q7" s="65">
        <v>400.94159999999999</v>
      </c>
      <c r="R7" s="65">
        <v>0.1457167</v>
      </c>
      <c r="T7" s="163">
        <v>22</v>
      </c>
      <c r="U7" s="61">
        <v>0</v>
      </c>
      <c r="V7" s="64">
        <v>1.2807649999999999</v>
      </c>
      <c r="W7" s="65">
        <v>426.88850000000002</v>
      </c>
      <c r="X7" s="65">
        <v>0.1390438</v>
      </c>
      <c r="Z7" s="157">
        <v>22</v>
      </c>
      <c r="AA7" s="66">
        <v>0</v>
      </c>
      <c r="AB7" s="67">
        <v>2.099545</v>
      </c>
      <c r="AC7" s="68">
        <v>19.468240000000002</v>
      </c>
      <c r="AD7" s="65">
        <v>5.5395819999999998E-2</v>
      </c>
      <c r="AF7" s="157">
        <v>22</v>
      </c>
      <c r="AG7" s="66">
        <v>0</v>
      </c>
      <c r="AH7" s="64">
        <v>1.8742430000000001</v>
      </c>
      <c r="AI7" s="65">
        <v>27.20317</v>
      </c>
      <c r="AJ7" s="65">
        <v>6.0248200000000002E-2</v>
      </c>
    </row>
    <row r="8" spans="2:36">
      <c r="B8" s="163"/>
      <c r="C8" s="61">
        <v>1</v>
      </c>
      <c r="D8" s="62">
        <v>1.591172</v>
      </c>
      <c r="E8" s="63">
        <v>457.20760000000001</v>
      </c>
      <c r="F8" s="63">
        <v>0.1221711</v>
      </c>
      <c r="H8" s="163"/>
      <c r="I8" s="61">
        <v>1</v>
      </c>
      <c r="J8" s="64">
        <v>0.68302019999999997</v>
      </c>
      <c r="K8" s="65">
        <v>459.642</v>
      </c>
      <c r="L8" s="65">
        <v>0.14973410000000001</v>
      </c>
      <c r="N8" s="163"/>
      <c r="O8" s="61">
        <v>1</v>
      </c>
      <c r="P8" s="64">
        <v>0.60369680000000003</v>
      </c>
      <c r="Q8" s="65">
        <v>411.0926</v>
      </c>
      <c r="R8" s="65">
        <v>0.14573810000000001</v>
      </c>
      <c r="T8" s="163"/>
      <c r="U8" s="61">
        <v>1</v>
      </c>
      <c r="V8" s="64">
        <v>1.2757259999999999</v>
      </c>
      <c r="W8" s="65">
        <v>435.93439999999998</v>
      </c>
      <c r="X8" s="65">
        <v>0.13910800000000001</v>
      </c>
      <c r="Z8" s="163"/>
      <c r="AA8" s="61">
        <v>1</v>
      </c>
      <c r="AB8" s="64">
        <v>2.1029810000000002</v>
      </c>
      <c r="AC8" s="65">
        <v>19.564579999999999</v>
      </c>
      <c r="AD8" s="65">
        <v>5.5542559999999998E-2</v>
      </c>
      <c r="AF8" s="163"/>
      <c r="AG8" s="61">
        <v>1</v>
      </c>
      <c r="AH8" s="64">
        <v>1.9096979999999999</v>
      </c>
      <c r="AI8" s="65">
        <v>27.345289999999999</v>
      </c>
      <c r="AJ8" s="65">
        <v>6.0210769999999997E-2</v>
      </c>
    </row>
    <row r="9" spans="2:36">
      <c r="B9" s="163"/>
      <c r="C9" s="61">
        <v>2</v>
      </c>
      <c r="D9" s="62">
        <v>1.58484</v>
      </c>
      <c r="E9" s="63">
        <v>477.63319999999999</v>
      </c>
      <c r="F9" s="63">
        <v>0.1223148</v>
      </c>
      <c r="H9" s="163"/>
      <c r="I9" s="61">
        <v>2</v>
      </c>
      <c r="J9" s="64">
        <v>0.68584369999999995</v>
      </c>
      <c r="K9" s="65">
        <v>480.1558</v>
      </c>
      <c r="L9" s="65">
        <v>0.14962010000000001</v>
      </c>
      <c r="N9" s="163"/>
      <c r="O9" s="61">
        <v>2</v>
      </c>
      <c r="P9" s="64">
        <v>0.60607929999999999</v>
      </c>
      <c r="Q9" s="65">
        <v>431.40100000000001</v>
      </c>
      <c r="R9" s="65">
        <v>0.14578070000000001</v>
      </c>
      <c r="T9" s="163"/>
      <c r="U9" s="61">
        <v>2</v>
      </c>
      <c r="V9" s="64">
        <v>1.265644</v>
      </c>
      <c r="W9" s="65">
        <v>454.03269999999998</v>
      </c>
      <c r="X9" s="65">
        <v>0.13923650000000001</v>
      </c>
      <c r="Z9" s="163"/>
      <c r="AA9" s="61">
        <v>2</v>
      </c>
      <c r="AB9" s="64">
        <v>2.1098590000000002</v>
      </c>
      <c r="AC9" s="65">
        <v>19.75723</v>
      </c>
      <c r="AD9" s="65">
        <v>5.5836089999999998E-2</v>
      </c>
      <c r="AF9" s="163"/>
      <c r="AG9" s="61">
        <v>2</v>
      </c>
      <c r="AH9" s="64">
        <v>1.98072</v>
      </c>
      <c r="AI9" s="65">
        <v>27.629570000000001</v>
      </c>
      <c r="AJ9" s="65">
        <v>6.0135429999999997E-2</v>
      </c>
    </row>
    <row r="10" spans="2:36">
      <c r="B10" s="163"/>
      <c r="C10" s="61">
        <v>3</v>
      </c>
      <c r="D10" s="62">
        <v>1.581674</v>
      </c>
      <c r="E10" s="63">
        <v>487.84690000000001</v>
      </c>
      <c r="F10" s="63">
        <v>0.1223866</v>
      </c>
      <c r="H10" s="163"/>
      <c r="I10" s="61">
        <v>3</v>
      </c>
      <c r="J10" s="64">
        <v>0.68725579999999997</v>
      </c>
      <c r="K10" s="65">
        <v>490.41489999999999</v>
      </c>
      <c r="L10" s="65">
        <v>0.1495631</v>
      </c>
      <c r="N10" s="163"/>
      <c r="O10" s="61">
        <v>3</v>
      </c>
      <c r="P10" s="64">
        <v>0.60727140000000002</v>
      </c>
      <c r="Q10" s="65">
        <v>441.56119999999999</v>
      </c>
      <c r="R10" s="65">
        <v>0.14580209999999999</v>
      </c>
      <c r="T10" s="163"/>
      <c r="U10" s="61">
        <v>3</v>
      </c>
      <c r="V10" s="64">
        <v>1.2606010000000001</v>
      </c>
      <c r="W10" s="65">
        <v>463.08800000000002</v>
      </c>
      <c r="X10" s="65">
        <v>0.1393007</v>
      </c>
      <c r="Z10" s="163"/>
      <c r="AA10" s="61">
        <v>3</v>
      </c>
      <c r="AB10" s="64">
        <v>2.1133130000000002</v>
      </c>
      <c r="AC10" s="65">
        <v>19.853529999999999</v>
      </c>
      <c r="AD10" s="65">
        <v>5.5982940000000002E-2</v>
      </c>
      <c r="AF10" s="163"/>
      <c r="AG10" s="61">
        <v>3</v>
      </c>
      <c r="AH10" s="64">
        <v>2.01641</v>
      </c>
      <c r="AI10" s="65">
        <v>27.771719999999998</v>
      </c>
      <c r="AJ10" s="65">
        <v>6.0097379999999999E-2</v>
      </c>
    </row>
    <row r="11" spans="2:36">
      <c r="B11" s="163"/>
      <c r="C11" s="61">
        <v>4</v>
      </c>
      <c r="D11" s="62">
        <v>1.5753410000000001</v>
      </c>
      <c r="E11" s="63">
        <v>508.27890000000002</v>
      </c>
      <c r="F11" s="63">
        <v>0.1225304</v>
      </c>
      <c r="H11" s="163"/>
      <c r="I11" s="61">
        <v>4</v>
      </c>
      <c r="J11" s="64">
        <v>0.69008060000000004</v>
      </c>
      <c r="K11" s="65">
        <v>510.94569999999999</v>
      </c>
      <c r="L11" s="65">
        <v>0.1494489</v>
      </c>
      <c r="N11" s="163"/>
      <c r="O11" s="61">
        <v>4</v>
      </c>
      <c r="P11" s="64">
        <v>0.60965919999999996</v>
      </c>
      <c r="Q11" s="65">
        <v>461.90339999999998</v>
      </c>
      <c r="R11" s="65">
        <v>0.1458448</v>
      </c>
      <c r="T11" s="163"/>
      <c r="U11" s="61">
        <v>4</v>
      </c>
      <c r="V11" s="64">
        <v>1.2505040000000001</v>
      </c>
      <c r="W11" s="65">
        <v>481.21749999999997</v>
      </c>
      <c r="X11" s="65">
        <v>0.13942940000000001</v>
      </c>
      <c r="Z11" s="163"/>
      <c r="AA11" s="61">
        <v>4</v>
      </c>
      <c r="AB11" s="64">
        <v>2.120276</v>
      </c>
      <c r="AC11" s="65">
        <v>20.046009999999999</v>
      </c>
      <c r="AD11" s="65">
        <v>5.6276909999999999E-2</v>
      </c>
      <c r="AF11" s="163"/>
      <c r="AG11" s="61">
        <v>4</v>
      </c>
      <c r="AH11" s="64">
        <v>2.0885090000000002</v>
      </c>
      <c r="AI11" s="65">
        <v>28.056149999999999</v>
      </c>
      <c r="AJ11" s="65">
        <v>6.0020150000000001E-2</v>
      </c>
    </row>
    <row r="12" spans="2:36">
      <c r="B12" s="163"/>
      <c r="C12" s="61">
        <v>5</v>
      </c>
      <c r="D12" s="62">
        <v>1.572173</v>
      </c>
      <c r="E12" s="63">
        <v>518.49879999999996</v>
      </c>
      <c r="F12" s="63">
        <v>0.1226023</v>
      </c>
      <c r="H12" s="163"/>
      <c r="I12" s="61">
        <v>5</v>
      </c>
      <c r="J12" s="64">
        <v>0.69149329999999998</v>
      </c>
      <c r="K12" s="65">
        <v>521.22159999999997</v>
      </c>
      <c r="L12" s="65">
        <v>0.14939179999999999</v>
      </c>
      <c r="N12" s="163"/>
      <c r="O12" s="61">
        <v>5</v>
      </c>
      <c r="P12" s="64">
        <v>0.6108555</v>
      </c>
      <c r="Q12" s="65">
        <v>472.08980000000003</v>
      </c>
      <c r="R12" s="65">
        <v>0.1458662</v>
      </c>
      <c r="T12" s="163"/>
      <c r="U12" s="61">
        <v>5</v>
      </c>
      <c r="V12" s="64">
        <v>1.2454499999999999</v>
      </c>
      <c r="W12" s="65">
        <v>490.29419999999999</v>
      </c>
      <c r="X12" s="65">
        <v>0.1394938</v>
      </c>
      <c r="Z12" s="163"/>
      <c r="AA12" s="61">
        <v>5</v>
      </c>
      <c r="AB12" s="64">
        <v>2.1237979999999999</v>
      </c>
      <c r="AC12" s="65">
        <v>20.14217</v>
      </c>
      <c r="AD12" s="65">
        <v>5.6424040000000002E-2</v>
      </c>
      <c r="AF12" s="163"/>
      <c r="AG12" s="61">
        <v>5</v>
      </c>
      <c r="AH12" s="64">
        <v>2.1250650000000002</v>
      </c>
      <c r="AI12" s="65">
        <v>28.198450000000001</v>
      </c>
      <c r="AJ12" s="65">
        <v>5.9980739999999998E-2</v>
      </c>
    </row>
    <row r="13" spans="2:36">
      <c r="B13" s="163"/>
      <c r="C13" s="61">
        <v>6</v>
      </c>
      <c r="D13" s="62">
        <v>1.565836</v>
      </c>
      <c r="E13" s="63">
        <v>538.95100000000002</v>
      </c>
      <c r="F13" s="63">
        <v>0.1227461</v>
      </c>
      <c r="H13" s="163"/>
      <c r="I13" s="61">
        <v>6</v>
      </c>
      <c r="J13" s="64">
        <v>0.69431949999999998</v>
      </c>
      <c r="K13" s="65">
        <v>541.80870000000004</v>
      </c>
      <c r="L13" s="65">
        <v>0.1492774</v>
      </c>
      <c r="N13" s="163"/>
      <c r="O13" s="61">
        <v>6</v>
      </c>
      <c r="P13" s="64">
        <v>0.61325459999999998</v>
      </c>
      <c r="Q13" s="65">
        <v>492.50470000000001</v>
      </c>
      <c r="R13" s="65">
        <v>0.14590919999999999</v>
      </c>
      <c r="T13" s="163"/>
      <c r="U13" s="61">
        <v>6</v>
      </c>
      <c r="V13" s="64">
        <v>1.2353240000000001</v>
      </c>
      <c r="W13" s="65">
        <v>508.48169999999999</v>
      </c>
      <c r="X13" s="65">
        <v>0.13962269999999999</v>
      </c>
      <c r="Z13" s="158"/>
      <c r="AA13" s="69">
        <v>6</v>
      </c>
      <c r="AB13" s="70">
        <v>2.1309469999999999</v>
      </c>
      <c r="AC13" s="71">
        <v>20.334240000000001</v>
      </c>
      <c r="AD13" s="65">
        <v>5.671855E-2</v>
      </c>
      <c r="AF13" s="163"/>
      <c r="AG13" s="61">
        <v>6</v>
      </c>
      <c r="AH13" s="64">
        <v>2.1992129999999999</v>
      </c>
      <c r="AI13" s="65">
        <v>28.483560000000001</v>
      </c>
      <c r="AJ13" s="65">
        <v>5.990024E-2</v>
      </c>
    </row>
    <row r="14" spans="2:36">
      <c r="B14" s="157">
        <v>23</v>
      </c>
      <c r="C14" s="66">
        <v>0</v>
      </c>
      <c r="D14" s="72">
        <v>1.562667</v>
      </c>
      <c r="E14" s="73">
        <v>549.18550000000005</v>
      </c>
      <c r="F14" s="73">
        <v>0.122818</v>
      </c>
      <c r="H14" s="157">
        <v>23</v>
      </c>
      <c r="I14" s="66">
        <v>0</v>
      </c>
      <c r="J14" s="74">
        <v>0.69573339999999995</v>
      </c>
      <c r="K14" s="68">
        <v>552.12660000000005</v>
      </c>
      <c r="L14" s="68">
        <v>0.1492202</v>
      </c>
      <c r="N14" s="157">
        <v>23</v>
      </c>
      <c r="O14" s="66">
        <v>0</v>
      </c>
      <c r="P14" s="67">
        <v>0.61445810000000001</v>
      </c>
      <c r="Q14" s="68">
        <v>502.73790000000002</v>
      </c>
      <c r="R14" s="68">
        <v>0.1459307</v>
      </c>
      <c r="T14" s="157">
        <v>23</v>
      </c>
      <c r="U14" s="66">
        <v>0</v>
      </c>
      <c r="V14" s="67">
        <v>1.2302489999999999</v>
      </c>
      <c r="W14" s="68">
        <v>517.59839999999997</v>
      </c>
      <c r="X14" s="68">
        <v>0.13968729999999999</v>
      </c>
      <c r="Z14" s="163">
        <v>23</v>
      </c>
      <c r="AA14" s="61">
        <v>0</v>
      </c>
      <c r="AB14" s="64">
        <v>2.1345869999999998</v>
      </c>
      <c r="AC14" s="65">
        <v>20.430129999999998</v>
      </c>
      <c r="AD14" s="68">
        <v>5.6865890000000002E-2</v>
      </c>
      <c r="AF14" s="157">
        <v>23</v>
      </c>
      <c r="AG14" s="66">
        <v>0</v>
      </c>
      <c r="AH14" s="67">
        <v>2.2365439999999999</v>
      </c>
      <c r="AI14" s="68">
        <v>28.626580000000001</v>
      </c>
      <c r="AJ14" s="68">
        <v>5.9859549999999997E-2</v>
      </c>
    </row>
    <row r="15" spans="2:36">
      <c r="B15" s="163"/>
      <c r="C15" s="61">
        <v>1</v>
      </c>
      <c r="D15" s="62">
        <v>1.559499</v>
      </c>
      <c r="E15" s="63">
        <v>559.42679999999996</v>
      </c>
      <c r="F15" s="63">
        <v>0.12289</v>
      </c>
      <c r="H15" s="163"/>
      <c r="I15" s="61">
        <v>1</v>
      </c>
      <c r="J15" s="75">
        <v>0.69714770000000004</v>
      </c>
      <c r="K15" s="65">
        <v>562.46500000000003</v>
      </c>
      <c r="L15" s="65">
        <v>0.14916280000000001</v>
      </c>
      <c r="N15" s="163"/>
      <c r="O15" s="61">
        <v>1</v>
      </c>
      <c r="P15" s="64">
        <v>0.61566469999999995</v>
      </c>
      <c r="Q15" s="65">
        <v>512.99109999999996</v>
      </c>
      <c r="R15" s="65">
        <v>0.1459522</v>
      </c>
      <c r="T15" s="163"/>
      <c r="U15" s="61">
        <v>1</v>
      </c>
      <c r="V15" s="64">
        <v>1.225163</v>
      </c>
      <c r="W15" s="65">
        <v>526.73479999999995</v>
      </c>
      <c r="X15" s="65">
        <v>0.13975199999999999</v>
      </c>
      <c r="Z15" s="163"/>
      <c r="AA15" s="61">
        <v>1</v>
      </c>
      <c r="AB15" s="64">
        <v>2.138277</v>
      </c>
      <c r="AC15" s="65">
        <v>20.52589</v>
      </c>
      <c r="AD15" s="65">
        <v>5.701324E-2</v>
      </c>
      <c r="AF15" s="163"/>
      <c r="AG15" s="61">
        <v>1</v>
      </c>
      <c r="AH15" s="64">
        <v>2.2738360000000002</v>
      </c>
      <c r="AI15" s="65">
        <v>28.770050000000001</v>
      </c>
      <c r="AJ15" s="65">
        <v>5.98186E-2</v>
      </c>
    </row>
    <row r="16" spans="2:36">
      <c r="B16" s="163"/>
      <c r="C16" s="61">
        <v>2</v>
      </c>
      <c r="D16" s="62">
        <v>1.553164</v>
      </c>
      <c r="E16" s="63">
        <v>579.93669999999997</v>
      </c>
      <c r="F16" s="63">
        <v>0.12303409999999999</v>
      </c>
      <c r="H16" s="163"/>
      <c r="I16" s="61">
        <v>2</v>
      </c>
      <c r="J16" s="75">
        <v>0.69997819999999999</v>
      </c>
      <c r="K16" s="65">
        <v>583.21410000000003</v>
      </c>
      <c r="L16" s="65">
        <v>0.1490476</v>
      </c>
      <c r="N16" s="163"/>
      <c r="O16" s="61">
        <v>2</v>
      </c>
      <c r="P16" s="64">
        <v>0.61808819999999998</v>
      </c>
      <c r="Q16" s="65">
        <v>533.56669999999997</v>
      </c>
      <c r="R16" s="65">
        <v>0.1459955</v>
      </c>
      <c r="T16" s="163"/>
      <c r="U16" s="61">
        <v>2</v>
      </c>
      <c r="V16" s="64">
        <v>1.2149490000000001</v>
      </c>
      <c r="W16" s="65">
        <v>545.08119999999997</v>
      </c>
      <c r="X16" s="65">
        <v>0.1398817</v>
      </c>
      <c r="Z16" s="163"/>
      <c r="AA16" s="61">
        <v>2</v>
      </c>
      <c r="AB16" s="64">
        <v>2.1458279999999998</v>
      </c>
      <c r="AC16" s="65">
        <v>20.71696</v>
      </c>
      <c r="AD16" s="65">
        <v>5.7307919999999998E-2</v>
      </c>
      <c r="AF16" s="163"/>
      <c r="AG16" s="61">
        <v>2</v>
      </c>
      <c r="AH16" s="64">
        <v>2.3478650000000001</v>
      </c>
      <c r="AI16" s="65">
        <v>29.058540000000001</v>
      </c>
      <c r="AJ16" s="65">
        <v>5.9735219999999999E-2</v>
      </c>
    </row>
    <row r="17" spans="2:36">
      <c r="B17" s="163"/>
      <c r="C17" s="61">
        <v>3</v>
      </c>
      <c r="D17" s="62">
        <v>1.5499970000000001</v>
      </c>
      <c r="E17" s="63">
        <v>590.21050000000002</v>
      </c>
      <c r="F17" s="63">
        <v>0.1231062</v>
      </c>
      <c r="H17" s="163"/>
      <c r="I17" s="61">
        <v>3</v>
      </c>
      <c r="J17" s="75">
        <v>0.70139430000000003</v>
      </c>
      <c r="K17" s="65">
        <v>593.62980000000005</v>
      </c>
      <c r="L17" s="65">
        <v>0.14898980000000001</v>
      </c>
      <c r="N17" s="163"/>
      <c r="O17" s="61">
        <v>3</v>
      </c>
      <c r="P17" s="64">
        <v>0.61930589999999996</v>
      </c>
      <c r="Q17" s="65">
        <v>543.89319999999998</v>
      </c>
      <c r="R17" s="65">
        <v>0.14601710000000001</v>
      </c>
      <c r="T17" s="163"/>
      <c r="U17" s="61">
        <v>3</v>
      </c>
      <c r="V17" s="64">
        <v>1.2098180000000001</v>
      </c>
      <c r="W17" s="65">
        <v>554.29899999999998</v>
      </c>
      <c r="X17" s="65">
        <v>0.13994690000000001</v>
      </c>
      <c r="Z17" s="163"/>
      <c r="AA17" s="61">
        <v>3</v>
      </c>
      <c r="AB17" s="64">
        <v>2.1496970000000002</v>
      </c>
      <c r="AC17" s="65">
        <v>20.812200000000001</v>
      </c>
      <c r="AD17" s="65">
        <v>5.7455180000000002E-2</v>
      </c>
      <c r="AF17" s="163"/>
      <c r="AG17" s="61">
        <v>3</v>
      </c>
      <c r="AH17" s="64">
        <v>2.3845890000000001</v>
      </c>
      <c r="AI17" s="65">
        <v>29.203620000000001</v>
      </c>
      <c r="AJ17" s="65">
        <v>5.9692809999999999E-2</v>
      </c>
    </row>
    <row r="18" spans="2:36">
      <c r="B18" s="163"/>
      <c r="C18" s="61">
        <v>4</v>
      </c>
      <c r="D18" s="62">
        <v>1.5436609999999999</v>
      </c>
      <c r="E18" s="63">
        <v>610.81089999999995</v>
      </c>
      <c r="F18" s="63">
        <v>0.1232507</v>
      </c>
      <c r="H18" s="163"/>
      <c r="I18" s="61">
        <v>4</v>
      </c>
      <c r="J18" s="75">
        <v>0.70422859999999998</v>
      </c>
      <c r="K18" s="65">
        <v>614.55870000000004</v>
      </c>
      <c r="L18" s="65">
        <v>0.1488737</v>
      </c>
      <c r="N18" s="163"/>
      <c r="O18" s="61">
        <v>4</v>
      </c>
      <c r="P18" s="64">
        <v>0.62175460000000005</v>
      </c>
      <c r="Q18" s="65">
        <v>564.63440000000003</v>
      </c>
      <c r="R18" s="65">
        <v>0.14606060000000001</v>
      </c>
      <c r="T18" s="163"/>
      <c r="U18" s="61">
        <v>4</v>
      </c>
      <c r="V18" s="64">
        <v>1.1994929999999999</v>
      </c>
      <c r="W18" s="65">
        <v>572.84209999999996</v>
      </c>
      <c r="X18" s="65">
        <v>0.1400777</v>
      </c>
      <c r="Z18" s="163"/>
      <c r="AA18" s="61">
        <v>4</v>
      </c>
      <c r="AB18" s="64">
        <v>2.157626</v>
      </c>
      <c r="AC18" s="65">
        <v>21.002120000000001</v>
      </c>
      <c r="AD18" s="65">
        <v>5.7749630000000003E-2</v>
      </c>
      <c r="AF18" s="163"/>
      <c r="AG18" s="61">
        <v>4</v>
      </c>
      <c r="AH18" s="64">
        <v>2.4574690000000001</v>
      </c>
      <c r="AI18" s="65">
        <v>29.49558</v>
      </c>
      <c r="AJ18" s="65">
        <v>5.9606579999999999E-2</v>
      </c>
    </row>
    <row r="19" spans="2:36">
      <c r="B19" s="163"/>
      <c r="C19" s="61">
        <v>5</v>
      </c>
      <c r="D19" s="62">
        <v>1.5404910000000001</v>
      </c>
      <c r="E19" s="63">
        <v>621.14350000000002</v>
      </c>
      <c r="F19" s="63">
        <v>0.1233231</v>
      </c>
      <c r="H19" s="163"/>
      <c r="I19" s="61">
        <v>5</v>
      </c>
      <c r="J19" s="75">
        <v>0.70564720000000003</v>
      </c>
      <c r="K19" s="65">
        <v>625.07849999999996</v>
      </c>
      <c r="L19" s="65">
        <v>0.14881539999999999</v>
      </c>
      <c r="N19" s="163"/>
      <c r="O19" s="61">
        <v>5</v>
      </c>
      <c r="P19" s="64">
        <v>0.62298609999999999</v>
      </c>
      <c r="Q19" s="65">
        <v>575.05219999999997</v>
      </c>
      <c r="R19" s="65">
        <v>0.1460824</v>
      </c>
      <c r="T19" s="163"/>
      <c r="U19" s="61">
        <v>5</v>
      </c>
      <c r="V19" s="64">
        <v>1.194296</v>
      </c>
      <c r="W19" s="65">
        <v>582.17499999999995</v>
      </c>
      <c r="X19" s="65">
        <v>0.1401434</v>
      </c>
      <c r="Z19" s="163"/>
      <c r="AA19" s="61">
        <v>5</v>
      </c>
      <c r="AB19" s="64">
        <v>2.16168</v>
      </c>
      <c r="AC19" s="65">
        <v>21.09686</v>
      </c>
      <c r="AD19" s="65">
        <v>5.7896959999999997E-2</v>
      </c>
      <c r="AF19" s="163"/>
      <c r="AG19" s="61">
        <v>5</v>
      </c>
      <c r="AH19" s="64">
        <v>2.493582</v>
      </c>
      <c r="AI19" s="65">
        <v>29.642499999999998</v>
      </c>
      <c r="AJ19" s="65">
        <v>5.9562280000000002E-2</v>
      </c>
    </row>
    <row r="20" spans="2:36">
      <c r="B20" s="158"/>
      <c r="C20" s="69">
        <v>6</v>
      </c>
      <c r="D20" s="76">
        <v>1.5341450000000001</v>
      </c>
      <c r="E20" s="77">
        <v>641.88990000000001</v>
      </c>
      <c r="F20" s="77">
        <v>0.1234683</v>
      </c>
      <c r="H20" s="158"/>
      <c r="I20" s="69">
        <v>6</v>
      </c>
      <c r="J20" s="78">
        <v>0.70848829999999996</v>
      </c>
      <c r="K20" s="71">
        <v>646.24390000000005</v>
      </c>
      <c r="L20" s="71">
        <v>0.148698</v>
      </c>
      <c r="N20" s="158"/>
      <c r="O20" s="69">
        <v>6</v>
      </c>
      <c r="P20" s="70">
        <v>0.62546429999999997</v>
      </c>
      <c r="Q20" s="71">
        <v>595.98869999999999</v>
      </c>
      <c r="R20" s="71">
        <v>0.14612600000000001</v>
      </c>
      <c r="T20" s="158"/>
      <c r="U20" s="69">
        <v>6</v>
      </c>
      <c r="V20" s="70">
        <v>1.1838200000000001</v>
      </c>
      <c r="W20" s="71">
        <v>600.98320000000001</v>
      </c>
      <c r="X20" s="71">
        <v>0.1402756</v>
      </c>
      <c r="Z20" s="163"/>
      <c r="AA20" s="61">
        <v>6</v>
      </c>
      <c r="AB20" s="64">
        <v>2.1699549999999999</v>
      </c>
      <c r="AC20" s="65">
        <v>21.286049999999999</v>
      </c>
      <c r="AD20" s="71">
        <v>5.8192180000000003E-2</v>
      </c>
      <c r="AF20" s="158"/>
      <c r="AG20" s="69">
        <v>6</v>
      </c>
      <c r="AH20" s="70">
        <v>2.5649320000000002</v>
      </c>
      <c r="AI20" s="71">
        <v>29.93835</v>
      </c>
      <c r="AJ20" s="71">
        <v>5.9469979999999999E-2</v>
      </c>
    </row>
    <row r="21" spans="2:36">
      <c r="B21" s="163">
        <v>24</v>
      </c>
      <c r="C21" s="61">
        <v>0</v>
      </c>
      <c r="D21" s="62">
        <v>1.5309680000000001</v>
      </c>
      <c r="E21" s="63">
        <v>652.31129999999996</v>
      </c>
      <c r="F21" s="63">
        <v>0.1235412</v>
      </c>
      <c r="H21" s="163">
        <v>24</v>
      </c>
      <c r="I21" s="61">
        <v>0</v>
      </c>
      <c r="J21" s="64">
        <v>0.70991179999999998</v>
      </c>
      <c r="K21" s="65">
        <v>656.89469999999994</v>
      </c>
      <c r="L21" s="65">
        <v>0.14863889999999999</v>
      </c>
      <c r="N21" s="163">
        <v>24</v>
      </c>
      <c r="O21" s="61">
        <v>0</v>
      </c>
      <c r="P21" s="64">
        <v>0.62671169999999998</v>
      </c>
      <c r="Q21" s="65">
        <v>606.51009999999997</v>
      </c>
      <c r="R21" s="65">
        <v>0.1461479</v>
      </c>
      <c r="T21" s="163">
        <v>24</v>
      </c>
      <c r="U21" s="61">
        <v>0</v>
      </c>
      <c r="V21" s="64">
        <v>1.1785369999999999</v>
      </c>
      <c r="W21" s="65">
        <v>610.46579999999994</v>
      </c>
      <c r="X21" s="65">
        <v>0.1403422</v>
      </c>
      <c r="Z21" s="157">
        <v>24</v>
      </c>
      <c r="AA21" s="66">
        <v>0</v>
      </c>
      <c r="AB21" s="67">
        <v>2.1741670000000002</v>
      </c>
      <c r="AC21" s="68">
        <v>21.380590000000002</v>
      </c>
      <c r="AD21" s="65">
        <v>5.834023E-2</v>
      </c>
      <c r="AF21" s="163">
        <v>24</v>
      </c>
      <c r="AG21" s="61">
        <v>0</v>
      </c>
      <c r="AH21" s="64">
        <v>2.6000130000000001</v>
      </c>
      <c r="AI21" s="65">
        <v>30.087309999999999</v>
      </c>
      <c r="AJ21" s="65">
        <v>5.9421540000000002E-2</v>
      </c>
    </row>
    <row r="22" spans="2:36">
      <c r="B22" s="163"/>
      <c r="C22" s="61">
        <v>1</v>
      </c>
      <c r="D22" s="62">
        <v>1.527787</v>
      </c>
      <c r="E22" s="63">
        <v>662.77</v>
      </c>
      <c r="F22" s="63">
        <v>0.12361419999999999</v>
      </c>
      <c r="H22" s="163"/>
      <c r="I22" s="61">
        <v>1</v>
      </c>
      <c r="J22" s="64">
        <v>0.71133760000000001</v>
      </c>
      <c r="K22" s="65">
        <v>667.59410000000003</v>
      </c>
      <c r="L22" s="65">
        <v>0.1485795</v>
      </c>
      <c r="N22" s="163"/>
      <c r="O22" s="61">
        <v>1</v>
      </c>
      <c r="P22" s="64">
        <v>0.62796510000000005</v>
      </c>
      <c r="Q22" s="65">
        <v>617.06880000000001</v>
      </c>
      <c r="R22" s="65">
        <v>0.14616979999999999</v>
      </c>
      <c r="T22" s="163"/>
      <c r="U22" s="61">
        <v>1</v>
      </c>
      <c r="V22" s="64">
        <v>1.1732210000000001</v>
      </c>
      <c r="W22" s="65">
        <v>620.00570000000005</v>
      </c>
      <c r="X22" s="65">
        <v>0.1404089</v>
      </c>
      <c r="Z22" s="163"/>
      <c r="AA22" s="61">
        <v>1</v>
      </c>
      <c r="AB22" s="64">
        <v>2.1784219999999999</v>
      </c>
      <c r="AC22" s="65">
        <v>21.475149999999999</v>
      </c>
      <c r="AD22" s="65">
        <v>5.848867E-2</v>
      </c>
      <c r="AF22" s="163"/>
      <c r="AG22" s="61">
        <v>1</v>
      </c>
      <c r="AH22" s="64">
        <v>2.6345749999999999</v>
      </c>
      <c r="AI22" s="65">
        <v>30.23696</v>
      </c>
      <c r="AJ22" s="65">
        <v>5.9371E-2</v>
      </c>
    </row>
    <row r="23" spans="2:36">
      <c r="B23" s="163"/>
      <c r="C23" s="61">
        <v>2</v>
      </c>
      <c r="D23" s="62">
        <v>1.521409</v>
      </c>
      <c r="E23" s="63">
        <v>683.81320000000005</v>
      </c>
      <c r="F23" s="63">
        <v>0.1237608</v>
      </c>
      <c r="H23" s="163"/>
      <c r="I23" s="61">
        <v>2</v>
      </c>
      <c r="J23" s="64">
        <v>0.71419860000000002</v>
      </c>
      <c r="K23" s="65">
        <v>689.14959999999996</v>
      </c>
      <c r="L23" s="65">
        <v>0.1484598</v>
      </c>
      <c r="N23" s="163"/>
      <c r="O23" s="61">
        <v>2</v>
      </c>
      <c r="P23" s="64">
        <v>0.63049189999999999</v>
      </c>
      <c r="Q23" s="65">
        <v>638.30610000000001</v>
      </c>
      <c r="R23" s="65">
        <v>0.1462136</v>
      </c>
      <c r="T23" s="163"/>
      <c r="U23" s="61">
        <v>2</v>
      </c>
      <c r="V23" s="64">
        <v>1.1624779999999999</v>
      </c>
      <c r="W23" s="65">
        <v>639.27290000000005</v>
      </c>
      <c r="X23" s="65">
        <v>0.14054340000000001</v>
      </c>
      <c r="Z23" s="163"/>
      <c r="AA23" s="61">
        <v>2</v>
      </c>
      <c r="AB23" s="64">
        <v>2.1870430000000001</v>
      </c>
      <c r="AC23" s="65">
        <v>21.66452</v>
      </c>
      <c r="AD23" s="65">
        <v>5.8786940000000003E-2</v>
      </c>
      <c r="AF23" s="163"/>
      <c r="AG23" s="61">
        <v>2</v>
      </c>
      <c r="AH23" s="64">
        <v>2.701851</v>
      </c>
      <c r="AI23" s="65">
        <v>30.5382</v>
      </c>
      <c r="AJ23" s="65">
        <v>5.9261010000000003E-2</v>
      </c>
    </row>
    <row r="24" spans="2:36">
      <c r="B24" s="163"/>
      <c r="C24" s="61">
        <v>3</v>
      </c>
      <c r="D24" s="62">
        <v>1.518211</v>
      </c>
      <c r="E24" s="63">
        <v>694.40470000000005</v>
      </c>
      <c r="F24" s="63">
        <v>0.1238344</v>
      </c>
      <c r="H24" s="163"/>
      <c r="I24" s="61">
        <v>3</v>
      </c>
      <c r="J24" s="64">
        <v>0.71563449999999995</v>
      </c>
      <c r="K24" s="65">
        <v>700.01120000000003</v>
      </c>
      <c r="L24" s="65">
        <v>0.14839939999999999</v>
      </c>
      <c r="N24" s="163"/>
      <c r="O24" s="61">
        <v>3</v>
      </c>
      <c r="P24" s="64">
        <v>0.6317663</v>
      </c>
      <c r="Q24" s="65">
        <v>648.98860000000002</v>
      </c>
      <c r="R24" s="65">
        <v>0.14623549999999999</v>
      </c>
      <c r="T24" s="163"/>
      <c r="U24" s="61">
        <v>3</v>
      </c>
      <c r="V24" s="64">
        <v>1.1570469999999999</v>
      </c>
      <c r="W24" s="65">
        <v>649.0086</v>
      </c>
      <c r="X24" s="65">
        <v>0.14061119999999999</v>
      </c>
      <c r="Z24" s="163"/>
      <c r="AA24" s="61">
        <v>3</v>
      </c>
      <c r="AB24" s="64">
        <v>2.191398</v>
      </c>
      <c r="AC24" s="65">
        <v>21.759409999999999</v>
      </c>
      <c r="AD24" s="65">
        <v>5.8936820000000001E-2</v>
      </c>
      <c r="AF24" s="163"/>
      <c r="AG24" s="61">
        <v>3</v>
      </c>
      <c r="AH24" s="64">
        <v>2.7344089999999999</v>
      </c>
      <c r="AI24" s="65">
        <v>30.689730000000001</v>
      </c>
      <c r="AJ24" s="65">
        <v>5.919982E-2</v>
      </c>
    </row>
    <row r="25" spans="2:36">
      <c r="B25" s="163"/>
      <c r="C25" s="61">
        <v>4</v>
      </c>
      <c r="D25" s="62">
        <v>1.5117910000000001</v>
      </c>
      <c r="E25" s="63">
        <v>715.74440000000004</v>
      </c>
      <c r="F25" s="63">
        <v>0.1239823</v>
      </c>
      <c r="H25" s="163"/>
      <c r="I25" s="61">
        <v>4</v>
      </c>
      <c r="J25" s="64">
        <v>0.71851960000000004</v>
      </c>
      <c r="K25" s="65">
        <v>721.91470000000004</v>
      </c>
      <c r="L25" s="65">
        <v>0.14827760000000001</v>
      </c>
      <c r="N25" s="163"/>
      <c r="O25" s="61">
        <v>4</v>
      </c>
      <c r="P25" s="64">
        <v>0.63433949999999995</v>
      </c>
      <c r="Q25" s="65">
        <v>670.49270000000001</v>
      </c>
      <c r="R25" s="65">
        <v>0.1462792</v>
      </c>
      <c r="T25" s="163"/>
      <c r="U25" s="61">
        <v>4</v>
      </c>
      <c r="V25" s="64">
        <v>1.1460490000000001</v>
      </c>
      <c r="W25" s="65">
        <v>668.70489999999995</v>
      </c>
      <c r="X25" s="65">
        <v>0.1407477</v>
      </c>
      <c r="Z25" s="163"/>
      <c r="AA25" s="61">
        <v>4</v>
      </c>
      <c r="AB25" s="64">
        <v>2.2001580000000001</v>
      </c>
      <c r="AC25" s="65">
        <v>21.9499</v>
      </c>
      <c r="AD25" s="65">
        <v>5.9238069999999997E-2</v>
      </c>
      <c r="AF25" s="163"/>
      <c r="AG25" s="61">
        <v>4</v>
      </c>
      <c r="AH25" s="64">
        <v>2.796662</v>
      </c>
      <c r="AI25" s="65">
        <v>30.994499999999999</v>
      </c>
      <c r="AJ25" s="65">
        <v>5.9060870000000001E-2</v>
      </c>
    </row>
    <row r="26" spans="2:36">
      <c r="B26" s="163"/>
      <c r="C26" s="61">
        <v>5</v>
      </c>
      <c r="D26" s="62">
        <v>1.508567</v>
      </c>
      <c r="E26" s="63">
        <v>726.49929999999995</v>
      </c>
      <c r="F26" s="63">
        <v>0.1240566</v>
      </c>
      <c r="H26" s="163"/>
      <c r="I26" s="61">
        <v>5</v>
      </c>
      <c r="J26" s="64">
        <v>0.71996950000000004</v>
      </c>
      <c r="K26" s="65">
        <v>732.9606</v>
      </c>
      <c r="L26" s="65">
        <v>0.14821609999999999</v>
      </c>
      <c r="N26" s="163"/>
      <c r="O26" s="61">
        <v>5</v>
      </c>
      <c r="P26" s="64">
        <v>0.63563939999999997</v>
      </c>
      <c r="Q26" s="65">
        <v>681.31920000000002</v>
      </c>
      <c r="R26" s="65">
        <v>0.14630099999999999</v>
      </c>
      <c r="T26" s="163"/>
      <c r="U26" s="61">
        <v>5</v>
      </c>
      <c r="V26" s="64">
        <v>1.1404780000000001</v>
      </c>
      <c r="W26" s="65">
        <v>678.6739</v>
      </c>
      <c r="X26" s="65">
        <v>0.14081650000000001</v>
      </c>
      <c r="Z26" s="163"/>
      <c r="AA26" s="61">
        <v>5</v>
      </c>
      <c r="AB26" s="64">
        <v>2.2045469999999998</v>
      </c>
      <c r="AC26" s="65">
        <v>22.0456</v>
      </c>
      <c r="AD26" s="65">
        <v>5.9389409999999997E-2</v>
      </c>
      <c r="AF26" s="163"/>
      <c r="AG26" s="61">
        <v>5</v>
      </c>
      <c r="AH26" s="64">
        <v>2.8259409999999998</v>
      </c>
      <c r="AI26" s="65">
        <v>31.147739999999999</v>
      </c>
      <c r="AJ26" s="65">
        <v>5.8981699999999998E-2</v>
      </c>
    </row>
    <row r="27" spans="2:36">
      <c r="B27" s="163"/>
      <c r="C27" s="61">
        <v>6</v>
      </c>
      <c r="D27" s="62">
        <v>1.502089</v>
      </c>
      <c r="E27" s="63">
        <v>748.19479999999999</v>
      </c>
      <c r="F27" s="63">
        <v>0.12420589999999999</v>
      </c>
      <c r="H27" s="163"/>
      <c r="I27" s="61">
        <v>6</v>
      </c>
      <c r="J27" s="64">
        <v>0.72288669999999999</v>
      </c>
      <c r="K27" s="65">
        <v>755.25019999999995</v>
      </c>
      <c r="L27" s="65">
        <v>0.14809169999999999</v>
      </c>
      <c r="N27" s="163"/>
      <c r="O27" s="61">
        <v>6</v>
      </c>
      <c r="P27" s="64">
        <v>0.63826890000000003</v>
      </c>
      <c r="Q27" s="65">
        <v>703.13279999999997</v>
      </c>
      <c r="R27" s="65">
        <v>0.14634440000000001</v>
      </c>
      <c r="T27" s="163"/>
      <c r="U27" s="61">
        <v>6</v>
      </c>
      <c r="V27" s="64">
        <v>1.1291770000000001</v>
      </c>
      <c r="W27" s="65">
        <v>698.87350000000004</v>
      </c>
      <c r="X27" s="65">
        <v>0.1409552</v>
      </c>
      <c r="Z27" s="158"/>
      <c r="AA27" s="69">
        <v>6</v>
      </c>
      <c r="AB27" s="70">
        <v>2.2132990000000001</v>
      </c>
      <c r="AC27" s="71">
        <v>22.238119999999999</v>
      </c>
      <c r="AD27" s="65">
        <v>5.9693200000000002E-2</v>
      </c>
      <c r="AF27" s="163"/>
      <c r="AG27" s="61">
        <v>6</v>
      </c>
      <c r="AH27" s="64">
        <v>2.8795169999999999</v>
      </c>
      <c r="AI27" s="65">
        <v>31.455880000000001</v>
      </c>
      <c r="AJ27" s="65">
        <v>5.8800310000000001E-2</v>
      </c>
    </row>
    <row r="28" spans="2:36">
      <c r="B28" s="157">
        <v>25</v>
      </c>
      <c r="C28" s="66">
        <v>0</v>
      </c>
      <c r="D28" s="72">
        <v>1.4988319999999999</v>
      </c>
      <c r="E28" s="73">
        <v>759.14110000000005</v>
      </c>
      <c r="F28" s="73">
        <v>0.124281</v>
      </c>
      <c r="H28" s="157">
        <v>25</v>
      </c>
      <c r="I28" s="66">
        <v>0</v>
      </c>
      <c r="J28" s="67">
        <v>0.72435470000000002</v>
      </c>
      <c r="K28" s="68">
        <v>766.49680000000001</v>
      </c>
      <c r="L28" s="68">
        <v>0.14802879999999999</v>
      </c>
      <c r="N28" s="157">
        <v>25</v>
      </c>
      <c r="O28" s="66">
        <v>0</v>
      </c>
      <c r="P28" s="67">
        <v>0.6395999</v>
      </c>
      <c r="Q28" s="68">
        <v>714.12440000000004</v>
      </c>
      <c r="R28" s="68">
        <v>0.146366</v>
      </c>
      <c r="T28" s="157">
        <v>25</v>
      </c>
      <c r="U28" s="66">
        <v>0</v>
      </c>
      <c r="V28" s="67">
        <v>1.1234409999999999</v>
      </c>
      <c r="W28" s="68">
        <v>709.11170000000004</v>
      </c>
      <c r="X28" s="68">
        <v>0.14102509999999999</v>
      </c>
      <c r="Z28" s="163">
        <v>25</v>
      </c>
      <c r="AA28" s="61">
        <v>0</v>
      </c>
      <c r="AB28" s="64">
        <v>2.2176429999999998</v>
      </c>
      <c r="AC28" s="65">
        <v>22.33501</v>
      </c>
      <c r="AD28" s="68">
        <v>5.984548E-2</v>
      </c>
      <c r="AF28" s="157">
        <v>25</v>
      </c>
      <c r="AG28" s="66">
        <v>0</v>
      </c>
      <c r="AH28" s="67">
        <v>2.9032439999999999</v>
      </c>
      <c r="AI28" s="68">
        <v>31.610749999999999</v>
      </c>
      <c r="AJ28" s="68">
        <v>5.869634E-2</v>
      </c>
    </row>
    <row r="29" spans="2:36">
      <c r="B29" s="163"/>
      <c r="C29" s="61">
        <v>1</v>
      </c>
      <c r="D29" s="62">
        <v>1.495563</v>
      </c>
      <c r="E29" s="63">
        <v>770.15629999999999</v>
      </c>
      <c r="F29" s="63">
        <v>0.1243562</v>
      </c>
      <c r="H29" s="163"/>
      <c r="I29" s="61">
        <v>1</v>
      </c>
      <c r="J29" s="64">
        <v>0.72582939999999996</v>
      </c>
      <c r="K29" s="65">
        <v>777.81309999999996</v>
      </c>
      <c r="L29" s="65">
        <v>0.1479654</v>
      </c>
      <c r="N29" s="163"/>
      <c r="O29" s="61">
        <v>1</v>
      </c>
      <c r="P29" s="64">
        <v>0.64094280000000003</v>
      </c>
      <c r="Q29" s="65">
        <v>725.17570000000001</v>
      </c>
      <c r="R29" s="65">
        <v>0.1463874</v>
      </c>
      <c r="T29" s="163"/>
      <c r="U29" s="61">
        <v>1</v>
      </c>
      <c r="V29" s="64">
        <v>1.1176459999999999</v>
      </c>
      <c r="W29" s="65">
        <v>719.44669999999996</v>
      </c>
      <c r="X29" s="65">
        <v>0.14109540000000001</v>
      </c>
      <c r="Z29" s="163"/>
      <c r="AA29" s="61">
        <v>1</v>
      </c>
      <c r="AB29" s="64">
        <v>2.2219549999999999</v>
      </c>
      <c r="AC29" s="65">
        <v>22.432359999999999</v>
      </c>
      <c r="AD29" s="65">
        <v>5.9997910000000002E-2</v>
      </c>
      <c r="AF29" s="163"/>
      <c r="AG29" s="61">
        <v>1</v>
      </c>
      <c r="AH29" s="64">
        <v>2.9246349999999999</v>
      </c>
      <c r="AI29" s="65">
        <v>31.76614</v>
      </c>
      <c r="AJ29" s="65">
        <v>5.8582469999999998E-2</v>
      </c>
    </row>
    <row r="30" spans="2:36">
      <c r="B30" s="163"/>
      <c r="C30" s="61">
        <v>2</v>
      </c>
      <c r="D30" s="62">
        <v>1.4889889999999999</v>
      </c>
      <c r="E30" s="63">
        <v>792.40139999999997</v>
      </c>
      <c r="F30" s="63">
        <v>0.1245076</v>
      </c>
      <c r="H30" s="163"/>
      <c r="I30" s="61">
        <v>2</v>
      </c>
      <c r="J30" s="64">
        <v>0.72880029999999996</v>
      </c>
      <c r="K30" s="65">
        <v>800.66250000000002</v>
      </c>
      <c r="L30" s="65">
        <v>0.1478371</v>
      </c>
      <c r="N30" s="163"/>
      <c r="O30" s="61">
        <v>2</v>
      </c>
      <c r="P30" s="64">
        <v>0.64366630000000002</v>
      </c>
      <c r="Q30" s="65">
        <v>747.46600000000001</v>
      </c>
      <c r="R30" s="65">
        <v>0.14643</v>
      </c>
      <c r="T30" s="163"/>
      <c r="U30" s="61">
        <v>2</v>
      </c>
      <c r="V30" s="64">
        <v>1.105864</v>
      </c>
      <c r="W30" s="65">
        <v>740.41890000000001</v>
      </c>
      <c r="X30" s="65">
        <v>0.14123720000000001</v>
      </c>
      <c r="Z30" s="163"/>
      <c r="AA30" s="61">
        <v>2</v>
      </c>
      <c r="AB30" s="64">
        <v>2.230448</v>
      </c>
      <c r="AC30" s="65">
        <v>22.628360000000001</v>
      </c>
      <c r="AD30" s="65">
        <v>6.0302830000000002E-2</v>
      </c>
      <c r="AF30" s="163"/>
      <c r="AG30" s="61">
        <v>2</v>
      </c>
      <c r="AH30" s="64">
        <v>2.960877</v>
      </c>
      <c r="AI30" s="65">
        <v>32.078470000000003</v>
      </c>
      <c r="AJ30" s="65">
        <v>5.832623E-2</v>
      </c>
    </row>
    <row r="31" spans="2:36">
      <c r="B31" s="163"/>
      <c r="C31" s="61">
        <v>3</v>
      </c>
      <c r="D31" s="62">
        <v>1.485687</v>
      </c>
      <c r="E31" s="63">
        <v>803.63430000000005</v>
      </c>
      <c r="F31" s="63">
        <v>0.12458370000000001</v>
      </c>
      <c r="H31" s="163"/>
      <c r="I31" s="61">
        <v>3</v>
      </c>
      <c r="J31" s="64">
        <v>0.73029739999999999</v>
      </c>
      <c r="K31" s="65">
        <v>812.19920000000002</v>
      </c>
      <c r="L31" s="65">
        <v>0.14777209999999999</v>
      </c>
      <c r="N31" s="163"/>
      <c r="O31" s="61">
        <v>3</v>
      </c>
      <c r="P31" s="64">
        <v>0.64504819999999996</v>
      </c>
      <c r="Q31" s="65">
        <v>758.7097</v>
      </c>
      <c r="R31" s="65">
        <v>0.1464511</v>
      </c>
      <c r="T31" s="163"/>
      <c r="U31" s="61">
        <v>3</v>
      </c>
      <c r="V31" s="64">
        <v>1.099872</v>
      </c>
      <c r="W31" s="65">
        <v>751.06190000000004</v>
      </c>
      <c r="X31" s="65">
        <v>0.14130870000000001</v>
      </c>
      <c r="Z31" s="163"/>
      <c r="AA31" s="61">
        <v>3</v>
      </c>
      <c r="AB31" s="64">
        <v>2.2346149999999998</v>
      </c>
      <c r="AC31" s="65">
        <v>22.727</v>
      </c>
      <c r="AD31" s="65">
        <v>6.0455080000000001E-2</v>
      </c>
      <c r="AF31" s="163"/>
      <c r="AG31" s="61">
        <v>3</v>
      </c>
      <c r="AH31" s="64">
        <v>2.9760620000000002</v>
      </c>
      <c r="AI31" s="65">
        <v>32.235370000000003</v>
      </c>
      <c r="AJ31" s="65">
        <v>5.8184420000000001E-2</v>
      </c>
    </row>
    <row r="32" spans="2:36">
      <c r="B32" s="163"/>
      <c r="C32" s="61">
        <v>4</v>
      </c>
      <c r="D32" s="62">
        <v>1.4790559999999999</v>
      </c>
      <c r="E32" s="63">
        <v>826.32839999999999</v>
      </c>
      <c r="F32" s="63">
        <v>0.1247365</v>
      </c>
      <c r="H32" s="163"/>
      <c r="I32" s="61">
        <v>4</v>
      </c>
      <c r="J32" s="64">
        <v>0.73331670000000004</v>
      </c>
      <c r="K32" s="65">
        <v>835.50409999999999</v>
      </c>
      <c r="L32" s="65">
        <v>0.1476403</v>
      </c>
      <c r="N32" s="163"/>
      <c r="O32" s="61">
        <v>4</v>
      </c>
      <c r="P32" s="64">
        <v>0.64785550000000003</v>
      </c>
      <c r="Q32" s="65">
        <v>781.40419999999995</v>
      </c>
      <c r="R32" s="65">
        <v>0.1464926</v>
      </c>
      <c r="T32" s="163"/>
      <c r="U32" s="61">
        <v>4</v>
      </c>
      <c r="V32" s="64">
        <v>1.0876790000000001</v>
      </c>
      <c r="W32" s="65">
        <v>772.67399999999998</v>
      </c>
      <c r="X32" s="65">
        <v>0.14145269999999999</v>
      </c>
      <c r="Z32" s="163"/>
      <c r="AA32" s="61">
        <v>4</v>
      </c>
      <c r="AB32" s="64">
        <v>2.2427589999999999</v>
      </c>
      <c r="AC32" s="65">
        <v>22.925419999999999</v>
      </c>
      <c r="AD32" s="65">
        <v>6.0758399999999997E-2</v>
      </c>
      <c r="AF32" s="163"/>
      <c r="AG32" s="61">
        <v>4</v>
      </c>
      <c r="AH32" s="64">
        <v>3.0012810000000001</v>
      </c>
      <c r="AI32" s="65">
        <v>32.550510000000003</v>
      </c>
      <c r="AJ32" s="65">
        <v>5.787407E-2</v>
      </c>
    </row>
    <row r="33" spans="2:36">
      <c r="B33" s="163"/>
      <c r="C33" s="61">
        <v>5</v>
      </c>
      <c r="D33" s="62">
        <v>1.4757290000000001</v>
      </c>
      <c r="E33" s="63">
        <v>837.79250000000002</v>
      </c>
      <c r="F33" s="63">
        <v>0.1248134</v>
      </c>
      <c r="H33" s="163"/>
      <c r="I33" s="61">
        <v>5</v>
      </c>
      <c r="J33" s="64">
        <v>0.73483969999999998</v>
      </c>
      <c r="K33" s="65">
        <v>847.27440000000001</v>
      </c>
      <c r="L33" s="65">
        <v>0.1475735</v>
      </c>
      <c r="N33" s="163"/>
      <c r="O33" s="61">
        <v>5</v>
      </c>
      <c r="P33" s="64">
        <v>0.64928189999999997</v>
      </c>
      <c r="Q33" s="65">
        <v>792.85919999999999</v>
      </c>
      <c r="R33" s="65">
        <v>0.146513</v>
      </c>
      <c r="T33" s="163"/>
      <c r="U33" s="61">
        <v>5</v>
      </c>
      <c r="V33" s="64">
        <v>1.0814729999999999</v>
      </c>
      <c r="W33" s="65">
        <v>783.64729999999997</v>
      </c>
      <c r="X33" s="65">
        <v>0.14152519999999999</v>
      </c>
      <c r="Z33" s="163"/>
      <c r="AA33" s="61">
        <v>5</v>
      </c>
      <c r="AB33" s="64">
        <v>2.246721</v>
      </c>
      <c r="AC33" s="65">
        <v>23.025120000000001</v>
      </c>
      <c r="AD33" s="65">
        <v>6.0909100000000001E-2</v>
      </c>
      <c r="AF33" s="163"/>
      <c r="AG33" s="61">
        <v>5</v>
      </c>
      <c r="AH33" s="64">
        <v>3.0115539999999998</v>
      </c>
      <c r="AI33" s="65">
        <v>32.708599999999997</v>
      </c>
      <c r="AJ33" s="65">
        <v>5.7705640000000002E-2</v>
      </c>
    </row>
    <row r="34" spans="2:36">
      <c r="B34" s="158"/>
      <c r="C34" s="69">
        <v>6</v>
      </c>
      <c r="D34" s="76">
        <v>1.4690570000000001</v>
      </c>
      <c r="E34" s="77">
        <v>860.96169999999995</v>
      </c>
      <c r="F34" s="77">
        <v>0.1249678</v>
      </c>
      <c r="H34" s="158"/>
      <c r="I34" s="69">
        <v>6</v>
      </c>
      <c r="J34" s="70">
        <v>0.73791399999999996</v>
      </c>
      <c r="K34" s="71">
        <v>871.05280000000005</v>
      </c>
      <c r="L34" s="71">
        <v>0.14743790000000001</v>
      </c>
      <c r="N34" s="158"/>
      <c r="O34" s="69">
        <v>6</v>
      </c>
      <c r="P34" s="70">
        <v>0.65218310000000002</v>
      </c>
      <c r="Q34" s="71">
        <v>815.99390000000005</v>
      </c>
      <c r="R34" s="71">
        <v>0.14655290000000001</v>
      </c>
      <c r="T34" s="158"/>
      <c r="U34" s="69">
        <v>6</v>
      </c>
      <c r="V34" s="70">
        <v>1.06884</v>
      </c>
      <c r="W34" s="71">
        <v>805.93790000000001</v>
      </c>
      <c r="X34" s="71">
        <v>0.1416713</v>
      </c>
      <c r="Z34" s="163"/>
      <c r="AA34" s="61">
        <v>6</v>
      </c>
      <c r="AB34" s="64">
        <v>2.2543679999999999</v>
      </c>
      <c r="AC34" s="65">
        <v>23.225349999999999</v>
      </c>
      <c r="AD34" s="71">
        <v>6.1207560000000001E-2</v>
      </c>
      <c r="AF34" s="158"/>
      <c r="AG34" s="69">
        <v>6</v>
      </c>
      <c r="AH34" s="70">
        <v>3.0279669999999999</v>
      </c>
      <c r="AI34" s="71">
        <v>33.025460000000002</v>
      </c>
      <c r="AJ34" s="71">
        <v>5.7342780000000003E-2</v>
      </c>
    </row>
    <row r="35" spans="2:36">
      <c r="B35" s="163">
        <v>26</v>
      </c>
      <c r="C35" s="61">
        <v>0</v>
      </c>
      <c r="D35" s="62">
        <v>1.465714</v>
      </c>
      <c r="E35" s="63">
        <v>872.6694</v>
      </c>
      <c r="F35" s="63">
        <v>0.1250454</v>
      </c>
      <c r="H35" s="163">
        <v>26</v>
      </c>
      <c r="I35" s="61">
        <v>0</v>
      </c>
      <c r="J35" s="64">
        <v>0.73946590000000001</v>
      </c>
      <c r="K35" s="65">
        <v>883.06110000000001</v>
      </c>
      <c r="L35" s="65">
        <v>0.147369</v>
      </c>
      <c r="N35" s="163">
        <v>26</v>
      </c>
      <c r="O35" s="61">
        <v>0</v>
      </c>
      <c r="P35" s="64">
        <v>0.65365890000000004</v>
      </c>
      <c r="Q35" s="65">
        <v>827.6771</v>
      </c>
      <c r="R35" s="65">
        <v>0.14657239999999999</v>
      </c>
      <c r="T35" s="163">
        <v>26</v>
      </c>
      <c r="U35" s="61">
        <v>0</v>
      </c>
      <c r="V35" s="64">
        <v>1.0624119999999999</v>
      </c>
      <c r="W35" s="65">
        <v>817.25900000000001</v>
      </c>
      <c r="X35" s="65">
        <v>0.1417448</v>
      </c>
      <c r="Z35" s="157">
        <v>26</v>
      </c>
      <c r="AA35" s="66">
        <v>0</v>
      </c>
      <c r="AB35" s="67">
        <v>2.2580260000000001</v>
      </c>
      <c r="AC35" s="68">
        <v>23.325849999999999</v>
      </c>
      <c r="AD35" s="65">
        <v>6.1354850000000002E-2</v>
      </c>
      <c r="AF35" s="163">
        <v>26</v>
      </c>
      <c r="AG35" s="61">
        <v>0</v>
      </c>
      <c r="AH35" s="64">
        <v>3.0342150000000001</v>
      </c>
      <c r="AI35" s="65">
        <v>33.184040000000003</v>
      </c>
      <c r="AJ35" s="65">
        <v>5.7148419999999998E-2</v>
      </c>
    </row>
    <row r="36" spans="2:36">
      <c r="B36" s="163"/>
      <c r="C36" s="61">
        <v>1</v>
      </c>
      <c r="D36" s="62">
        <v>1.462367</v>
      </c>
      <c r="E36" s="63">
        <v>884.46119999999996</v>
      </c>
      <c r="F36" s="63">
        <v>0.12512319999999999</v>
      </c>
      <c r="H36" s="163"/>
      <c r="I36" s="61">
        <v>1</v>
      </c>
      <c r="J36" s="64">
        <v>0.74102800000000002</v>
      </c>
      <c r="K36" s="65">
        <v>895.14919999999995</v>
      </c>
      <c r="L36" s="65">
        <v>0.1472995</v>
      </c>
      <c r="N36" s="163"/>
      <c r="O36" s="61">
        <v>1</v>
      </c>
      <c r="P36" s="64">
        <v>0.65515190000000001</v>
      </c>
      <c r="Q36" s="65">
        <v>839.43979999999999</v>
      </c>
      <c r="R36" s="65">
        <v>0.14659140000000001</v>
      </c>
      <c r="T36" s="163"/>
      <c r="U36" s="61">
        <v>1</v>
      </c>
      <c r="V36" s="64">
        <v>1.0559099999999999</v>
      </c>
      <c r="W36" s="65">
        <v>828.7</v>
      </c>
      <c r="X36" s="65">
        <v>0.14181869999999999</v>
      </c>
      <c r="Z36" s="163"/>
      <c r="AA36" s="61">
        <v>1</v>
      </c>
      <c r="AB36" s="64">
        <v>2.2615660000000002</v>
      </c>
      <c r="AC36" s="65">
        <v>23.426580000000001</v>
      </c>
      <c r="AD36" s="65">
        <v>6.1500539999999999E-2</v>
      </c>
      <c r="AF36" s="163"/>
      <c r="AG36" s="61">
        <v>1</v>
      </c>
      <c r="AH36" s="64">
        <v>3.0392229999999998</v>
      </c>
      <c r="AI36" s="65">
        <v>33.342640000000003</v>
      </c>
      <c r="AJ36" s="65">
        <v>5.6945559999999999E-2</v>
      </c>
    </row>
    <row r="37" spans="2:36">
      <c r="B37" s="163"/>
      <c r="C37" s="61">
        <v>2</v>
      </c>
      <c r="D37" s="62">
        <v>1.455667</v>
      </c>
      <c r="E37" s="63">
        <v>908.30269999999996</v>
      </c>
      <c r="F37" s="63">
        <v>0.12527969999999999</v>
      </c>
      <c r="H37" s="163"/>
      <c r="I37" s="61">
        <v>2</v>
      </c>
      <c r="J37" s="64">
        <v>0.74418289999999998</v>
      </c>
      <c r="K37" s="65">
        <v>919.56899999999996</v>
      </c>
      <c r="L37" s="65">
        <v>0.14715800000000001</v>
      </c>
      <c r="N37" s="163"/>
      <c r="O37" s="61">
        <v>2</v>
      </c>
      <c r="P37" s="64">
        <v>0.65819229999999995</v>
      </c>
      <c r="Q37" s="65">
        <v>863.20939999999996</v>
      </c>
      <c r="R37" s="65">
        <v>0.14662829999999999</v>
      </c>
      <c r="T37" s="163"/>
      <c r="U37" s="61">
        <v>2</v>
      </c>
      <c r="V37" s="64">
        <v>1.0426820000000001</v>
      </c>
      <c r="W37" s="65">
        <v>851.94809999999995</v>
      </c>
      <c r="X37" s="65">
        <v>0.14196729999999999</v>
      </c>
      <c r="Z37" s="163"/>
      <c r="AA37" s="61">
        <v>2</v>
      </c>
      <c r="AB37" s="64">
        <v>2.268284</v>
      </c>
      <c r="AC37" s="65">
        <v>23.62865</v>
      </c>
      <c r="AD37" s="65">
        <v>6.1786180000000003E-2</v>
      </c>
      <c r="AF37" s="163"/>
      <c r="AG37" s="61">
        <v>2</v>
      </c>
      <c r="AH37" s="64">
        <v>3.0459179999999999</v>
      </c>
      <c r="AI37" s="65">
        <v>33.659590000000001</v>
      </c>
      <c r="AJ37" s="65">
        <v>5.6515469999999998E-2</v>
      </c>
    </row>
    <row r="38" spans="2:36">
      <c r="B38" s="163"/>
      <c r="C38" s="61">
        <v>3</v>
      </c>
      <c r="D38" s="62">
        <v>1.4523170000000001</v>
      </c>
      <c r="E38" s="63">
        <v>920.35440000000006</v>
      </c>
      <c r="F38" s="63">
        <v>0.1253582</v>
      </c>
      <c r="H38" s="163"/>
      <c r="I38" s="61">
        <v>3</v>
      </c>
      <c r="J38" s="64">
        <v>0.74577599999999999</v>
      </c>
      <c r="K38" s="65">
        <v>931.90319999999997</v>
      </c>
      <c r="L38" s="65">
        <v>0.1470861</v>
      </c>
      <c r="N38" s="163"/>
      <c r="O38" s="61">
        <v>3</v>
      </c>
      <c r="P38" s="64">
        <v>0.65974080000000002</v>
      </c>
      <c r="Q38" s="65">
        <v>875.21849999999995</v>
      </c>
      <c r="R38" s="65">
        <v>0.1466459</v>
      </c>
      <c r="T38" s="163"/>
      <c r="U38" s="61">
        <v>3</v>
      </c>
      <c r="V38" s="64">
        <v>1.035957</v>
      </c>
      <c r="W38" s="65">
        <v>863.75819999999999</v>
      </c>
      <c r="X38" s="65">
        <v>0.142042</v>
      </c>
      <c r="Z38" s="163"/>
      <c r="AA38" s="61">
        <v>3</v>
      </c>
      <c r="AB38" s="64">
        <v>2.2714620000000001</v>
      </c>
      <c r="AC38" s="65">
        <v>23.729970000000002</v>
      </c>
      <c r="AD38" s="65">
        <v>6.1925649999999999E-2</v>
      </c>
      <c r="AF38" s="163"/>
      <c r="AG38" s="61">
        <v>3</v>
      </c>
      <c r="AH38" s="64">
        <v>3.047936</v>
      </c>
      <c r="AI38" s="65">
        <v>33.817790000000002</v>
      </c>
      <c r="AJ38" s="65">
        <v>5.6289100000000002E-2</v>
      </c>
    </row>
    <row r="39" spans="2:36">
      <c r="B39" s="163"/>
      <c r="C39" s="61">
        <v>4</v>
      </c>
      <c r="D39" s="62">
        <v>1.4456260000000001</v>
      </c>
      <c r="E39" s="63">
        <v>944.72529999999995</v>
      </c>
      <c r="F39" s="63">
        <v>0.12551609999999999</v>
      </c>
      <c r="H39" s="163"/>
      <c r="I39" s="61">
        <v>4</v>
      </c>
      <c r="J39" s="64">
        <v>0.74899249999999995</v>
      </c>
      <c r="K39" s="65">
        <v>956.82780000000002</v>
      </c>
      <c r="L39" s="65">
        <v>0.14693980000000001</v>
      </c>
      <c r="N39" s="163"/>
      <c r="O39" s="61">
        <v>4</v>
      </c>
      <c r="P39" s="64">
        <v>0.66289909999999996</v>
      </c>
      <c r="Q39" s="65">
        <v>899.48910000000001</v>
      </c>
      <c r="R39" s="65">
        <v>0.14667949999999999</v>
      </c>
      <c r="T39" s="163"/>
      <c r="U39" s="61">
        <v>4</v>
      </c>
      <c r="V39" s="64">
        <v>1.022289</v>
      </c>
      <c r="W39" s="65">
        <v>887.75599999999997</v>
      </c>
      <c r="X39" s="65">
        <v>0.14219219999999999</v>
      </c>
      <c r="Z39" s="163"/>
      <c r="AA39" s="61">
        <v>4</v>
      </c>
      <c r="AB39" s="64">
        <v>2.2774670000000001</v>
      </c>
      <c r="AC39" s="65">
        <v>23.933129999999998</v>
      </c>
      <c r="AD39" s="65">
        <v>6.2196750000000002E-2</v>
      </c>
      <c r="AF39" s="163"/>
      <c r="AG39" s="61">
        <v>4</v>
      </c>
      <c r="AH39" s="64">
        <v>3.0492520000000001</v>
      </c>
      <c r="AI39" s="65">
        <v>34.133360000000003</v>
      </c>
      <c r="AJ39" s="65">
        <v>5.5818470000000002E-2</v>
      </c>
    </row>
    <row r="40" spans="2:36">
      <c r="B40" s="163"/>
      <c r="C40" s="61">
        <v>5</v>
      </c>
      <c r="D40" s="62">
        <v>1.4422870000000001</v>
      </c>
      <c r="E40" s="63">
        <v>957.04660000000001</v>
      </c>
      <c r="F40" s="63">
        <v>0.1255954</v>
      </c>
      <c r="H40" s="163"/>
      <c r="I40" s="61">
        <v>5</v>
      </c>
      <c r="J40" s="64">
        <v>0.75061560000000005</v>
      </c>
      <c r="K40" s="65">
        <v>969.42049999999995</v>
      </c>
      <c r="L40" s="65">
        <v>0.1468653</v>
      </c>
      <c r="N40" s="163"/>
      <c r="O40" s="61">
        <v>5</v>
      </c>
      <c r="P40" s="64">
        <v>0.66451090000000002</v>
      </c>
      <c r="Q40" s="65">
        <v>911.75220000000002</v>
      </c>
      <c r="R40" s="65">
        <v>0.1466954</v>
      </c>
      <c r="T40" s="163"/>
      <c r="U40" s="61">
        <v>5</v>
      </c>
      <c r="V40" s="64">
        <v>1.0153490000000001</v>
      </c>
      <c r="W40" s="65">
        <v>899.94529999999997</v>
      </c>
      <c r="X40" s="65">
        <v>0.14226759999999999</v>
      </c>
      <c r="Z40" s="163"/>
      <c r="AA40" s="61">
        <v>5</v>
      </c>
      <c r="AB40" s="64">
        <v>2.2803089999999999</v>
      </c>
      <c r="AC40" s="65">
        <v>24.034949999999998</v>
      </c>
      <c r="AD40" s="65">
        <v>6.2327979999999998E-2</v>
      </c>
      <c r="AF40" s="163"/>
      <c r="AG40" s="61">
        <v>5</v>
      </c>
      <c r="AH40" s="64">
        <v>3.048365</v>
      </c>
      <c r="AI40" s="65">
        <v>34.290599999999998</v>
      </c>
      <c r="AJ40" s="65">
        <v>5.5576939999999998E-2</v>
      </c>
    </row>
    <row r="41" spans="2:36">
      <c r="B41" s="163"/>
      <c r="C41" s="61">
        <v>6</v>
      </c>
      <c r="D41" s="62">
        <v>1.4356340000000001</v>
      </c>
      <c r="E41" s="63">
        <v>981.96469999999999</v>
      </c>
      <c r="F41" s="63">
        <v>0.12575459999999999</v>
      </c>
      <c r="H41" s="163"/>
      <c r="I41" s="61">
        <v>6</v>
      </c>
      <c r="J41" s="64">
        <v>0.75389099999999998</v>
      </c>
      <c r="K41" s="65">
        <v>994.87300000000005</v>
      </c>
      <c r="L41" s="65">
        <v>0.1467137</v>
      </c>
      <c r="N41" s="163"/>
      <c r="O41" s="61">
        <v>6</v>
      </c>
      <c r="P41" s="64">
        <v>0.66780419999999996</v>
      </c>
      <c r="Q41" s="65">
        <v>936.53639999999996</v>
      </c>
      <c r="R41" s="65">
        <v>0.14672499999999999</v>
      </c>
      <c r="T41" s="163"/>
      <c r="U41" s="61">
        <v>6</v>
      </c>
      <c r="V41" s="64">
        <v>1.001261</v>
      </c>
      <c r="W41" s="65">
        <v>924.70730000000003</v>
      </c>
      <c r="X41" s="65">
        <v>0.14241899999999999</v>
      </c>
      <c r="Z41" s="158"/>
      <c r="AA41" s="69">
        <v>6</v>
      </c>
      <c r="AB41" s="70">
        <v>2.2857080000000001</v>
      </c>
      <c r="AC41" s="71">
        <v>24.239080000000001</v>
      </c>
      <c r="AD41" s="65">
        <v>6.2580670000000005E-2</v>
      </c>
      <c r="AF41" s="163"/>
      <c r="AG41" s="61">
        <v>6</v>
      </c>
      <c r="AH41" s="64">
        <v>3.042942</v>
      </c>
      <c r="AI41" s="65">
        <v>34.603679999999997</v>
      </c>
      <c r="AJ41" s="65">
        <v>5.508822E-2</v>
      </c>
    </row>
    <row r="42" spans="2:36">
      <c r="B42" s="157">
        <v>27</v>
      </c>
      <c r="C42" s="66">
        <v>0</v>
      </c>
      <c r="D42" s="72">
        <v>1.432323</v>
      </c>
      <c r="E42" s="73">
        <v>994.56200000000001</v>
      </c>
      <c r="F42" s="73">
        <v>0.12583440000000001</v>
      </c>
      <c r="H42" s="157">
        <v>27</v>
      </c>
      <c r="I42" s="66">
        <v>0</v>
      </c>
      <c r="J42" s="67">
        <v>0.75554319999999997</v>
      </c>
      <c r="K42" s="68">
        <v>1007.736</v>
      </c>
      <c r="L42" s="68">
        <v>0.1466365</v>
      </c>
      <c r="N42" s="157">
        <v>27</v>
      </c>
      <c r="O42" s="66">
        <v>0</v>
      </c>
      <c r="P42" s="67">
        <v>0.66948779999999997</v>
      </c>
      <c r="Q42" s="68">
        <v>949.05830000000003</v>
      </c>
      <c r="R42" s="68">
        <v>0.1467386</v>
      </c>
      <c r="T42" s="157">
        <v>27</v>
      </c>
      <c r="U42" s="66">
        <v>0</v>
      </c>
      <c r="V42" s="67">
        <v>0.99411799999999995</v>
      </c>
      <c r="W42" s="68">
        <v>937.28089999999997</v>
      </c>
      <c r="X42" s="68">
        <v>0.14249490000000001</v>
      </c>
      <c r="Z42" s="157">
        <v>27</v>
      </c>
      <c r="AA42" s="66">
        <v>0</v>
      </c>
      <c r="AB42" s="67">
        <v>2.2882669999999998</v>
      </c>
      <c r="AC42" s="68">
        <v>24.34141</v>
      </c>
      <c r="AD42" s="68">
        <v>6.2701640000000003E-2</v>
      </c>
      <c r="AF42" s="157">
        <v>27</v>
      </c>
      <c r="AG42" s="66">
        <v>0</v>
      </c>
      <c r="AH42" s="67">
        <v>3.0381809999999998</v>
      </c>
      <c r="AI42" s="68">
        <v>34.75938</v>
      </c>
      <c r="AJ42" s="68">
        <v>5.4843429999999999E-2</v>
      </c>
    </row>
    <row r="43" spans="2:36">
      <c r="B43" s="163"/>
      <c r="C43" s="61">
        <v>1</v>
      </c>
      <c r="D43" s="62">
        <v>1.429025</v>
      </c>
      <c r="E43" s="63">
        <v>1007.252</v>
      </c>
      <c r="F43" s="63">
        <v>0.12591450000000001</v>
      </c>
      <c r="H43" s="163"/>
      <c r="I43" s="61">
        <v>1</v>
      </c>
      <c r="J43" s="64">
        <v>0.75720600000000005</v>
      </c>
      <c r="K43" s="65">
        <v>1020.69</v>
      </c>
      <c r="L43" s="65">
        <v>0.1465582</v>
      </c>
      <c r="N43" s="163"/>
      <c r="O43" s="61">
        <v>1</v>
      </c>
      <c r="P43" s="64">
        <v>0.67119819999999997</v>
      </c>
      <c r="Q43" s="65">
        <v>961.66690000000006</v>
      </c>
      <c r="R43" s="65">
        <v>0.1467514</v>
      </c>
      <c r="T43" s="163"/>
      <c r="U43" s="61">
        <v>1</v>
      </c>
      <c r="V43" s="64">
        <v>0.98691150000000005</v>
      </c>
      <c r="W43" s="65">
        <v>949.98320000000001</v>
      </c>
      <c r="X43" s="65">
        <v>0.142571</v>
      </c>
      <c r="Z43" s="163"/>
      <c r="AA43" s="61">
        <v>1</v>
      </c>
      <c r="AB43" s="64">
        <v>2.2907299999999999</v>
      </c>
      <c r="AC43" s="65">
        <v>24.443909999999999</v>
      </c>
      <c r="AD43" s="65">
        <v>6.2818620000000006E-2</v>
      </c>
      <c r="AF43" s="163"/>
      <c r="AG43" s="61">
        <v>1</v>
      </c>
      <c r="AH43" s="64">
        <v>3.032019</v>
      </c>
      <c r="AI43" s="65">
        <v>34.91442</v>
      </c>
      <c r="AJ43" s="65">
        <v>5.4600129999999997E-2</v>
      </c>
    </row>
    <row r="44" spans="2:36">
      <c r="B44" s="163"/>
      <c r="C44" s="61">
        <v>2</v>
      </c>
      <c r="D44" s="62">
        <v>1.4224779999999999</v>
      </c>
      <c r="E44" s="63">
        <v>1032.9079999999999</v>
      </c>
      <c r="F44" s="63">
        <v>0.12607489999999999</v>
      </c>
      <c r="H44" s="163"/>
      <c r="I44" s="61">
        <v>2</v>
      </c>
      <c r="J44" s="64">
        <v>0.76056690000000005</v>
      </c>
      <c r="K44" s="65">
        <v>1046.8779999999999</v>
      </c>
      <c r="L44" s="65">
        <v>0.14639869999999999</v>
      </c>
      <c r="N44" s="163"/>
      <c r="O44" s="61">
        <v>2</v>
      </c>
      <c r="P44" s="64">
        <v>0.6747069</v>
      </c>
      <c r="Q44" s="65">
        <v>987.14409999999998</v>
      </c>
      <c r="R44" s="65">
        <v>0.1467743</v>
      </c>
      <c r="T44" s="163"/>
      <c r="U44" s="61">
        <v>2</v>
      </c>
      <c r="V44" s="64">
        <v>0.97231749999999995</v>
      </c>
      <c r="W44" s="65">
        <v>975.77290000000005</v>
      </c>
      <c r="X44" s="65">
        <v>0.14272319999999999</v>
      </c>
      <c r="Z44" s="163"/>
      <c r="AA44" s="61">
        <v>2</v>
      </c>
      <c r="AB44" s="64">
        <v>2.2953459999999999</v>
      </c>
      <c r="AC44" s="65">
        <v>24.6494</v>
      </c>
      <c r="AD44" s="65">
        <v>6.3039559999999994E-2</v>
      </c>
      <c r="AF44" s="163"/>
      <c r="AG44" s="61">
        <v>2</v>
      </c>
      <c r="AH44" s="64">
        <v>3.015593</v>
      </c>
      <c r="AI44" s="65">
        <v>35.222450000000002</v>
      </c>
      <c r="AJ44" s="65">
        <v>5.4123150000000002E-2</v>
      </c>
    </row>
    <row r="45" spans="2:36">
      <c r="B45" s="163"/>
      <c r="C45" s="61">
        <v>3</v>
      </c>
      <c r="D45" s="62">
        <v>1.419232</v>
      </c>
      <c r="E45" s="63">
        <v>1045.874</v>
      </c>
      <c r="F45" s="63">
        <v>0.1261552</v>
      </c>
      <c r="H45" s="163"/>
      <c r="I45" s="61">
        <v>3</v>
      </c>
      <c r="J45" s="64">
        <v>0.76226689999999997</v>
      </c>
      <c r="K45" s="65">
        <v>1060.1120000000001</v>
      </c>
      <c r="L45" s="65">
        <v>0.14631739999999999</v>
      </c>
      <c r="N45" s="163"/>
      <c r="O45" s="61">
        <v>3</v>
      </c>
      <c r="P45" s="64">
        <v>0.67650929999999998</v>
      </c>
      <c r="Q45" s="65">
        <v>1000.013</v>
      </c>
      <c r="R45" s="65">
        <v>0.14678430000000001</v>
      </c>
      <c r="T45" s="163"/>
      <c r="U45" s="61">
        <v>3</v>
      </c>
      <c r="V45" s="64">
        <v>0.96493510000000005</v>
      </c>
      <c r="W45" s="65">
        <v>988.85929999999996</v>
      </c>
      <c r="X45" s="65">
        <v>0.14279919999999999</v>
      </c>
      <c r="Z45" s="163"/>
      <c r="AA45" s="61">
        <v>3</v>
      </c>
      <c r="AB45" s="64">
        <v>2.2974899999999998</v>
      </c>
      <c r="AC45" s="65">
        <v>24.752369999999999</v>
      </c>
      <c r="AD45" s="65">
        <v>6.3142970000000007E-2</v>
      </c>
      <c r="AF45" s="163"/>
      <c r="AG45" s="61">
        <v>3</v>
      </c>
      <c r="AH45" s="64">
        <v>3.0054050000000001</v>
      </c>
      <c r="AI45" s="65">
        <v>35.375500000000002</v>
      </c>
      <c r="AJ45" s="65">
        <v>5.3892160000000001E-2</v>
      </c>
    </row>
    <row r="46" spans="2:36">
      <c r="B46" s="163"/>
      <c r="C46" s="61">
        <v>4</v>
      </c>
      <c r="D46" s="62">
        <v>1.412811</v>
      </c>
      <c r="E46" s="63">
        <v>1072.086</v>
      </c>
      <c r="F46" s="63">
        <v>0.12631600000000001</v>
      </c>
      <c r="H46" s="163"/>
      <c r="I46" s="61">
        <v>4</v>
      </c>
      <c r="J46" s="64">
        <v>0.76571089999999997</v>
      </c>
      <c r="K46" s="65">
        <v>1086.866</v>
      </c>
      <c r="L46" s="65">
        <v>0.14615139999999999</v>
      </c>
      <c r="N46" s="163"/>
      <c r="O46" s="61">
        <v>4</v>
      </c>
      <c r="P46" s="64">
        <v>0.68022020000000005</v>
      </c>
      <c r="Q46" s="65">
        <v>1026.008</v>
      </c>
      <c r="R46" s="65">
        <v>0.14680099999999999</v>
      </c>
      <c r="T46" s="163"/>
      <c r="U46" s="61">
        <v>4</v>
      </c>
      <c r="V46" s="64">
        <v>0.9500132</v>
      </c>
      <c r="W46" s="65">
        <v>1015.412</v>
      </c>
      <c r="X46" s="65">
        <v>0.14295099999999999</v>
      </c>
      <c r="Z46" s="163"/>
      <c r="AA46" s="61">
        <v>4</v>
      </c>
      <c r="AB46" s="64">
        <v>2.301437</v>
      </c>
      <c r="AC46" s="65">
        <v>24.958690000000001</v>
      </c>
      <c r="AD46" s="65">
        <v>6.3334349999999998E-2</v>
      </c>
      <c r="AF46" s="163"/>
      <c r="AG46" s="61">
        <v>4</v>
      </c>
      <c r="AH46" s="64">
        <v>2.9812609999999999</v>
      </c>
      <c r="AI46" s="65">
        <v>35.679789999999997</v>
      </c>
      <c r="AJ46" s="65">
        <v>5.3451289999999999E-2</v>
      </c>
    </row>
    <row r="47" spans="2:36">
      <c r="B47" s="163"/>
      <c r="C47" s="61">
        <v>5</v>
      </c>
      <c r="D47" s="62">
        <v>1.40964</v>
      </c>
      <c r="E47" s="63">
        <v>1085.33</v>
      </c>
      <c r="F47" s="63">
        <v>0.12639639999999999</v>
      </c>
      <c r="H47" s="163"/>
      <c r="I47" s="61">
        <v>5</v>
      </c>
      <c r="J47" s="64">
        <v>0.7674571</v>
      </c>
      <c r="K47" s="65">
        <v>1100.3869999999999</v>
      </c>
      <c r="L47" s="65">
        <v>0.14606659999999999</v>
      </c>
      <c r="N47" s="163"/>
      <c r="O47" s="61">
        <v>5</v>
      </c>
      <c r="P47" s="64">
        <v>0.68213270000000004</v>
      </c>
      <c r="Q47" s="65">
        <v>1039.1320000000001</v>
      </c>
      <c r="R47" s="65">
        <v>0.14680760000000001</v>
      </c>
      <c r="T47" s="163"/>
      <c r="U47" s="61">
        <v>5</v>
      </c>
      <c r="V47" s="64">
        <v>0.94247959999999997</v>
      </c>
      <c r="W47" s="65">
        <v>1028.876</v>
      </c>
      <c r="X47" s="65">
        <v>0.1430266</v>
      </c>
      <c r="Z47" s="163"/>
      <c r="AA47" s="61">
        <v>5</v>
      </c>
      <c r="AB47" s="64">
        <v>2.3032439999999998</v>
      </c>
      <c r="AC47" s="65">
        <v>25.06195</v>
      </c>
      <c r="AD47" s="65">
        <v>6.3421820000000004E-2</v>
      </c>
      <c r="AF47" s="163"/>
      <c r="AG47" s="61">
        <v>5</v>
      </c>
      <c r="AH47" s="64">
        <v>2.9673729999999998</v>
      </c>
      <c r="AI47" s="65">
        <v>35.831099999999999</v>
      </c>
      <c r="AJ47" s="65">
        <v>5.3243169999999999E-2</v>
      </c>
    </row>
    <row r="48" spans="2:36">
      <c r="B48" s="158"/>
      <c r="C48" s="69">
        <v>6</v>
      </c>
      <c r="D48" s="76">
        <v>1.4033850000000001</v>
      </c>
      <c r="E48" s="77">
        <v>1112.095</v>
      </c>
      <c r="F48" s="77">
        <v>0.1265569</v>
      </c>
      <c r="H48" s="158"/>
      <c r="I48" s="69">
        <v>6</v>
      </c>
      <c r="J48" s="70">
        <v>0.77100869999999999</v>
      </c>
      <c r="K48" s="71">
        <v>1127.7139999999999</v>
      </c>
      <c r="L48" s="71">
        <v>0.14589360000000001</v>
      </c>
      <c r="N48" s="158"/>
      <c r="O48" s="69">
        <v>6</v>
      </c>
      <c r="P48" s="70">
        <v>0.6860832</v>
      </c>
      <c r="Q48" s="71">
        <v>1065.627</v>
      </c>
      <c r="R48" s="71">
        <v>0.146817</v>
      </c>
      <c r="T48" s="158"/>
      <c r="U48" s="69">
        <v>6</v>
      </c>
      <c r="V48" s="70">
        <v>0.92728200000000005</v>
      </c>
      <c r="W48" s="71">
        <v>1056.181</v>
      </c>
      <c r="X48" s="71">
        <v>0.143177</v>
      </c>
      <c r="Z48" s="158"/>
      <c r="AA48" s="69">
        <v>6</v>
      </c>
      <c r="AB48" s="70">
        <v>2.3065500000000001</v>
      </c>
      <c r="AC48" s="71">
        <v>25.268460000000001</v>
      </c>
      <c r="AD48" s="71">
        <v>6.3578899999999994E-2</v>
      </c>
      <c r="AF48" s="158"/>
      <c r="AG48" s="69">
        <v>6</v>
      </c>
      <c r="AH48" s="70">
        <v>2.9361320000000002</v>
      </c>
      <c r="AI48" s="71">
        <v>36.13212</v>
      </c>
      <c r="AJ48" s="71">
        <v>5.2854680000000001E-2</v>
      </c>
    </row>
    <row r="49" spans="2:36">
      <c r="B49" s="163">
        <v>28</v>
      </c>
      <c r="C49" s="61">
        <v>0</v>
      </c>
      <c r="D49" s="62">
        <v>1.4003049999999999</v>
      </c>
      <c r="E49" s="63">
        <v>1125.617</v>
      </c>
      <c r="F49" s="63">
        <v>0.1266371</v>
      </c>
      <c r="H49" s="163">
        <v>28</v>
      </c>
      <c r="I49" s="61">
        <v>0</v>
      </c>
      <c r="J49" s="64">
        <v>0.77281979999999995</v>
      </c>
      <c r="K49" s="65">
        <v>1141.52</v>
      </c>
      <c r="L49" s="65">
        <v>0.1458052</v>
      </c>
      <c r="N49" s="163">
        <v>28</v>
      </c>
      <c r="O49" s="61">
        <v>0</v>
      </c>
      <c r="P49" s="64">
        <v>0.68812629999999997</v>
      </c>
      <c r="Q49" s="65">
        <v>1078.9939999999999</v>
      </c>
      <c r="R49" s="65">
        <v>0.1468197</v>
      </c>
      <c r="T49" s="163">
        <v>28</v>
      </c>
      <c r="U49" s="61">
        <v>0</v>
      </c>
      <c r="V49" s="64">
        <v>0.91962429999999995</v>
      </c>
      <c r="W49" s="65">
        <v>1070.02</v>
      </c>
      <c r="X49" s="65">
        <v>0.14325170000000001</v>
      </c>
      <c r="Z49" s="157">
        <v>28</v>
      </c>
      <c r="AA49" s="66">
        <v>0</v>
      </c>
      <c r="AB49" s="67">
        <v>2.3080660000000002</v>
      </c>
      <c r="AC49" s="68">
        <v>25.371569999999998</v>
      </c>
      <c r="AD49" s="65">
        <v>6.3647869999999995E-2</v>
      </c>
      <c r="AF49" s="163">
        <v>28</v>
      </c>
      <c r="AG49" s="61">
        <v>0</v>
      </c>
      <c r="AH49" s="64">
        <v>2.918847</v>
      </c>
      <c r="AI49" s="65">
        <v>36.281860000000002</v>
      </c>
      <c r="AJ49" s="65">
        <v>5.2675100000000002E-2</v>
      </c>
    </row>
    <row r="50" spans="2:36">
      <c r="B50" s="163"/>
      <c r="C50" s="61">
        <v>1</v>
      </c>
      <c r="D50" s="62">
        <v>1.3972599999999999</v>
      </c>
      <c r="E50" s="63">
        <v>1139.232</v>
      </c>
      <c r="F50" s="63">
        <v>0.126717</v>
      </c>
      <c r="H50" s="163"/>
      <c r="I50" s="61">
        <v>1</v>
      </c>
      <c r="J50" s="64">
        <v>0.77465819999999996</v>
      </c>
      <c r="K50" s="65">
        <v>1155.4190000000001</v>
      </c>
      <c r="L50" s="65">
        <v>0.1457156</v>
      </c>
      <c r="N50" s="163"/>
      <c r="O50" s="61">
        <v>1</v>
      </c>
      <c r="P50" s="64">
        <v>0.69021809999999995</v>
      </c>
      <c r="Q50" s="65">
        <v>1092.4390000000001</v>
      </c>
      <c r="R50" s="65">
        <v>0.1468209</v>
      </c>
      <c r="T50" s="163"/>
      <c r="U50" s="61">
        <v>1</v>
      </c>
      <c r="V50" s="64">
        <v>0.91193159999999995</v>
      </c>
      <c r="W50" s="65">
        <v>1083.9839999999999</v>
      </c>
      <c r="X50" s="65">
        <v>0.1433258</v>
      </c>
      <c r="Z50" s="163"/>
      <c r="AA50" s="61">
        <v>1</v>
      </c>
      <c r="AB50" s="64">
        <v>2.3095089999999998</v>
      </c>
      <c r="AC50" s="65">
        <v>25.474519999999998</v>
      </c>
      <c r="AD50" s="65">
        <v>6.371011E-2</v>
      </c>
      <c r="AF50" s="163"/>
      <c r="AG50" s="61">
        <v>1</v>
      </c>
      <c r="AH50" s="64">
        <v>2.900442</v>
      </c>
      <c r="AI50" s="65">
        <v>36.431100000000001</v>
      </c>
      <c r="AJ50" s="65">
        <v>5.2505719999999999E-2</v>
      </c>
    </row>
    <row r="51" spans="2:36">
      <c r="B51" s="163"/>
      <c r="C51" s="61">
        <v>2</v>
      </c>
      <c r="D51" s="62">
        <v>1.3912770000000001</v>
      </c>
      <c r="E51" s="63">
        <v>1166.7429999999999</v>
      </c>
      <c r="F51" s="63">
        <v>0.1268764</v>
      </c>
      <c r="H51" s="163"/>
      <c r="I51" s="61">
        <v>2</v>
      </c>
      <c r="J51" s="64">
        <v>0.7784257</v>
      </c>
      <c r="K51" s="65">
        <v>1183.499</v>
      </c>
      <c r="L51" s="65">
        <v>0.14553240000000001</v>
      </c>
      <c r="N51" s="163"/>
      <c r="O51" s="61">
        <v>2</v>
      </c>
      <c r="P51" s="64">
        <v>0.69455920000000004</v>
      </c>
      <c r="Q51" s="65">
        <v>1119.5550000000001</v>
      </c>
      <c r="R51" s="65">
        <v>0.14681859999999999</v>
      </c>
      <c r="T51" s="163"/>
      <c r="U51" s="61">
        <v>2</v>
      </c>
      <c r="V51" s="64">
        <v>0.89645620000000004</v>
      </c>
      <c r="W51" s="65">
        <v>1112.2860000000001</v>
      </c>
      <c r="X51" s="65">
        <v>0.1434724</v>
      </c>
      <c r="Z51" s="163"/>
      <c r="AA51" s="61">
        <v>2</v>
      </c>
      <c r="AB51" s="64">
        <v>2.3122560000000001</v>
      </c>
      <c r="AC51" s="65">
        <v>25.679729999999999</v>
      </c>
      <c r="AD51" s="65">
        <v>6.381328E-2</v>
      </c>
      <c r="AF51" s="163"/>
      <c r="AG51" s="61">
        <v>2</v>
      </c>
      <c r="AH51" s="64">
        <v>2.8601269999999999</v>
      </c>
      <c r="AI51" s="65">
        <v>36.728270000000002</v>
      </c>
      <c r="AJ51" s="65">
        <v>5.2198109999999999E-2</v>
      </c>
    </row>
    <row r="52" spans="2:36">
      <c r="B52" s="163"/>
      <c r="C52" s="61">
        <v>3</v>
      </c>
      <c r="D52" s="62">
        <v>1.388344</v>
      </c>
      <c r="E52" s="63">
        <v>1180.6389999999999</v>
      </c>
      <c r="F52" s="63">
        <v>0.1269556</v>
      </c>
      <c r="H52" s="163"/>
      <c r="I52" s="61">
        <v>3</v>
      </c>
      <c r="J52" s="64">
        <v>0.78035620000000006</v>
      </c>
      <c r="K52" s="65">
        <v>1197.681</v>
      </c>
      <c r="L52" s="65">
        <v>0.14543880000000001</v>
      </c>
      <c r="N52" s="163"/>
      <c r="O52" s="61">
        <v>3</v>
      </c>
      <c r="P52" s="64">
        <v>0.69681439999999994</v>
      </c>
      <c r="Q52" s="65">
        <v>1133.222</v>
      </c>
      <c r="R52" s="65">
        <v>0.1468149</v>
      </c>
      <c r="T52" s="163"/>
      <c r="U52" s="61">
        <v>3</v>
      </c>
      <c r="V52" s="64">
        <v>0.88868130000000001</v>
      </c>
      <c r="W52" s="65">
        <v>1126.623</v>
      </c>
      <c r="X52" s="65">
        <v>0.1435447</v>
      </c>
      <c r="Z52" s="163"/>
      <c r="AA52" s="61">
        <v>3</v>
      </c>
      <c r="AB52" s="64">
        <v>2.3136079999999999</v>
      </c>
      <c r="AC52" s="65">
        <v>25.781890000000001</v>
      </c>
      <c r="AD52" s="65">
        <v>6.3853599999999996E-2</v>
      </c>
      <c r="AF52" s="163"/>
      <c r="AG52" s="61">
        <v>3</v>
      </c>
      <c r="AH52" s="64">
        <v>2.837996</v>
      </c>
      <c r="AI52" s="65">
        <v>36.876339999999999</v>
      </c>
      <c r="AJ52" s="65">
        <v>5.20604E-2</v>
      </c>
    </row>
    <row r="53" spans="2:36">
      <c r="B53" s="163"/>
      <c r="C53" s="61">
        <v>4</v>
      </c>
      <c r="D53" s="62">
        <v>1.382598</v>
      </c>
      <c r="E53" s="63">
        <v>1208.7170000000001</v>
      </c>
      <c r="F53" s="63">
        <v>0.12711310000000001</v>
      </c>
      <c r="H53" s="163"/>
      <c r="I53" s="61">
        <v>4</v>
      </c>
      <c r="J53" s="64">
        <v>0.78431320000000004</v>
      </c>
      <c r="K53" s="65">
        <v>1226.3340000000001</v>
      </c>
      <c r="L53" s="65">
        <v>0.1452475</v>
      </c>
      <c r="N53" s="163"/>
      <c r="O53" s="61">
        <v>4</v>
      </c>
      <c r="P53" s="64">
        <v>0.70150659999999998</v>
      </c>
      <c r="Q53" s="65">
        <v>1160.77</v>
      </c>
      <c r="R53" s="65">
        <v>0.14680219999999999</v>
      </c>
      <c r="T53" s="163"/>
      <c r="U53" s="61">
        <v>4</v>
      </c>
      <c r="V53" s="64">
        <v>0.87307959999999996</v>
      </c>
      <c r="W53" s="65">
        <v>1155.6610000000001</v>
      </c>
      <c r="X53" s="65">
        <v>0.1436867</v>
      </c>
      <c r="Z53" s="163"/>
      <c r="AA53" s="61">
        <v>4</v>
      </c>
      <c r="AB53" s="64">
        <v>2.3163870000000002</v>
      </c>
      <c r="AC53" s="65">
        <v>25.98507</v>
      </c>
      <c r="AD53" s="65">
        <v>6.390999E-2</v>
      </c>
      <c r="AF53" s="163"/>
      <c r="AG53" s="61">
        <v>4</v>
      </c>
      <c r="AH53" s="64">
        <v>2.7892800000000002</v>
      </c>
      <c r="AI53" s="65">
        <v>37.171790000000001</v>
      </c>
      <c r="AJ53" s="65">
        <v>5.1818240000000002E-2</v>
      </c>
    </row>
    <row r="54" spans="2:36">
      <c r="B54" s="163"/>
      <c r="C54" s="61">
        <v>5</v>
      </c>
      <c r="D54" s="62">
        <v>1.3797900000000001</v>
      </c>
      <c r="E54" s="63">
        <v>1222.8969999999999</v>
      </c>
      <c r="F54" s="63">
        <v>0.12719130000000001</v>
      </c>
      <c r="H54" s="163"/>
      <c r="I54" s="61">
        <v>5</v>
      </c>
      <c r="J54" s="64">
        <v>0.78634099999999996</v>
      </c>
      <c r="K54" s="65">
        <v>1240.807</v>
      </c>
      <c r="L54" s="65">
        <v>0.1451498</v>
      </c>
      <c r="N54" s="163"/>
      <c r="O54" s="61">
        <v>5</v>
      </c>
      <c r="P54" s="64">
        <v>0.70394579999999995</v>
      </c>
      <c r="Q54" s="65">
        <v>1174.6469999999999</v>
      </c>
      <c r="R54" s="65">
        <v>0.1467929</v>
      </c>
      <c r="T54" s="163"/>
      <c r="U54" s="61">
        <v>5</v>
      </c>
      <c r="V54" s="64">
        <v>0.86526250000000005</v>
      </c>
      <c r="W54" s="65">
        <v>1170.3589999999999</v>
      </c>
      <c r="X54" s="65">
        <v>0.1437562</v>
      </c>
      <c r="Z54" s="163"/>
      <c r="AA54" s="61">
        <v>5</v>
      </c>
      <c r="AB54" s="64">
        <v>2.3178529999999999</v>
      </c>
      <c r="AC54" s="65">
        <v>26.085979999999999</v>
      </c>
      <c r="AD54" s="65">
        <v>6.3925419999999997E-2</v>
      </c>
      <c r="AF54" s="163"/>
      <c r="AG54" s="61">
        <v>5</v>
      </c>
      <c r="AH54" s="64">
        <v>2.7625039999999998</v>
      </c>
      <c r="AI54" s="65">
        <v>37.319270000000003</v>
      </c>
      <c r="AJ54" s="65">
        <v>5.17139E-2</v>
      </c>
    </row>
    <row r="55" spans="2:36">
      <c r="B55" s="163"/>
      <c r="C55" s="61">
        <v>6</v>
      </c>
      <c r="D55" s="62">
        <v>1.3743069999999999</v>
      </c>
      <c r="E55" s="63">
        <v>1251.54</v>
      </c>
      <c r="F55" s="63">
        <v>0.12734609999999999</v>
      </c>
      <c r="H55" s="163"/>
      <c r="I55" s="61">
        <v>6</v>
      </c>
      <c r="J55" s="64">
        <v>0.79049809999999998</v>
      </c>
      <c r="K55" s="65">
        <v>1270.0519999999999</v>
      </c>
      <c r="L55" s="65">
        <v>0.14494969999999999</v>
      </c>
      <c r="N55" s="163"/>
      <c r="O55" s="61">
        <v>6</v>
      </c>
      <c r="P55" s="64">
        <v>0.70901440000000004</v>
      </c>
      <c r="Q55" s="65">
        <v>1202.605</v>
      </c>
      <c r="R55" s="65">
        <v>0.14676829999999999</v>
      </c>
      <c r="T55" s="163"/>
      <c r="U55" s="61">
        <v>6</v>
      </c>
      <c r="V55" s="64">
        <v>0.84962130000000002</v>
      </c>
      <c r="W55" s="65">
        <v>1200.105</v>
      </c>
      <c r="X55" s="65">
        <v>0.14389179999999999</v>
      </c>
      <c r="Z55" s="158"/>
      <c r="AA55" s="69">
        <v>6</v>
      </c>
      <c r="AB55" s="70">
        <v>2.3208980000000001</v>
      </c>
      <c r="AC55" s="71">
        <v>26.28633</v>
      </c>
      <c r="AD55" s="65">
        <v>6.3930020000000004E-2</v>
      </c>
      <c r="AF55" s="163"/>
      <c r="AG55" s="61">
        <v>6</v>
      </c>
      <c r="AH55" s="64">
        <v>2.7039780000000002</v>
      </c>
      <c r="AI55" s="65">
        <v>37.61392</v>
      </c>
      <c r="AJ55" s="65">
        <v>5.1538800000000003E-2</v>
      </c>
    </row>
    <row r="56" spans="2:36">
      <c r="B56" s="157">
        <v>29</v>
      </c>
      <c r="C56" s="66">
        <v>0</v>
      </c>
      <c r="D56" s="72">
        <v>1.3716360000000001</v>
      </c>
      <c r="E56" s="73">
        <v>1266.002</v>
      </c>
      <c r="F56" s="73">
        <v>0.1274226</v>
      </c>
      <c r="H56" s="157">
        <v>29</v>
      </c>
      <c r="I56" s="66">
        <v>0</v>
      </c>
      <c r="J56" s="67">
        <v>0.79262889999999997</v>
      </c>
      <c r="K56" s="68">
        <v>1284.827</v>
      </c>
      <c r="L56" s="68">
        <v>0.14484739999999999</v>
      </c>
      <c r="N56" s="157">
        <v>29</v>
      </c>
      <c r="O56" s="66">
        <v>0</v>
      </c>
      <c r="P56" s="67">
        <v>0.71164539999999998</v>
      </c>
      <c r="Q56" s="68">
        <v>1216.684</v>
      </c>
      <c r="R56" s="68">
        <v>0.14675270000000001</v>
      </c>
      <c r="T56" s="157">
        <v>29</v>
      </c>
      <c r="U56" s="66">
        <v>0</v>
      </c>
      <c r="V56" s="67">
        <v>0.84180770000000005</v>
      </c>
      <c r="W56" s="68">
        <v>1215.1479999999999</v>
      </c>
      <c r="X56" s="68">
        <v>0.14395759999999999</v>
      </c>
      <c r="Z56" s="163">
        <v>29</v>
      </c>
      <c r="AA56" s="61">
        <v>0</v>
      </c>
      <c r="AB56" s="64">
        <v>2.3224399999999998</v>
      </c>
      <c r="AC56" s="65">
        <v>26.3857</v>
      </c>
      <c r="AD56" s="68">
        <v>6.391906E-2</v>
      </c>
      <c r="AF56" s="157">
        <v>29</v>
      </c>
      <c r="AG56" s="66">
        <v>0</v>
      </c>
      <c r="AH56" s="67">
        <v>2.6725089999999998</v>
      </c>
      <c r="AI56" s="68">
        <v>37.761090000000003</v>
      </c>
      <c r="AJ56" s="68">
        <v>5.1468350000000003E-2</v>
      </c>
    </row>
    <row r="57" spans="2:36">
      <c r="B57" s="163"/>
      <c r="C57" s="61">
        <v>1</v>
      </c>
      <c r="D57" s="62">
        <v>1.369013</v>
      </c>
      <c r="E57" s="63">
        <v>1280.557</v>
      </c>
      <c r="F57" s="63">
        <v>0.12749840000000001</v>
      </c>
      <c r="H57" s="163"/>
      <c r="I57" s="61">
        <v>1</v>
      </c>
      <c r="J57" s="64">
        <v>0.79479580000000005</v>
      </c>
      <c r="K57" s="65">
        <v>1299.7059999999999</v>
      </c>
      <c r="L57" s="65">
        <v>0.1447435</v>
      </c>
      <c r="N57" s="163"/>
      <c r="O57" s="61">
        <v>1</v>
      </c>
      <c r="P57" s="64">
        <v>0.71434200000000003</v>
      </c>
      <c r="Q57" s="65">
        <v>1230.828</v>
      </c>
      <c r="R57" s="65">
        <v>0.1467349</v>
      </c>
      <c r="T57" s="163"/>
      <c r="U57" s="61">
        <v>1</v>
      </c>
      <c r="V57" s="64">
        <v>0.83400600000000003</v>
      </c>
      <c r="W57" s="65">
        <v>1230.3019999999999</v>
      </c>
      <c r="X57" s="65">
        <v>0.14402190000000001</v>
      </c>
      <c r="Z57" s="163"/>
      <c r="AA57" s="61">
        <v>1</v>
      </c>
      <c r="AB57" s="64">
        <v>2.323976</v>
      </c>
      <c r="AC57" s="65">
        <v>26.484490000000001</v>
      </c>
      <c r="AD57" s="65">
        <v>6.3899200000000003E-2</v>
      </c>
      <c r="AF57" s="163"/>
      <c r="AG57" s="61">
        <v>1</v>
      </c>
      <c r="AH57" s="64">
        <v>2.6397879999999998</v>
      </c>
      <c r="AI57" s="65">
        <v>37.90813</v>
      </c>
      <c r="AJ57" s="65">
        <v>5.1409360000000001E-2</v>
      </c>
    </row>
    <row r="58" spans="2:36">
      <c r="B58" s="163"/>
      <c r="C58" s="61">
        <v>2</v>
      </c>
      <c r="D58" s="62">
        <v>1.3639129999999999</v>
      </c>
      <c r="E58" s="63">
        <v>1309.9459999999999</v>
      </c>
      <c r="F58" s="63">
        <v>0.12764780000000001</v>
      </c>
      <c r="H58" s="163"/>
      <c r="I58" s="61">
        <v>2</v>
      </c>
      <c r="J58" s="64">
        <v>0.79924539999999999</v>
      </c>
      <c r="K58" s="65">
        <v>1329.779</v>
      </c>
      <c r="L58" s="65">
        <v>0.14453079999999999</v>
      </c>
      <c r="N58" s="163"/>
      <c r="O58" s="61">
        <v>2</v>
      </c>
      <c r="P58" s="64">
        <v>0.71993529999999994</v>
      </c>
      <c r="Q58" s="65">
        <v>1259.306</v>
      </c>
      <c r="R58" s="65">
        <v>0.14669209999999999</v>
      </c>
      <c r="T58" s="163"/>
      <c r="U58" s="61">
        <v>2</v>
      </c>
      <c r="V58" s="64">
        <v>0.81845939999999995</v>
      </c>
      <c r="W58" s="65">
        <v>1260.932</v>
      </c>
      <c r="X58" s="65">
        <v>0.14414560000000001</v>
      </c>
      <c r="Z58" s="163"/>
      <c r="AA58" s="61">
        <v>2</v>
      </c>
      <c r="AB58" s="64">
        <v>2.326981</v>
      </c>
      <c r="AC58" s="65">
        <v>26.680209999999999</v>
      </c>
      <c r="AD58" s="65">
        <v>6.3832760000000002E-2</v>
      </c>
      <c r="AF58" s="163"/>
      <c r="AG58" s="61">
        <v>2</v>
      </c>
      <c r="AH58" s="64">
        <v>2.5715119999999998</v>
      </c>
      <c r="AI58" s="65">
        <v>38.201659999999997</v>
      </c>
      <c r="AJ58" s="65">
        <v>5.1326280000000002E-2</v>
      </c>
    </row>
    <row r="59" spans="2:36">
      <c r="B59" s="163"/>
      <c r="C59" s="61">
        <v>3</v>
      </c>
      <c r="D59" s="62">
        <v>1.3614379999999999</v>
      </c>
      <c r="E59" s="63">
        <v>1324.778</v>
      </c>
      <c r="F59" s="63">
        <v>0.12772130000000001</v>
      </c>
      <c r="H59" s="163"/>
      <c r="I59" s="61">
        <v>3</v>
      </c>
      <c r="J59" s="64">
        <v>0.80153229999999998</v>
      </c>
      <c r="K59" s="65">
        <v>1344.9749999999999</v>
      </c>
      <c r="L59" s="65">
        <v>0.14442199999999999</v>
      </c>
      <c r="N59" s="163"/>
      <c r="O59" s="61">
        <v>3</v>
      </c>
      <c r="P59" s="64">
        <v>0.72283410000000003</v>
      </c>
      <c r="Q59" s="65">
        <v>1273.6410000000001</v>
      </c>
      <c r="R59" s="65">
        <v>0.14666689999999999</v>
      </c>
      <c r="T59" s="163"/>
      <c r="U59" s="61">
        <v>3</v>
      </c>
      <c r="V59" s="64">
        <v>0.81072460000000002</v>
      </c>
      <c r="W59" s="65">
        <v>1276.4059999999999</v>
      </c>
      <c r="X59" s="65">
        <v>0.14420459999999999</v>
      </c>
      <c r="Z59" s="163"/>
      <c r="AA59" s="61">
        <v>3</v>
      </c>
      <c r="AB59" s="64">
        <v>2.3284099999999999</v>
      </c>
      <c r="AC59" s="65">
        <v>26.77712</v>
      </c>
      <c r="AD59" s="65">
        <v>6.3786250000000003E-2</v>
      </c>
      <c r="AF59" s="163"/>
      <c r="AG59" s="61">
        <v>3</v>
      </c>
      <c r="AH59" s="64">
        <v>2.5364149999999999</v>
      </c>
      <c r="AI59" s="65">
        <v>38.348050000000001</v>
      </c>
      <c r="AJ59" s="65">
        <v>5.1302359999999998E-2</v>
      </c>
    </row>
    <row r="60" spans="2:36">
      <c r="B60" s="163"/>
      <c r="C60" s="61">
        <v>4</v>
      </c>
      <c r="D60" s="62">
        <v>1.3566370000000001</v>
      </c>
      <c r="E60" s="63">
        <v>1354.7170000000001</v>
      </c>
      <c r="F60" s="63">
        <v>0.12786520000000001</v>
      </c>
      <c r="H60" s="163"/>
      <c r="I60" s="61">
        <v>4</v>
      </c>
      <c r="J60" s="64">
        <v>0.80624019999999996</v>
      </c>
      <c r="K60" s="65">
        <v>1375.6880000000001</v>
      </c>
      <c r="L60" s="65">
        <v>0.1441991</v>
      </c>
      <c r="N60" s="163"/>
      <c r="O60" s="61">
        <v>4</v>
      </c>
      <c r="P60" s="64">
        <v>0.72884110000000002</v>
      </c>
      <c r="Q60" s="65">
        <v>1302.498</v>
      </c>
      <c r="R60" s="65">
        <v>0.14660860000000001</v>
      </c>
      <c r="T60" s="163"/>
      <c r="U60" s="61">
        <v>4</v>
      </c>
      <c r="V60" s="64">
        <v>0.79535990000000001</v>
      </c>
      <c r="W60" s="65">
        <v>1307.6600000000001</v>
      </c>
      <c r="X60" s="65">
        <v>0.14431640000000001</v>
      </c>
      <c r="Z60" s="163"/>
      <c r="AA60" s="61">
        <v>4</v>
      </c>
      <c r="AB60" s="64">
        <v>2.3310219999999999</v>
      </c>
      <c r="AC60" s="65">
        <v>26.969100000000001</v>
      </c>
      <c r="AD60" s="65">
        <v>6.366716E-2</v>
      </c>
      <c r="AF60" s="163"/>
      <c r="AG60" s="61">
        <v>4</v>
      </c>
      <c r="AH60" s="64">
        <v>2.4653779999999998</v>
      </c>
      <c r="AI60" s="65">
        <v>38.639859999999999</v>
      </c>
      <c r="AJ60" s="65">
        <v>5.1289330000000001E-2</v>
      </c>
    </row>
    <row r="61" spans="2:36">
      <c r="B61" s="163"/>
      <c r="C61" s="61">
        <v>5</v>
      </c>
      <c r="D61" s="62">
        <v>1.354311</v>
      </c>
      <c r="E61" s="63">
        <v>1369.8219999999999</v>
      </c>
      <c r="F61" s="63">
        <v>0.12793550000000001</v>
      </c>
      <c r="H61" s="163"/>
      <c r="I61" s="61">
        <v>5</v>
      </c>
      <c r="J61" s="64">
        <v>0.80866519999999997</v>
      </c>
      <c r="K61" s="65">
        <v>1391.2059999999999</v>
      </c>
      <c r="L61" s="65">
        <v>0.14408489999999999</v>
      </c>
      <c r="N61" s="163"/>
      <c r="O61" s="61">
        <v>5</v>
      </c>
      <c r="P61" s="64">
        <v>0.73195120000000002</v>
      </c>
      <c r="Q61" s="65">
        <v>1317.02</v>
      </c>
      <c r="R61" s="65">
        <v>0.14657519999999999</v>
      </c>
      <c r="T61" s="163"/>
      <c r="U61" s="61">
        <v>5</v>
      </c>
      <c r="V61" s="64">
        <v>0.78773930000000003</v>
      </c>
      <c r="W61" s="65">
        <v>1323.4390000000001</v>
      </c>
      <c r="X61" s="65">
        <v>0.144369</v>
      </c>
      <c r="Z61" s="163"/>
      <c r="AA61" s="61">
        <v>5</v>
      </c>
      <c r="AB61" s="64">
        <v>2.3321649999999998</v>
      </c>
      <c r="AC61" s="65">
        <v>27.064250000000001</v>
      </c>
      <c r="AD61" s="65">
        <v>6.3594830000000005E-2</v>
      </c>
      <c r="AF61" s="163"/>
      <c r="AG61" s="61">
        <v>5</v>
      </c>
      <c r="AH61" s="64">
        <v>2.4298679999999999</v>
      </c>
      <c r="AI61" s="65">
        <v>38.785209999999999</v>
      </c>
      <c r="AJ61" s="65">
        <v>5.1299709999999998E-2</v>
      </c>
    </row>
    <row r="62" spans="2:36">
      <c r="B62" s="158"/>
      <c r="C62" s="69">
        <v>6</v>
      </c>
      <c r="D62" s="76">
        <v>1.349812</v>
      </c>
      <c r="E62" s="77">
        <v>1400.3050000000001</v>
      </c>
      <c r="F62" s="77">
        <v>0.12807260000000001</v>
      </c>
      <c r="H62" s="158"/>
      <c r="I62" s="69">
        <v>6</v>
      </c>
      <c r="J62" s="70">
        <v>0.81366769999999999</v>
      </c>
      <c r="K62" s="71">
        <v>1422.5619999999999</v>
      </c>
      <c r="L62" s="71">
        <v>0.14385110000000001</v>
      </c>
      <c r="N62" s="158"/>
      <c r="O62" s="69">
        <v>6</v>
      </c>
      <c r="P62" s="70">
        <v>0.73838939999999997</v>
      </c>
      <c r="Q62" s="71">
        <v>1346.249</v>
      </c>
      <c r="R62" s="71">
        <v>0.14649960000000001</v>
      </c>
      <c r="T62" s="158"/>
      <c r="U62" s="69">
        <v>6</v>
      </c>
      <c r="V62" s="70">
        <v>0.7726499</v>
      </c>
      <c r="W62" s="71">
        <v>1355.29</v>
      </c>
      <c r="X62" s="71">
        <v>0.1444666</v>
      </c>
      <c r="Z62" s="163"/>
      <c r="AA62" s="61">
        <v>6</v>
      </c>
      <c r="AB62" s="64">
        <v>2.3340420000000002</v>
      </c>
      <c r="AC62" s="65">
        <v>27.253070000000001</v>
      </c>
      <c r="AD62" s="71">
        <v>6.3425220000000004E-2</v>
      </c>
      <c r="AF62" s="158"/>
      <c r="AG62" s="69">
        <v>6</v>
      </c>
      <c r="AH62" s="70">
        <v>2.3601359999999998</v>
      </c>
      <c r="AI62" s="71">
        <v>39.074539999999999</v>
      </c>
      <c r="AJ62" s="71">
        <v>5.1352780000000001E-2</v>
      </c>
    </row>
    <row r="63" spans="2:36">
      <c r="B63" s="163">
        <v>30</v>
      </c>
      <c r="C63" s="61">
        <v>0</v>
      </c>
      <c r="D63" s="62">
        <v>1.3476379999999999</v>
      </c>
      <c r="E63" s="63">
        <v>1415.682</v>
      </c>
      <c r="F63" s="63">
        <v>0.12813920000000001</v>
      </c>
      <c r="H63" s="163">
        <v>30</v>
      </c>
      <c r="I63" s="61">
        <v>0</v>
      </c>
      <c r="J63" s="64">
        <v>0.8162488</v>
      </c>
      <c r="K63" s="65">
        <v>1438.4</v>
      </c>
      <c r="L63" s="65">
        <v>0.14373130000000001</v>
      </c>
      <c r="N63" s="163">
        <v>30</v>
      </c>
      <c r="O63" s="61">
        <v>0</v>
      </c>
      <c r="P63" s="64">
        <v>0.74171920000000002</v>
      </c>
      <c r="Q63" s="65">
        <v>1360.9559999999999</v>
      </c>
      <c r="R63" s="65">
        <v>0.14645710000000001</v>
      </c>
      <c r="T63" s="163">
        <v>30</v>
      </c>
      <c r="U63" s="61">
        <v>0</v>
      </c>
      <c r="V63" s="64">
        <v>0.76519269999999995</v>
      </c>
      <c r="W63" s="65">
        <v>1371.355</v>
      </c>
      <c r="X63" s="65">
        <v>0.14451130000000001</v>
      </c>
      <c r="Z63" s="157">
        <v>30</v>
      </c>
      <c r="AA63" s="66">
        <v>0</v>
      </c>
      <c r="AB63" s="67">
        <v>2.3347449999999998</v>
      </c>
      <c r="AC63" s="68">
        <v>27.346789999999999</v>
      </c>
      <c r="AD63" s="65">
        <v>6.3328120000000002E-2</v>
      </c>
      <c r="AF63" s="163">
        <v>30</v>
      </c>
      <c r="AG63" s="61">
        <v>0</v>
      </c>
      <c r="AH63" s="64">
        <v>2.3264089999999999</v>
      </c>
      <c r="AI63" s="65">
        <v>39.218350000000001</v>
      </c>
      <c r="AJ63" s="65">
        <v>5.139473E-2</v>
      </c>
    </row>
    <row r="64" spans="2:36">
      <c r="B64" s="163"/>
      <c r="C64" s="61">
        <v>1</v>
      </c>
      <c r="D64" s="62">
        <v>1.3455140000000001</v>
      </c>
      <c r="E64" s="63">
        <v>1431.1469999999999</v>
      </c>
      <c r="F64" s="63">
        <v>0.12820429999999999</v>
      </c>
      <c r="H64" s="163"/>
      <c r="I64" s="61">
        <v>1</v>
      </c>
      <c r="J64" s="64">
        <v>0.81888570000000005</v>
      </c>
      <c r="K64" s="65">
        <v>1454.3430000000001</v>
      </c>
      <c r="L64" s="65">
        <v>0.1436094</v>
      </c>
      <c r="N64" s="163"/>
      <c r="O64" s="61">
        <v>1</v>
      </c>
      <c r="P64" s="64">
        <v>0.74512420000000001</v>
      </c>
      <c r="Q64" s="65">
        <v>1375.7239999999999</v>
      </c>
      <c r="R64" s="65">
        <v>0.1464114</v>
      </c>
      <c r="T64" s="163"/>
      <c r="U64" s="61">
        <v>1</v>
      </c>
      <c r="V64" s="64">
        <v>0.75780170000000002</v>
      </c>
      <c r="W64" s="65">
        <v>1387.5119999999999</v>
      </c>
      <c r="X64" s="65">
        <v>0.14455319999999999</v>
      </c>
      <c r="Z64" s="163"/>
      <c r="AA64" s="61">
        <v>1</v>
      </c>
      <c r="AB64" s="64">
        <v>2.3352689999999998</v>
      </c>
      <c r="AC64" s="65">
        <v>27.440079999999998</v>
      </c>
      <c r="AD64" s="65">
        <v>6.3222920000000002E-2</v>
      </c>
      <c r="AF64" s="163"/>
      <c r="AG64" s="61">
        <v>1</v>
      </c>
      <c r="AH64" s="64">
        <v>2.2937409999999998</v>
      </c>
      <c r="AI64" s="65">
        <v>39.361469999999997</v>
      </c>
      <c r="AJ64" s="65">
        <v>5.1446159999999998E-2</v>
      </c>
    </row>
    <row r="65" spans="2:36">
      <c r="B65" s="163"/>
      <c r="C65" s="61">
        <v>2</v>
      </c>
      <c r="D65" s="62">
        <v>1.3414159999999999</v>
      </c>
      <c r="E65" s="63">
        <v>1462.3440000000001</v>
      </c>
      <c r="F65" s="63">
        <v>0.1283301</v>
      </c>
      <c r="H65" s="163"/>
      <c r="I65" s="61">
        <v>2</v>
      </c>
      <c r="J65" s="64">
        <v>0.82433290000000004</v>
      </c>
      <c r="K65" s="65">
        <v>1486.537</v>
      </c>
      <c r="L65" s="65">
        <v>0.1433595</v>
      </c>
      <c r="N65" s="163"/>
      <c r="O65" s="61">
        <v>2</v>
      </c>
      <c r="P65" s="64">
        <v>0.75216320000000003</v>
      </c>
      <c r="Q65" s="65">
        <v>1405.443</v>
      </c>
      <c r="R65" s="65">
        <v>0.14630960000000001</v>
      </c>
      <c r="T65" s="163"/>
      <c r="U65" s="61">
        <v>2</v>
      </c>
      <c r="V65" s="64">
        <v>0.74324380000000001</v>
      </c>
      <c r="W65" s="65">
        <v>1420.085</v>
      </c>
      <c r="X65" s="65">
        <v>0.1446277</v>
      </c>
      <c r="Z65" s="163"/>
      <c r="AA65" s="61">
        <v>2</v>
      </c>
      <c r="AB65" s="64">
        <v>2.3357299999999999</v>
      </c>
      <c r="AC65" s="65">
        <v>27.625509999999998</v>
      </c>
      <c r="AD65" s="65">
        <v>6.2988359999999993E-2</v>
      </c>
      <c r="AF65" s="163"/>
      <c r="AG65" s="61">
        <v>2</v>
      </c>
      <c r="AH65" s="64">
        <v>2.232297</v>
      </c>
      <c r="AI65" s="65">
        <v>39.645240000000001</v>
      </c>
      <c r="AJ65" s="65">
        <v>5.157378E-2</v>
      </c>
    </row>
    <row r="66" spans="2:36">
      <c r="B66" s="163"/>
      <c r="C66" s="61">
        <v>3</v>
      </c>
      <c r="D66" s="62">
        <v>1.3394410000000001</v>
      </c>
      <c r="E66" s="63">
        <v>1478.075</v>
      </c>
      <c r="F66" s="63">
        <v>0.12839039999999999</v>
      </c>
      <c r="H66" s="163"/>
      <c r="I66" s="61">
        <v>3</v>
      </c>
      <c r="J66" s="64">
        <v>0.82714620000000005</v>
      </c>
      <c r="K66" s="65">
        <v>1502.7829999999999</v>
      </c>
      <c r="L66" s="65">
        <v>0.1432312</v>
      </c>
      <c r="N66" s="163"/>
      <c r="O66" s="61">
        <v>3</v>
      </c>
      <c r="P66" s="64">
        <v>0.755799</v>
      </c>
      <c r="Q66" s="65">
        <v>1420.394</v>
      </c>
      <c r="R66" s="65">
        <v>0.1462532</v>
      </c>
      <c r="T66" s="163"/>
      <c r="U66" s="61">
        <v>3</v>
      </c>
      <c r="V66" s="64">
        <v>0.73608980000000002</v>
      </c>
      <c r="W66" s="65">
        <v>1436.4970000000001</v>
      </c>
      <c r="X66" s="65">
        <v>0.14465990000000001</v>
      </c>
      <c r="Z66" s="163"/>
      <c r="AA66" s="61">
        <v>3</v>
      </c>
      <c r="AB66" s="64">
        <v>2.335655</v>
      </c>
      <c r="AC66" s="65">
        <v>27.71772</v>
      </c>
      <c r="AD66" s="65">
        <v>6.2859100000000001E-2</v>
      </c>
      <c r="AF66" s="163"/>
      <c r="AG66" s="61">
        <v>3</v>
      </c>
      <c r="AH66" s="64">
        <v>2.2038180000000001</v>
      </c>
      <c r="AI66" s="65">
        <v>39.785710000000002</v>
      </c>
      <c r="AJ66" s="65">
        <v>5.1647940000000003E-2</v>
      </c>
    </row>
    <row r="67" spans="2:36">
      <c r="B67" s="163"/>
      <c r="C67" s="61">
        <v>4</v>
      </c>
      <c r="D67" s="62">
        <v>1.3356399999999999</v>
      </c>
      <c r="E67" s="63">
        <v>1509.797</v>
      </c>
      <c r="F67" s="63">
        <v>0.1285056</v>
      </c>
      <c r="H67" s="163"/>
      <c r="I67" s="61">
        <v>4</v>
      </c>
      <c r="J67" s="64">
        <v>0.83296009999999998</v>
      </c>
      <c r="K67" s="65">
        <v>1535.558</v>
      </c>
      <c r="L67" s="65">
        <v>0.1429677</v>
      </c>
      <c r="N67" s="163"/>
      <c r="O67" s="61">
        <v>4</v>
      </c>
      <c r="P67" s="64">
        <v>0.76330129999999996</v>
      </c>
      <c r="Q67" s="65">
        <v>1450.481</v>
      </c>
      <c r="R67" s="65">
        <v>0.14612890000000001</v>
      </c>
      <c r="T67" s="163"/>
      <c r="U67" s="61">
        <v>4</v>
      </c>
      <c r="V67" s="64">
        <v>0.72206669999999995</v>
      </c>
      <c r="W67" s="65">
        <v>1469.559</v>
      </c>
      <c r="X67" s="65">
        <v>0.14471339999999999</v>
      </c>
      <c r="Z67" s="163"/>
      <c r="AA67" s="61">
        <v>4</v>
      </c>
      <c r="AB67" s="64">
        <v>2.3348779999999998</v>
      </c>
      <c r="AC67" s="65">
        <v>27.90127</v>
      </c>
      <c r="AD67" s="65">
        <v>6.2576640000000003E-2</v>
      </c>
      <c r="AF67" s="163"/>
      <c r="AG67" s="61">
        <v>4</v>
      </c>
      <c r="AH67" s="64">
        <v>2.1521029999999999</v>
      </c>
      <c r="AI67" s="65">
        <v>40.063330000000001</v>
      </c>
      <c r="AJ67" s="65">
        <v>5.1810960000000003E-2</v>
      </c>
    </row>
    <row r="68" spans="2:36">
      <c r="B68" s="163"/>
      <c r="C68" s="61">
        <v>5</v>
      </c>
      <c r="D68" s="62">
        <v>1.3338110000000001</v>
      </c>
      <c r="E68" s="63">
        <v>1525.789</v>
      </c>
      <c r="F68" s="63">
        <v>0.12856029999999999</v>
      </c>
      <c r="H68" s="163"/>
      <c r="I68" s="61">
        <v>5</v>
      </c>
      <c r="J68" s="64">
        <v>0.83596369999999998</v>
      </c>
      <c r="K68" s="65">
        <v>1552.0809999999999</v>
      </c>
      <c r="L68" s="65">
        <v>0.1428323</v>
      </c>
      <c r="N68" s="163"/>
      <c r="O68" s="61">
        <v>5</v>
      </c>
      <c r="P68" s="64">
        <v>0.76716139999999999</v>
      </c>
      <c r="Q68" s="65">
        <v>1465.6189999999999</v>
      </c>
      <c r="R68" s="65">
        <v>0.14606069999999999</v>
      </c>
      <c r="T68" s="163"/>
      <c r="U68" s="61">
        <v>5</v>
      </c>
      <c r="V68" s="64">
        <v>0.71521190000000001</v>
      </c>
      <c r="W68" s="65">
        <v>1486.203</v>
      </c>
      <c r="X68" s="65">
        <v>0.14473430000000001</v>
      </c>
      <c r="Z68" s="163"/>
      <c r="AA68" s="61">
        <v>5</v>
      </c>
      <c r="AB68" s="64">
        <v>2.3341799999999999</v>
      </c>
      <c r="AC68" s="65">
        <v>27.992650000000001</v>
      </c>
      <c r="AD68" s="65">
        <v>6.242346E-2</v>
      </c>
      <c r="AF68" s="163"/>
      <c r="AG68" s="61">
        <v>5</v>
      </c>
      <c r="AH68" s="64">
        <v>2.1292200000000001</v>
      </c>
      <c r="AI68" s="65">
        <v>40.200189999999999</v>
      </c>
      <c r="AJ68" s="65">
        <v>5.1897489999999998E-2</v>
      </c>
    </row>
    <row r="69" spans="2:36">
      <c r="B69" s="163"/>
      <c r="C69" s="61">
        <v>6</v>
      </c>
      <c r="D69" s="62">
        <v>1.3302909999999999</v>
      </c>
      <c r="E69" s="63">
        <v>1558.0350000000001</v>
      </c>
      <c r="F69" s="63">
        <v>0.1286631</v>
      </c>
      <c r="H69" s="163"/>
      <c r="I69" s="61">
        <v>6</v>
      </c>
      <c r="J69" s="64">
        <v>0.84216610000000003</v>
      </c>
      <c r="K69" s="65">
        <v>1585.385</v>
      </c>
      <c r="L69" s="65">
        <v>0.14255380000000001</v>
      </c>
      <c r="N69" s="163"/>
      <c r="O69" s="61">
        <v>6</v>
      </c>
      <c r="P69" s="64">
        <v>0.77508180000000004</v>
      </c>
      <c r="Q69" s="65">
        <v>1496.0840000000001</v>
      </c>
      <c r="R69" s="65">
        <v>0.1459116</v>
      </c>
      <c r="T69" s="163"/>
      <c r="U69" s="61">
        <v>6</v>
      </c>
      <c r="V69" s="64">
        <v>0.70185319999999995</v>
      </c>
      <c r="W69" s="65">
        <v>1519.701</v>
      </c>
      <c r="X69" s="65">
        <v>0.14476349999999999</v>
      </c>
      <c r="Z69" s="158"/>
      <c r="AA69" s="69">
        <v>6</v>
      </c>
      <c r="AB69" s="70">
        <v>2.3321740000000002</v>
      </c>
      <c r="AC69" s="71">
        <v>28.174710000000001</v>
      </c>
      <c r="AD69" s="65">
        <v>6.2093269999999999E-2</v>
      </c>
      <c r="AF69" s="163"/>
      <c r="AG69" s="61">
        <v>6</v>
      </c>
      <c r="AH69" s="64">
        <v>2.0901619999999999</v>
      </c>
      <c r="AI69" s="65">
        <v>40.469639999999998</v>
      </c>
      <c r="AJ69" s="65">
        <v>5.2075469999999999E-2</v>
      </c>
    </row>
    <row r="70" spans="2:36">
      <c r="B70" s="157">
        <v>31</v>
      </c>
      <c r="C70" s="66">
        <v>0</v>
      </c>
      <c r="D70" s="72">
        <v>1.3285960000000001</v>
      </c>
      <c r="E70" s="73">
        <v>1574.289</v>
      </c>
      <c r="F70" s="73">
        <v>0.12871099999999999</v>
      </c>
      <c r="H70" s="157">
        <v>31</v>
      </c>
      <c r="I70" s="66">
        <v>0</v>
      </c>
      <c r="J70" s="67">
        <v>0.84536500000000003</v>
      </c>
      <c r="K70" s="68">
        <v>1602.1610000000001</v>
      </c>
      <c r="L70" s="68">
        <v>0.1424106</v>
      </c>
      <c r="N70" s="157">
        <v>31</v>
      </c>
      <c r="O70" s="66">
        <v>0</v>
      </c>
      <c r="P70" s="67">
        <v>0.77913480000000002</v>
      </c>
      <c r="Q70" s="68">
        <v>1511.412</v>
      </c>
      <c r="R70" s="68">
        <v>0.1458304</v>
      </c>
      <c r="T70" s="157">
        <v>31</v>
      </c>
      <c r="U70" s="66">
        <v>0</v>
      </c>
      <c r="V70" s="67">
        <v>0.69536569999999998</v>
      </c>
      <c r="W70" s="68">
        <v>1536.548</v>
      </c>
      <c r="X70" s="68">
        <v>0.14477139999999999</v>
      </c>
      <c r="Z70" s="163">
        <v>31</v>
      </c>
      <c r="AA70" s="61">
        <v>0</v>
      </c>
      <c r="AB70" s="64">
        <v>2.3308689999999999</v>
      </c>
      <c r="AC70" s="65">
        <v>28.2654</v>
      </c>
      <c r="AD70" s="68">
        <v>6.1916300000000001E-2</v>
      </c>
      <c r="AF70" s="157">
        <v>31</v>
      </c>
      <c r="AG70" s="66">
        <v>0</v>
      </c>
      <c r="AH70" s="67">
        <v>2.0743100000000001</v>
      </c>
      <c r="AI70" s="68">
        <v>40.602150000000002</v>
      </c>
      <c r="AJ70" s="68">
        <v>5.21649E-2</v>
      </c>
    </row>
    <row r="71" spans="2:36">
      <c r="B71" s="163"/>
      <c r="C71" s="61">
        <v>1</v>
      </c>
      <c r="D71" s="62">
        <v>1.3269409999999999</v>
      </c>
      <c r="E71" s="63">
        <v>1590.6289999999999</v>
      </c>
      <c r="F71" s="63">
        <v>0.12875639999999999</v>
      </c>
      <c r="H71" s="163"/>
      <c r="I71" s="61">
        <v>1</v>
      </c>
      <c r="J71" s="64">
        <v>0.84862990000000005</v>
      </c>
      <c r="K71" s="65">
        <v>1619.0160000000001</v>
      </c>
      <c r="L71" s="65">
        <v>0.14226449999999999</v>
      </c>
      <c r="N71" s="163"/>
      <c r="O71" s="61">
        <v>1</v>
      </c>
      <c r="P71" s="64">
        <v>0.78324499999999997</v>
      </c>
      <c r="Q71" s="65">
        <v>1526.806</v>
      </c>
      <c r="R71" s="65">
        <v>0.1457445</v>
      </c>
      <c r="T71" s="163"/>
      <c r="U71" s="61">
        <v>1</v>
      </c>
      <c r="V71" s="64">
        <v>0.68901710000000005</v>
      </c>
      <c r="W71" s="65">
        <v>1553.4559999999999</v>
      </c>
      <c r="X71" s="65">
        <v>0.1447745</v>
      </c>
      <c r="Z71" s="163"/>
      <c r="AA71" s="61">
        <v>1</v>
      </c>
      <c r="AB71" s="64">
        <v>2.3293759999999999</v>
      </c>
      <c r="AC71" s="65">
        <v>28.35586</v>
      </c>
      <c r="AD71" s="65">
        <v>6.1731500000000002E-2</v>
      </c>
      <c r="AF71" s="163"/>
      <c r="AG71" s="61">
        <v>1</v>
      </c>
      <c r="AH71" s="64">
        <v>2.0610759999999999</v>
      </c>
      <c r="AI71" s="65">
        <v>40.733139999999999</v>
      </c>
      <c r="AJ71" s="65">
        <v>5.225316E-2</v>
      </c>
    </row>
    <row r="72" spans="2:36">
      <c r="B72" s="163"/>
      <c r="C72" s="61">
        <v>2</v>
      </c>
      <c r="D72" s="62">
        <v>1.3237479999999999</v>
      </c>
      <c r="E72" s="63">
        <v>1623.566</v>
      </c>
      <c r="F72" s="63">
        <v>0.12883919999999999</v>
      </c>
      <c r="H72" s="163"/>
      <c r="I72" s="61">
        <v>2</v>
      </c>
      <c r="J72" s="64">
        <v>0.85535930000000004</v>
      </c>
      <c r="K72" s="65">
        <v>1652.9570000000001</v>
      </c>
      <c r="L72" s="65">
        <v>0.1419636</v>
      </c>
      <c r="N72" s="163"/>
      <c r="O72" s="61">
        <v>2</v>
      </c>
      <c r="P72" s="64">
        <v>0.79162449999999995</v>
      </c>
      <c r="Q72" s="65">
        <v>1557.787</v>
      </c>
      <c r="R72" s="65">
        <v>0.1455583</v>
      </c>
      <c r="T72" s="163"/>
      <c r="U72" s="61">
        <v>2</v>
      </c>
      <c r="V72" s="64">
        <v>0.67676970000000003</v>
      </c>
      <c r="W72" s="65">
        <v>1587.44</v>
      </c>
      <c r="X72" s="65">
        <v>0.14476549999999999</v>
      </c>
      <c r="Z72" s="163"/>
      <c r="AA72" s="61">
        <v>2</v>
      </c>
      <c r="AB72" s="64">
        <v>2.3258719999999999</v>
      </c>
      <c r="AC72" s="65">
        <v>28.535959999999999</v>
      </c>
      <c r="AD72" s="65">
        <v>6.1338570000000002E-2</v>
      </c>
      <c r="AF72" s="163"/>
      <c r="AG72" s="61">
        <v>2</v>
      </c>
      <c r="AH72" s="64">
        <v>2.0430299999999999</v>
      </c>
      <c r="AI72" s="65">
        <v>40.990540000000003</v>
      </c>
      <c r="AJ72" s="65">
        <v>5.242144E-2</v>
      </c>
    </row>
    <row r="73" spans="2:36">
      <c r="B73" s="163"/>
      <c r="C73" s="61">
        <v>3</v>
      </c>
      <c r="D73" s="62">
        <v>1.322206</v>
      </c>
      <c r="E73" s="63">
        <v>1640.1590000000001</v>
      </c>
      <c r="F73" s="63">
        <v>0.1288762</v>
      </c>
      <c r="H73" s="163"/>
      <c r="I73" s="61">
        <v>3</v>
      </c>
      <c r="J73" s="64">
        <v>0.85882510000000001</v>
      </c>
      <c r="K73" s="65">
        <v>1670.039</v>
      </c>
      <c r="L73" s="65">
        <v>0.1418084</v>
      </c>
      <c r="N73" s="163"/>
      <c r="O73" s="61">
        <v>3</v>
      </c>
      <c r="P73" s="64">
        <v>0.79588630000000005</v>
      </c>
      <c r="Q73" s="65">
        <v>1573.375</v>
      </c>
      <c r="R73" s="65">
        <v>0.14545759999999999</v>
      </c>
      <c r="T73" s="163"/>
      <c r="U73" s="61">
        <v>3</v>
      </c>
      <c r="V73" s="64">
        <v>0.67088749999999997</v>
      </c>
      <c r="W73" s="65">
        <v>1604.51</v>
      </c>
      <c r="X73" s="65">
        <v>0.14475299999999999</v>
      </c>
      <c r="Z73" s="163"/>
      <c r="AA73" s="61">
        <v>3</v>
      </c>
      <c r="AB73" s="64">
        <v>2.3238750000000001</v>
      </c>
      <c r="AC73" s="65">
        <v>28.62555</v>
      </c>
      <c r="AD73" s="65">
        <v>6.1130549999999999E-2</v>
      </c>
      <c r="AF73" s="163"/>
      <c r="AG73" s="61">
        <v>3</v>
      </c>
      <c r="AH73" s="64">
        <v>2.038516</v>
      </c>
      <c r="AI73" s="65">
        <v>41.116909999999997</v>
      </c>
      <c r="AJ73" s="65">
        <v>5.24991E-2</v>
      </c>
    </row>
    <row r="74" spans="2:36">
      <c r="B74" s="163"/>
      <c r="C74" s="61">
        <v>4</v>
      </c>
      <c r="D74" s="62">
        <v>1.3192200000000001</v>
      </c>
      <c r="E74" s="63">
        <v>1673.5889999999999</v>
      </c>
      <c r="F74" s="63">
        <v>0.1289409</v>
      </c>
      <c r="H74" s="163"/>
      <c r="I74" s="61">
        <v>4</v>
      </c>
      <c r="J74" s="64">
        <v>0.86596830000000002</v>
      </c>
      <c r="K74" s="65">
        <v>1704.4169999999999</v>
      </c>
      <c r="L74" s="65">
        <v>0.14148830000000001</v>
      </c>
      <c r="N74" s="163"/>
      <c r="O74" s="61">
        <v>4</v>
      </c>
      <c r="P74" s="64">
        <v>0.80452760000000001</v>
      </c>
      <c r="Q74" s="65">
        <v>1604.7460000000001</v>
      </c>
      <c r="R74" s="65">
        <v>0.14524029999999999</v>
      </c>
      <c r="T74" s="163"/>
      <c r="U74" s="61">
        <v>4</v>
      </c>
      <c r="V74" s="64">
        <v>0.65964780000000001</v>
      </c>
      <c r="W74" s="65">
        <v>1638.7909999999999</v>
      </c>
      <c r="X74" s="65">
        <v>0.1447108</v>
      </c>
      <c r="Z74" s="163"/>
      <c r="AA74" s="61">
        <v>4</v>
      </c>
      <c r="AB74" s="64">
        <v>2.3194270000000001</v>
      </c>
      <c r="AC74" s="65">
        <v>28.80368</v>
      </c>
      <c r="AD74" s="65">
        <v>6.069165E-2</v>
      </c>
      <c r="AF74" s="163"/>
      <c r="AG74" s="61">
        <v>4</v>
      </c>
      <c r="AH74" s="64">
        <v>2.039393</v>
      </c>
      <c r="AI74" s="65">
        <v>41.36497</v>
      </c>
      <c r="AJ74" s="65">
        <v>5.2636269999999999E-2</v>
      </c>
    </row>
    <row r="75" spans="2:36">
      <c r="B75" s="163"/>
      <c r="C75" s="61">
        <v>5</v>
      </c>
      <c r="D75" s="62">
        <v>1.317774</v>
      </c>
      <c r="E75" s="63">
        <v>1690.422</v>
      </c>
      <c r="F75" s="63">
        <v>0.12896820000000001</v>
      </c>
      <c r="H75" s="163"/>
      <c r="I75" s="61">
        <v>5</v>
      </c>
      <c r="J75" s="64">
        <v>0.86964379999999997</v>
      </c>
      <c r="K75" s="65">
        <v>1721.712</v>
      </c>
      <c r="L75" s="65">
        <v>0.14132310000000001</v>
      </c>
      <c r="N75" s="163"/>
      <c r="O75" s="61">
        <v>5</v>
      </c>
      <c r="P75" s="64">
        <v>0.80889029999999995</v>
      </c>
      <c r="Q75" s="65">
        <v>1620.5329999999999</v>
      </c>
      <c r="R75" s="65">
        <v>0.14512349999999999</v>
      </c>
      <c r="T75" s="163"/>
      <c r="U75" s="61">
        <v>5</v>
      </c>
      <c r="V75" s="64">
        <v>0.65430650000000001</v>
      </c>
      <c r="W75" s="65">
        <v>1655.999</v>
      </c>
      <c r="X75" s="65">
        <v>0.14468059999999999</v>
      </c>
      <c r="Z75" s="163"/>
      <c r="AA75" s="61">
        <v>5</v>
      </c>
      <c r="AB75" s="64">
        <v>2.31698</v>
      </c>
      <c r="AC75" s="65">
        <v>28.892150000000001</v>
      </c>
      <c r="AD75" s="65">
        <v>6.0461000000000001E-2</v>
      </c>
      <c r="AF75" s="163"/>
      <c r="AG75" s="61">
        <v>5</v>
      </c>
      <c r="AH75" s="64">
        <v>2.045175</v>
      </c>
      <c r="AI75" s="65">
        <v>41.48668</v>
      </c>
      <c r="AJ75" s="65">
        <v>5.2693950000000003E-2</v>
      </c>
    </row>
    <row r="76" spans="2:36">
      <c r="B76" s="158"/>
      <c r="C76" s="69">
        <v>6</v>
      </c>
      <c r="D76" s="76">
        <v>1.314972</v>
      </c>
      <c r="E76" s="77">
        <v>1724.316</v>
      </c>
      <c r="F76" s="77">
        <v>0.12901209999999999</v>
      </c>
      <c r="H76" s="158"/>
      <c r="I76" s="69">
        <v>6</v>
      </c>
      <c r="J76" s="70">
        <v>0.87718549999999995</v>
      </c>
      <c r="K76" s="71">
        <v>1756.51</v>
      </c>
      <c r="L76" s="71">
        <v>0.1409821</v>
      </c>
      <c r="N76" s="158"/>
      <c r="O76" s="69">
        <v>6</v>
      </c>
      <c r="P76" s="70">
        <v>0.81765650000000001</v>
      </c>
      <c r="Q76" s="71">
        <v>1652.3140000000001</v>
      </c>
      <c r="R76" s="71">
        <v>0.1448728</v>
      </c>
      <c r="T76" s="158"/>
      <c r="U76" s="69">
        <v>6</v>
      </c>
      <c r="V76" s="70">
        <v>0.64419669999999996</v>
      </c>
      <c r="W76" s="71">
        <v>1690.5440000000001</v>
      </c>
      <c r="X76" s="71">
        <v>0.1446007</v>
      </c>
      <c r="Z76" s="163"/>
      <c r="AA76" s="61">
        <v>6</v>
      </c>
      <c r="AB76" s="64">
        <v>2.3116140000000001</v>
      </c>
      <c r="AC76" s="65">
        <v>29.067889999999998</v>
      </c>
      <c r="AD76" s="71">
        <v>5.997802E-2</v>
      </c>
      <c r="AF76" s="158"/>
      <c r="AG76" s="69">
        <v>6</v>
      </c>
      <c r="AH76" s="70">
        <v>2.0673789999999999</v>
      </c>
      <c r="AI76" s="71">
        <v>41.725749999999998</v>
      </c>
      <c r="AJ76" s="71">
        <v>5.2784730000000002E-2</v>
      </c>
    </row>
    <row r="77" spans="2:36">
      <c r="B77" s="163">
        <v>32</v>
      </c>
      <c r="C77" s="61">
        <v>0</v>
      </c>
      <c r="D77" s="62">
        <v>1.313615</v>
      </c>
      <c r="E77" s="63">
        <v>1741.375</v>
      </c>
      <c r="F77" s="63">
        <v>0.12902839999999999</v>
      </c>
      <c r="H77" s="163">
        <v>32</v>
      </c>
      <c r="I77" s="61">
        <v>0</v>
      </c>
      <c r="J77" s="64">
        <v>0.88104280000000001</v>
      </c>
      <c r="K77" s="65">
        <v>1774.0119999999999</v>
      </c>
      <c r="L77" s="65">
        <v>0.14080599999999999</v>
      </c>
      <c r="N77" s="163">
        <v>32</v>
      </c>
      <c r="O77" s="61">
        <v>0</v>
      </c>
      <c r="P77" s="64">
        <v>0.82204189999999999</v>
      </c>
      <c r="Q77" s="65">
        <v>1668.3109999999999</v>
      </c>
      <c r="R77" s="65">
        <v>0.14473849999999999</v>
      </c>
      <c r="T77" s="163">
        <v>32</v>
      </c>
      <c r="U77" s="61">
        <v>0</v>
      </c>
      <c r="V77" s="64">
        <v>0.63943070000000002</v>
      </c>
      <c r="W77" s="65">
        <v>1707.8789999999999</v>
      </c>
      <c r="X77" s="65">
        <v>0.1445507</v>
      </c>
      <c r="Z77" s="157">
        <v>32</v>
      </c>
      <c r="AA77" s="66">
        <v>0</v>
      </c>
      <c r="AB77" s="67">
        <v>2.3086799999999998</v>
      </c>
      <c r="AC77" s="68">
        <v>29.155159999999999</v>
      </c>
      <c r="AD77" s="65">
        <v>5.9725960000000002E-2</v>
      </c>
      <c r="AF77" s="163">
        <v>32</v>
      </c>
      <c r="AG77" s="61">
        <v>0</v>
      </c>
      <c r="AH77" s="64">
        <v>2.0835219999999999</v>
      </c>
      <c r="AI77" s="65">
        <v>41.843269999999997</v>
      </c>
      <c r="AJ77" s="65">
        <v>5.2817219999999998E-2</v>
      </c>
    </row>
    <row r="78" spans="2:36">
      <c r="B78" s="163"/>
      <c r="C78" s="61">
        <v>1</v>
      </c>
      <c r="D78" s="62">
        <v>1.3122860000000001</v>
      </c>
      <c r="E78" s="63">
        <v>1758.5050000000001</v>
      </c>
      <c r="F78" s="63">
        <v>0.12904060000000001</v>
      </c>
      <c r="H78" s="163"/>
      <c r="I78" s="61">
        <v>1</v>
      </c>
      <c r="J78" s="64">
        <v>0.88495179999999996</v>
      </c>
      <c r="K78" s="65">
        <v>1791.5809999999999</v>
      </c>
      <c r="L78" s="65">
        <v>0.140626</v>
      </c>
      <c r="N78" s="163"/>
      <c r="O78" s="61">
        <v>1</v>
      </c>
      <c r="P78" s="64">
        <v>0.82641620000000005</v>
      </c>
      <c r="Q78" s="65">
        <v>1684.38</v>
      </c>
      <c r="R78" s="65">
        <v>0.14459820000000001</v>
      </c>
      <c r="T78" s="163"/>
      <c r="U78" s="61">
        <v>1</v>
      </c>
      <c r="V78" s="64">
        <v>0.63485999999999998</v>
      </c>
      <c r="W78" s="65">
        <v>1725.2550000000001</v>
      </c>
      <c r="X78" s="65">
        <v>0.1444936</v>
      </c>
      <c r="Z78" s="163"/>
      <c r="AA78" s="61">
        <v>1</v>
      </c>
      <c r="AB78" s="64">
        <v>2.3055659999999998</v>
      </c>
      <c r="AC78" s="65">
        <v>29.242010000000001</v>
      </c>
      <c r="AD78" s="65">
        <v>5.9467069999999997E-2</v>
      </c>
      <c r="AF78" s="163"/>
      <c r="AG78" s="61">
        <v>1</v>
      </c>
      <c r="AH78" s="64">
        <v>2.1028020000000001</v>
      </c>
      <c r="AI78" s="65">
        <v>41.959580000000003</v>
      </c>
      <c r="AJ78" s="65">
        <v>5.2840949999999998E-2</v>
      </c>
    </row>
    <row r="79" spans="2:36">
      <c r="B79" s="163"/>
      <c r="C79" s="61">
        <v>2</v>
      </c>
      <c r="D79" s="62">
        <v>1.309709</v>
      </c>
      <c r="E79" s="63">
        <v>1792.972</v>
      </c>
      <c r="F79" s="63">
        <v>0.12905230000000001</v>
      </c>
      <c r="H79" s="163"/>
      <c r="I79" s="61">
        <v>2</v>
      </c>
      <c r="J79" s="64">
        <v>0.89290389999999997</v>
      </c>
      <c r="K79" s="65">
        <v>1826.9110000000001</v>
      </c>
      <c r="L79" s="65">
        <v>0.14025399999999999</v>
      </c>
      <c r="N79" s="163"/>
      <c r="O79" s="61">
        <v>2</v>
      </c>
      <c r="P79" s="64">
        <v>0.83509120000000003</v>
      </c>
      <c r="Q79" s="65">
        <v>1716.7370000000001</v>
      </c>
      <c r="R79" s="65">
        <v>0.1442987</v>
      </c>
      <c r="T79" s="163"/>
      <c r="U79" s="61">
        <v>2</v>
      </c>
      <c r="V79" s="64">
        <v>0.6263128</v>
      </c>
      <c r="W79" s="65">
        <v>1760.1289999999999</v>
      </c>
      <c r="X79" s="65">
        <v>0.14435709999999999</v>
      </c>
      <c r="Z79" s="163"/>
      <c r="AA79" s="61">
        <v>2</v>
      </c>
      <c r="AB79" s="64">
        <v>2.2987639999999998</v>
      </c>
      <c r="AC79" s="65">
        <v>29.414380000000001</v>
      </c>
      <c r="AD79" s="65">
        <v>5.8929700000000002E-2</v>
      </c>
      <c r="AF79" s="163"/>
      <c r="AG79" s="61">
        <v>2</v>
      </c>
      <c r="AH79" s="64">
        <v>2.149362</v>
      </c>
      <c r="AI79" s="65">
        <v>42.189039999999999</v>
      </c>
      <c r="AJ79" s="65">
        <v>5.2862289999999999E-2</v>
      </c>
    </row>
    <row r="80" spans="2:36">
      <c r="B80" s="163"/>
      <c r="C80" s="61">
        <v>3</v>
      </c>
      <c r="D80" s="62">
        <v>1.3084560000000001</v>
      </c>
      <c r="E80" s="63">
        <v>1810.3040000000001</v>
      </c>
      <c r="F80" s="63">
        <v>0.12905140000000001</v>
      </c>
      <c r="H80" s="163"/>
      <c r="I80" s="61">
        <v>3</v>
      </c>
      <c r="J80" s="64">
        <v>0.89693579999999995</v>
      </c>
      <c r="K80" s="65">
        <v>1844.6669999999999</v>
      </c>
      <c r="L80" s="65">
        <v>0.14006160000000001</v>
      </c>
      <c r="N80" s="163"/>
      <c r="O80" s="61">
        <v>3</v>
      </c>
      <c r="P80" s="64">
        <v>0.83937170000000005</v>
      </c>
      <c r="Q80" s="65">
        <v>1733.027</v>
      </c>
      <c r="R80" s="65">
        <v>0.1441393</v>
      </c>
      <c r="T80" s="163"/>
      <c r="U80" s="61">
        <v>3</v>
      </c>
      <c r="V80" s="64">
        <v>0.62234040000000002</v>
      </c>
      <c r="W80" s="65">
        <v>1777.624</v>
      </c>
      <c r="X80" s="65">
        <v>0.1442773</v>
      </c>
      <c r="Z80" s="163"/>
      <c r="AA80" s="61">
        <v>3</v>
      </c>
      <c r="AB80" s="64">
        <v>2.295064</v>
      </c>
      <c r="AC80" s="65">
        <v>29.4998</v>
      </c>
      <c r="AD80" s="65">
        <v>5.865165E-2</v>
      </c>
      <c r="AF80" s="163"/>
      <c r="AG80" s="61">
        <v>3</v>
      </c>
      <c r="AH80" s="64">
        <v>2.1758229999999998</v>
      </c>
      <c r="AI80" s="65">
        <v>42.302390000000003</v>
      </c>
      <c r="AJ80" s="65">
        <v>5.2859950000000003E-2</v>
      </c>
    </row>
    <row r="81" spans="2:36">
      <c r="B81" s="163"/>
      <c r="C81" s="61">
        <v>4</v>
      </c>
      <c r="D81" s="62">
        <v>1.3060080000000001</v>
      </c>
      <c r="E81" s="63">
        <v>1845.15</v>
      </c>
      <c r="F81" s="63">
        <v>0.12903529999999999</v>
      </c>
      <c r="H81" s="163"/>
      <c r="I81" s="61">
        <v>4</v>
      </c>
      <c r="J81" s="64">
        <v>0.90508960000000005</v>
      </c>
      <c r="K81" s="65">
        <v>1880.35</v>
      </c>
      <c r="L81" s="65">
        <v>0.1396636</v>
      </c>
      <c r="N81" s="163"/>
      <c r="O81" s="61">
        <v>4</v>
      </c>
      <c r="P81" s="64">
        <v>0.84776819999999997</v>
      </c>
      <c r="Q81" s="65">
        <v>1765.83</v>
      </c>
      <c r="R81" s="65">
        <v>0.14380009999999999</v>
      </c>
      <c r="T81" s="163"/>
      <c r="U81" s="61">
        <v>4</v>
      </c>
      <c r="V81" s="64">
        <v>0.61500169999999998</v>
      </c>
      <c r="W81" s="65">
        <v>1812.721</v>
      </c>
      <c r="X81" s="65">
        <v>0.14409330000000001</v>
      </c>
      <c r="Z81" s="163"/>
      <c r="AA81" s="61">
        <v>4</v>
      </c>
      <c r="AB81" s="64">
        <v>2.287042</v>
      </c>
      <c r="AC81" s="65">
        <v>29.668959999999998</v>
      </c>
      <c r="AD81" s="65">
        <v>5.8078020000000001E-2</v>
      </c>
      <c r="AF81" s="163"/>
      <c r="AG81" s="61">
        <v>4</v>
      </c>
      <c r="AH81" s="64">
        <v>2.2337310000000001</v>
      </c>
      <c r="AI81" s="65">
        <v>42.526859999999999</v>
      </c>
      <c r="AJ81" s="65">
        <v>5.2830769999999999E-2</v>
      </c>
    </row>
    <row r="82" spans="2:36">
      <c r="B82" s="163"/>
      <c r="C82" s="61">
        <v>5</v>
      </c>
      <c r="D82" s="62">
        <v>1.304805</v>
      </c>
      <c r="E82" s="63">
        <v>1862.6590000000001</v>
      </c>
      <c r="F82" s="63">
        <v>0.12901969999999999</v>
      </c>
      <c r="H82" s="163"/>
      <c r="I82" s="61">
        <v>5</v>
      </c>
      <c r="J82" s="64">
        <v>0.90920420000000002</v>
      </c>
      <c r="K82" s="65">
        <v>1898.2739999999999</v>
      </c>
      <c r="L82" s="65">
        <v>0.13945759999999999</v>
      </c>
      <c r="N82" s="163"/>
      <c r="O82" s="61">
        <v>5</v>
      </c>
      <c r="P82" s="64">
        <v>0.85186390000000001</v>
      </c>
      <c r="Q82" s="65">
        <v>1782.3440000000001</v>
      </c>
      <c r="R82" s="65">
        <v>0.14362</v>
      </c>
      <c r="T82" s="163"/>
      <c r="U82" s="61">
        <v>5</v>
      </c>
      <c r="V82" s="64">
        <v>0.61163120000000004</v>
      </c>
      <c r="W82" s="65">
        <v>1830.3230000000001</v>
      </c>
      <c r="X82" s="65">
        <v>0.14398849999999999</v>
      </c>
      <c r="Z82" s="163"/>
      <c r="AA82" s="61">
        <v>5</v>
      </c>
      <c r="AB82" s="64">
        <v>2.2827060000000001</v>
      </c>
      <c r="AC82" s="65">
        <v>29.75263</v>
      </c>
      <c r="AD82" s="65">
        <v>5.778295E-2</v>
      </c>
      <c r="AF82" s="163"/>
      <c r="AG82" s="61">
        <v>5</v>
      </c>
      <c r="AH82" s="64">
        <v>2.2649949999999999</v>
      </c>
      <c r="AI82" s="65">
        <v>42.638159999999999</v>
      </c>
      <c r="AJ82" s="65">
        <v>5.2804780000000003E-2</v>
      </c>
    </row>
    <row r="83" spans="2:36">
      <c r="B83" s="163"/>
      <c r="C83" s="61">
        <v>6</v>
      </c>
      <c r="D83" s="62">
        <v>1.302422</v>
      </c>
      <c r="E83" s="63">
        <v>1897.8330000000001</v>
      </c>
      <c r="F83" s="63">
        <v>0.12897220000000001</v>
      </c>
      <c r="H83" s="163"/>
      <c r="I83" s="61">
        <v>6</v>
      </c>
      <c r="J83" s="64">
        <v>0.91748470000000004</v>
      </c>
      <c r="K83" s="65">
        <v>1934.2840000000001</v>
      </c>
      <c r="L83" s="65">
        <v>0.13903109999999999</v>
      </c>
      <c r="N83" s="163"/>
      <c r="O83" s="61">
        <v>6</v>
      </c>
      <c r="P83" s="64">
        <v>0.85979989999999995</v>
      </c>
      <c r="Q83" s="65">
        <v>1815.6020000000001</v>
      </c>
      <c r="R83" s="65">
        <v>0.14323820000000001</v>
      </c>
      <c r="T83" s="163"/>
      <c r="U83" s="61">
        <v>6</v>
      </c>
      <c r="V83" s="64">
        <v>0.60547139999999999</v>
      </c>
      <c r="W83" s="65">
        <v>1865.626</v>
      </c>
      <c r="X83" s="65">
        <v>0.1437524</v>
      </c>
      <c r="Z83" s="158"/>
      <c r="AA83" s="69">
        <v>6</v>
      </c>
      <c r="AB83" s="70">
        <v>2.2733430000000001</v>
      </c>
      <c r="AC83" s="71">
        <v>29.918050000000001</v>
      </c>
      <c r="AD83" s="65">
        <v>5.7177499999999999E-2</v>
      </c>
      <c r="AF83" s="163"/>
      <c r="AG83" s="61">
        <v>6</v>
      </c>
      <c r="AH83" s="64">
        <v>2.3314659999999998</v>
      </c>
      <c r="AI83" s="65">
        <v>42.859340000000003</v>
      </c>
      <c r="AJ83" s="65">
        <v>5.2731350000000003E-2</v>
      </c>
    </row>
    <row r="84" spans="2:36">
      <c r="B84" s="157">
        <v>33</v>
      </c>
      <c r="C84" s="66">
        <v>0</v>
      </c>
      <c r="D84" s="72">
        <v>1.3012330000000001</v>
      </c>
      <c r="E84" s="73">
        <v>1915.489</v>
      </c>
      <c r="F84" s="73">
        <v>0.12894</v>
      </c>
      <c r="H84" s="157">
        <v>33</v>
      </c>
      <c r="I84" s="66">
        <v>0</v>
      </c>
      <c r="J84" s="67">
        <v>0.92163450000000002</v>
      </c>
      <c r="K84" s="68">
        <v>1952.3689999999999</v>
      </c>
      <c r="L84" s="68">
        <v>0.13881019999999999</v>
      </c>
      <c r="N84" s="157">
        <v>33</v>
      </c>
      <c r="O84" s="66">
        <v>0</v>
      </c>
      <c r="P84" s="67">
        <v>0.86362050000000001</v>
      </c>
      <c r="Q84" s="68">
        <v>1832.346</v>
      </c>
      <c r="R84" s="68">
        <v>0.1430361</v>
      </c>
      <c r="T84" s="157">
        <v>33</v>
      </c>
      <c r="U84" s="66">
        <v>0</v>
      </c>
      <c r="V84" s="67">
        <v>0.60267479999999995</v>
      </c>
      <c r="W84" s="68">
        <v>1883.328</v>
      </c>
      <c r="X84" s="68">
        <v>0.14362040000000001</v>
      </c>
      <c r="Z84" s="163">
        <v>33</v>
      </c>
      <c r="AA84" s="61">
        <v>0</v>
      </c>
      <c r="AB84" s="64">
        <v>2.2683</v>
      </c>
      <c r="AC84" s="65">
        <v>29.999749999999999</v>
      </c>
      <c r="AD84" s="68">
        <v>5.6867529999999999E-2</v>
      </c>
      <c r="AF84" s="157">
        <v>33</v>
      </c>
      <c r="AG84" s="66">
        <v>0</v>
      </c>
      <c r="AH84" s="67">
        <v>2.3663069999999999</v>
      </c>
      <c r="AI84" s="68">
        <v>42.969360000000002</v>
      </c>
      <c r="AJ84" s="68">
        <v>5.2684050000000003E-2</v>
      </c>
    </row>
    <row r="85" spans="2:36">
      <c r="B85" s="163"/>
      <c r="C85" s="61">
        <v>1</v>
      </c>
      <c r="D85" s="62">
        <v>1.3000389999999999</v>
      </c>
      <c r="E85" s="63">
        <v>1933.1849999999999</v>
      </c>
      <c r="F85" s="63">
        <v>0.12890180000000001</v>
      </c>
      <c r="H85" s="163"/>
      <c r="I85" s="61">
        <v>1</v>
      </c>
      <c r="J85" s="64">
        <v>0.92577739999999997</v>
      </c>
      <c r="K85" s="65">
        <v>1970.51</v>
      </c>
      <c r="L85" s="65">
        <v>0.13858400000000001</v>
      </c>
      <c r="N85" s="163"/>
      <c r="O85" s="61">
        <v>1</v>
      </c>
      <c r="P85" s="64">
        <v>0.86733130000000003</v>
      </c>
      <c r="Q85" s="65">
        <v>1849.165</v>
      </c>
      <c r="R85" s="65">
        <v>0.14282629999999999</v>
      </c>
      <c r="T85" s="163"/>
      <c r="U85" s="61">
        <v>1</v>
      </c>
      <c r="V85" s="64">
        <v>0.60006130000000002</v>
      </c>
      <c r="W85" s="65">
        <v>1901.0619999999999</v>
      </c>
      <c r="X85" s="65">
        <v>0.14347879999999999</v>
      </c>
      <c r="Z85" s="163"/>
      <c r="AA85" s="61">
        <v>1</v>
      </c>
      <c r="AB85" s="64">
        <v>2.2629969999999999</v>
      </c>
      <c r="AC85" s="65">
        <v>30.080739999999999</v>
      </c>
      <c r="AD85" s="65">
        <v>5.6553010000000001E-2</v>
      </c>
      <c r="AF85" s="163"/>
      <c r="AG85" s="61">
        <v>1</v>
      </c>
      <c r="AH85" s="64">
        <v>2.4020229999999998</v>
      </c>
      <c r="AI85" s="65">
        <v>43.079070000000002</v>
      </c>
      <c r="AJ85" s="65">
        <v>5.2629599999999999E-2</v>
      </c>
    </row>
    <row r="86" spans="2:36">
      <c r="B86" s="163"/>
      <c r="C86" s="61">
        <v>2</v>
      </c>
      <c r="D86" s="62">
        <v>1.2976019999999999</v>
      </c>
      <c r="E86" s="63">
        <v>1968.684</v>
      </c>
      <c r="F86" s="63">
        <v>0.1288068</v>
      </c>
      <c r="H86" s="163"/>
      <c r="I86" s="61">
        <v>2</v>
      </c>
      <c r="J86" s="64">
        <v>0.9339866</v>
      </c>
      <c r="K86" s="65">
        <v>2006.9639999999999</v>
      </c>
      <c r="L86" s="65">
        <v>0.1381153</v>
      </c>
      <c r="N86" s="163"/>
      <c r="O86" s="61">
        <v>2</v>
      </c>
      <c r="P86" s="64">
        <v>0.87439509999999998</v>
      </c>
      <c r="Q86" s="65">
        <v>1883.029</v>
      </c>
      <c r="R86" s="65">
        <v>0.1423828</v>
      </c>
      <c r="T86" s="163"/>
      <c r="U86" s="61">
        <v>2</v>
      </c>
      <c r="V86" s="64">
        <v>0.59533460000000005</v>
      </c>
      <c r="W86" s="65">
        <v>1936.6279999999999</v>
      </c>
      <c r="X86" s="65">
        <v>0.14316590000000001</v>
      </c>
      <c r="Z86" s="163"/>
      <c r="AA86" s="61">
        <v>2</v>
      </c>
      <c r="AB86" s="64">
        <v>2.2515369999999999</v>
      </c>
      <c r="AC86" s="65">
        <v>30.240469999999998</v>
      </c>
      <c r="AD86" s="65">
        <v>5.591111E-2</v>
      </c>
      <c r="AF86" s="163"/>
      <c r="AG86" s="61">
        <v>2</v>
      </c>
      <c r="AH86" s="64">
        <v>2.4756459999999998</v>
      </c>
      <c r="AI86" s="65">
        <v>43.297730000000001</v>
      </c>
      <c r="AJ86" s="65">
        <v>5.2499690000000002E-2</v>
      </c>
    </row>
    <row r="87" spans="2:36">
      <c r="B87" s="163"/>
      <c r="C87" s="61">
        <v>3</v>
      </c>
      <c r="D87" s="62">
        <v>1.29634</v>
      </c>
      <c r="E87" s="63">
        <v>1986.48</v>
      </c>
      <c r="F87" s="63">
        <v>0.12874959999999999</v>
      </c>
      <c r="H87" s="163"/>
      <c r="I87" s="61">
        <v>3</v>
      </c>
      <c r="J87" s="64">
        <v>0.93802490000000005</v>
      </c>
      <c r="K87" s="65">
        <v>2025.2819999999999</v>
      </c>
      <c r="L87" s="65">
        <v>0.13787250000000001</v>
      </c>
      <c r="N87" s="163"/>
      <c r="O87" s="61">
        <v>3</v>
      </c>
      <c r="P87" s="64">
        <v>0.87773509999999999</v>
      </c>
      <c r="Q87" s="65">
        <v>1900.0719999999999</v>
      </c>
      <c r="R87" s="65">
        <v>0.14214889999999999</v>
      </c>
      <c r="T87" s="163"/>
      <c r="U87" s="61">
        <v>3</v>
      </c>
      <c r="V87" s="64">
        <v>0.59319189999999999</v>
      </c>
      <c r="W87" s="65">
        <v>1954.461</v>
      </c>
      <c r="X87" s="65">
        <v>0.14299410000000001</v>
      </c>
      <c r="Z87" s="163"/>
      <c r="AA87" s="61">
        <v>3</v>
      </c>
      <c r="AB87" s="64">
        <v>2.2453419999999999</v>
      </c>
      <c r="AC87" s="65">
        <v>30.319130000000001</v>
      </c>
      <c r="AD87" s="65">
        <v>5.5584069999999999E-2</v>
      </c>
      <c r="AF87" s="163"/>
      <c r="AG87" s="61">
        <v>3</v>
      </c>
      <c r="AH87" s="64">
        <v>2.5133380000000001</v>
      </c>
      <c r="AI87" s="65">
        <v>43.406739999999999</v>
      </c>
      <c r="AJ87" s="65">
        <v>5.2424730000000003E-2</v>
      </c>
    </row>
    <row r="88" spans="2:36">
      <c r="B88" s="163"/>
      <c r="C88" s="61">
        <v>4</v>
      </c>
      <c r="D88" s="62">
        <v>1.293696</v>
      </c>
      <c r="E88" s="63">
        <v>2022.1559999999999</v>
      </c>
      <c r="F88" s="63">
        <v>0.12861510000000001</v>
      </c>
      <c r="H88" s="163"/>
      <c r="I88" s="61">
        <v>4</v>
      </c>
      <c r="J88" s="64">
        <v>0.94589409999999996</v>
      </c>
      <c r="K88" s="65">
        <v>2062.107</v>
      </c>
      <c r="L88" s="65">
        <v>0.13736960000000001</v>
      </c>
      <c r="N88" s="163"/>
      <c r="O88" s="61">
        <v>4</v>
      </c>
      <c r="P88" s="64">
        <v>0.88399850000000002</v>
      </c>
      <c r="Q88" s="65">
        <v>1934.376</v>
      </c>
      <c r="R88" s="65">
        <v>0.14165530000000001</v>
      </c>
      <c r="T88" s="163"/>
      <c r="U88" s="61">
        <v>4</v>
      </c>
      <c r="V88" s="64">
        <v>0.5892984</v>
      </c>
      <c r="W88" s="65">
        <v>1990.2339999999999</v>
      </c>
      <c r="X88" s="65">
        <v>0.14261879999999999</v>
      </c>
      <c r="Z88" s="163"/>
      <c r="AA88" s="61">
        <v>4</v>
      </c>
      <c r="AB88" s="64">
        <v>2.2319599999999999</v>
      </c>
      <c r="AC88" s="65">
        <v>30.473890000000001</v>
      </c>
      <c r="AD88" s="65">
        <v>5.4918620000000001E-2</v>
      </c>
      <c r="AF88" s="163"/>
      <c r="AG88" s="61">
        <v>4</v>
      </c>
      <c r="AH88" s="64">
        <v>2.5897589999999999</v>
      </c>
      <c r="AI88" s="65">
        <v>43.624400000000001</v>
      </c>
      <c r="AJ88" s="65">
        <v>5.22566E-2</v>
      </c>
    </row>
    <row r="89" spans="2:36">
      <c r="B89" s="163"/>
      <c r="C89" s="61">
        <v>5</v>
      </c>
      <c r="D89" s="62">
        <v>1.2923039999999999</v>
      </c>
      <c r="E89" s="63">
        <v>2040.0309999999999</v>
      </c>
      <c r="F89" s="63">
        <v>0.1285374</v>
      </c>
      <c r="H89" s="163"/>
      <c r="I89" s="61">
        <v>5</v>
      </c>
      <c r="J89" s="64">
        <v>0.94969300000000001</v>
      </c>
      <c r="K89" s="65">
        <v>2080.6179999999999</v>
      </c>
      <c r="L89" s="65">
        <v>0.13710910000000001</v>
      </c>
      <c r="N89" s="163"/>
      <c r="O89" s="61">
        <v>5</v>
      </c>
      <c r="P89" s="64">
        <v>0.88690849999999999</v>
      </c>
      <c r="Q89" s="65">
        <v>1951.634</v>
      </c>
      <c r="R89" s="65">
        <v>0.1413954</v>
      </c>
      <c r="T89" s="163"/>
      <c r="U89" s="61">
        <v>5</v>
      </c>
      <c r="V89" s="64">
        <v>0.58753040000000001</v>
      </c>
      <c r="W89" s="65">
        <v>2008.1790000000001</v>
      </c>
      <c r="X89" s="65">
        <v>0.14241490000000001</v>
      </c>
      <c r="Z89" s="163"/>
      <c r="AA89" s="61">
        <v>5</v>
      </c>
      <c r="AB89" s="64">
        <v>2.2247699999999999</v>
      </c>
      <c r="AC89" s="65">
        <v>30.549949999999999</v>
      </c>
      <c r="AD89" s="65">
        <v>5.45806E-2</v>
      </c>
      <c r="AF89" s="163"/>
      <c r="AG89" s="61">
        <v>5</v>
      </c>
      <c r="AH89" s="64">
        <v>2.6282220000000001</v>
      </c>
      <c r="AI89" s="65">
        <v>43.733150000000002</v>
      </c>
      <c r="AJ89" s="65">
        <v>5.2163929999999997E-2</v>
      </c>
    </row>
    <row r="90" spans="2:36">
      <c r="B90" s="158"/>
      <c r="C90" s="69">
        <v>6</v>
      </c>
      <c r="D90" s="76">
        <v>1.2893479999999999</v>
      </c>
      <c r="E90" s="77">
        <v>2075.8470000000002</v>
      </c>
      <c r="F90" s="77">
        <v>0.12836069999999999</v>
      </c>
      <c r="H90" s="158"/>
      <c r="I90" s="69">
        <v>6</v>
      </c>
      <c r="J90" s="70">
        <v>0.95694080000000004</v>
      </c>
      <c r="K90" s="71">
        <v>2117.848</v>
      </c>
      <c r="L90" s="71">
        <v>0.13656940000000001</v>
      </c>
      <c r="N90" s="158"/>
      <c r="O90" s="69">
        <v>6</v>
      </c>
      <c r="P90" s="70">
        <v>0.89224999999999999</v>
      </c>
      <c r="Q90" s="71">
        <v>1986.354</v>
      </c>
      <c r="R90" s="71">
        <v>0.1408478</v>
      </c>
      <c r="T90" s="158"/>
      <c r="U90" s="69">
        <v>6</v>
      </c>
      <c r="V90" s="70">
        <v>0.58430780000000004</v>
      </c>
      <c r="W90" s="71">
        <v>2044.1969999999999</v>
      </c>
      <c r="X90" s="71">
        <v>0.14197360000000001</v>
      </c>
      <c r="Z90" s="163"/>
      <c r="AA90" s="61">
        <v>6</v>
      </c>
      <c r="AB90" s="64">
        <v>2.2093980000000002</v>
      </c>
      <c r="AC90" s="65">
        <v>30.699349999999999</v>
      </c>
      <c r="AD90" s="71">
        <v>5.3894690000000002E-2</v>
      </c>
      <c r="AF90" s="158"/>
      <c r="AG90" s="69">
        <v>6</v>
      </c>
      <c r="AH90" s="70">
        <v>2.7057910000000001</v>
      </c>
      <c r="AI90" s="71">
        <v>43.95046</v>
      </c>
      <c r="AJ90" s="71">
        <v>5.1962769999999998E-2</v>
      </c>
    </row>
    <row r="91" spans="2:36">
      <c r="B91" s="163">
        <v>34</v>
      </c>
      <c r="C91" s="61">
        <v>0</v>
      </c>
      <c r="D91" s="62">
        <v>1.2877689999999999</v>
      </c>
      <c r="E91" s="63">
        <v>2093.7849999999999</v>
      </c>
      <c r="F91" s="63">
        <v>0.1282614</v>
      </c>
      <c r="H91" s="163">
        <v>34</v>
      </c>
      <c r="I91" s="61">
        <v>0</v>
      </c>
      <c r="J91" s="64">
        <v>0.96035820000000005</v>
      </c>
      <c r="K91" s="65">
        <v>2136.5720000000001</v>
      </c>
      <c r="L91" s="65">
        <v>0.13628979999999999</v>
      </c>
      <c r="N91" s="163">
        <v>34</v>
      </c>
      <c r="O91" s="61">
        <v>0</v>
      </c>
      <c r="P91" s="64">
        <v>0.89466769999999995</v>
      </c>
      <c r="Q91" s="65">
        <v>2003.8119999999999</v>
      </c>
      <c r="R91" s="65">
        <v>0.14055970000000001</v>
      </c>
      <c r="T91" s="163">
        <v>34</v>
      </c>
      <c r="U91" s="61">
        <v>0</v>
      </c>
      <c r="V91" s="64">
        <v>0.5828352</v>
      </c>
      <c r="W91" s="65">
        <v>2062.279</v>
      </c>
      <c r="X91" s="65">
        <v>0.14173569999999999</v>
      </c>
      <c r="Z91" s="157">
        <v>34</v>
      </c>
      <c r="AA91" s="66">
        <v>0</v>
      </c>
      <c r="AB91" s="67">
        <v>2.2012179999999999</v>
      </c>
      <c r="AC91" s="68">
        <v>30.77271</v>
      </c>
      <c r="AD91" s="65">
        <v>5.3547030000000002E-2</v>
      </c>
      <c r="AF91" s="163">
        <v>34</v>
      </c>
      <c r="AG91" s="61">
        <v>0</v>
      </c>
      <c r="AH91" s="64">
        <v>2.7450389999999998</v>
      </c>
      <c r="AI91" s="65">
        <v>44.058920000000001</v>
      </c>
      <c r="AJ91" s="65">
        <v>5.1854329999999997E-2</v>
      </c>
    </row>
    <row r="92" spans="2:36">
      <c r="B92" s="163"/>
      <c r="C92" s="61">
        <v>1</v>
      </c>
      <c r="D92" s="62">
        <v>1.2861089999999999</v>
      </c>
      <c r="E92" s="63">
        <v>2111.741</v>
      </c>
      <c r="F92" s="63">
        <v>0.1281545</v>
      </c>
      <c r="H92" s="163"/>
      <c r="I92" s="61">
        <v>1</v>
      </c>
      <c r="J92" s="64">
        <v>0.96361419999999998</v>
      </c>
      <c r="K92" s="65">
        <v>2155.37</v>
      </c>
      <c r="L92" s="65">
        <v>0.1360035</v>
      </c>
      <c r="N92" s="163"/>
      <c r="O92" s="61">
        <v>1</v>
      </c>
      <c r="P92" s="64">
        <v>0.89690789999999998</v>
      </c>
      <c r="Q92" s="65">
        <v>2021.33</v>
      </c>
      <c r="R92" s="65">
        <v>0.14026179999999999</v>
      </c>
      <c r="T92" s="163"/>
      <c r="U92" s="61">
        <v>1</v>
      </c>
      <c r="V92" s="64">
        <v>0.58144320000000005</v>
      </c>
      <c r="W92" s="65">
        <v>2080.413</v>
      </c>
      <c r="X92" s="65">
        <v>0.1414861</v>
      </c>
      <c r="Z92" s="163"/>
      <c r="AA92" s="61">
        <v>1</v>
      </c>
      <c r="AB92" s="64">
        <v>2.192704</v>
      </c>
      <c r="AC92" s="65">
        <v>30.845210000000002</v>
      </c>
      <c r="AD92" s="65">
        <v>5.3196470000000003E-2</v>
      </c>
      <c r="AF92" s="163"/>
      <c r="AG92" s="61">
        <v>1</v>
      </c>
      <c r="AH92" s="64">
        <v>2.7846519999999999</v>
      </c>
      <c r="AI92" s="65">
        <v>44.167180000000002</v>
      </c>
      <c r="AJ92" s="65">
        <v>5.1740380000000002E-2</v>
      </c>
    </row>
    <row r="93" spans="2:36">
      <c r="B93" s="163"/>
      <c r="C93" s="61">
        <v>2</v>
      </c>
      <c r="D93" s="62">
        <v>1.2824979999999999</v>
      </c>
      <c r="E93" s="63">
        <v>2147.7020000000002</v>
      </c>
      <c r="F93" s="63">
        <v>0.12791739999999999</v>
      </c>
      <c r="H93" s="163"/>
      <c r="I93" s="61">
        <v>2</v>
      </c>
      <c r="J93" s="64">
        <v>0.96954879999999999</v>
      </c>
      <c r="K93" s="65">
        <v>2193.2040000000002</v>
      </c>
      <c r="L93" s="65">
        <v>0.13541</v>
      </c>
      <c r="N93" s="163"/>
      <c r="O93" s="61">
        <v>2</v>
      </c>
      <c r="P93" s="64">
        <v>0.90083299999999999</v>
      </c>
      <c r="Q93" s="65">
        <v>2056.5360000000001</v>
      </c>
      <c r="R93" s="65">
        <v>0.13963510000000001</v>
      </c>
      <c r="T93" s="163"/>
      <c r="U93" s="61">
        <v>2</v>
      </c>
      <c r="V93" s="64">
        <v>0.57887040000000001</v>
      </c>
      <c r="W93" s="65">
        <v>2116.8420000000001</v>
      </c>
      <c r="X93" s="65">
        <v>0.14095050000000001</v>
      </c>
      <c r="Z93" s="163"/>
      <c r="AA93" s="61">
        <v>2</v>
      </c>
      <c r="AB93" s="64">
        <v>2.1746319999999999</v>
      </c>
      <c r="AC93" s="65">
        <v>30.987760000000002</v>
      </c>
      <c r="AD93" s="65">
        <v>5.248767E-2</v>
      </c>
      <c r="AF93" s="163"/>
      <c r="AG93" s="61">
        <v>2</v>
      </c>
      <c r="AH93" s="64">
        <v>2.8649239999999998</v>
      </c>
      <c r="AI93" s="65">
        <v>44.383009999999999</v>
      </c>
      <c r="AJ93" s="65">
        <v>5.1494640000000001E-2</v>
      </c>
    </row>
    <row r="94" spans="2:36">
      <c r="B94" s="163"/>
      <c r="C94" s="61">
        <v>3</v>
      </c>
      <c r="D94" s="62">
        <v>1.280527</v>
      </c>
      <c r="E94" s="63">
        <v>2165.6999999999998</v>
      </c>
      <c r="F94" s="63">
        <v>0.12778680000000001</v>
      </c>
      <c r="H94" s="163"/>
      <c r="I94" s="61">
        <v>3</v>
      </c>
      <c r="J94" s="64">
        <v>0.9721784</v>
      </c>
      <c r="K94" s="65">
        <v>2212.2440000000001</v>
      </c>
      <c r="L94" s="65">
        <v>0.13510249999999999</v>
      </c>
      <c r="N94" s="163"/>
      <c r="O94" s="61">
        <v>3</v>
      </c>
      <c r="P94" s="64">
        <v>0.90250520000000001</v>
      </c>
      <c r="Q94" s="65">
        <v>2074.2170000000001</v>
      </c>
      <c r="R94" s="65">
        <v>0.13930590000000001</v>
      </c>
      <c r="T94" s="163"/>
      <c r="U94" s="61">
        <v>3</v>
      </c>
      <c r="V94" s="64">
        <v>0.57767829999999998</v>
      </c>
      <c r="W94" s="65">
        <v>2135.1379999999999</v>
      </c>
      <c r="X94" s="65">
        <v>0.14066400000000001</v>
      </c>
      <c r="Z94" s="163"/>
      <c r="AA94" s="61">
        <v>3</v>
      </c>
      <c r="AB94" s="64">
        <v>2.1650510000000001</v>
      </c>
      <c r="AC94" s="65">
        <v>31.057860000000002</v>
      </c>
      <c r="AD94" s="65">
        <v>5.2129929999999998E-2</v>
      </c>
      <c r="AF94" s="163"/>
      <c r="AG94" s="61">
        <v>3</v>
      </c>
      <c r="AH94" s="64">
        <v>2.9055070000000001</v>
      </c>
      <c r="AI94" s="65">
        <v>44.490600000000001</v>
      </c>
      <c r="AJ94" s="65">
        <v>5.1361869999999997E-2</v>
      </c>
    </row>
    <row r="95" spans="2:36">
      <c r="B95" s="163"/>
      <c r="C95" s="61">
        <v>4</v>
      </c>
      <c r="D95" s="62">
        <v>1.2761899999999999</v>
      </c>
      <c r="E95" s="63">
        <v>2201.723</v>
      </c>
      <c r="F95" s="63">
        <v>0.12750059999999999</v>
      </c>
      <c r="H95" s="163"/>
      <c r="I95" s="61">
        <v>4</v>
      </c>
      <c r="J95" s="64">
        <v>0.97663880000000003</v>
      </c>
      <c r="K95" s="65">
        <v>2250.5839999999998</v>
      </c>
      <c r="L95" s="65">
        <v>0.13446440000000001</v>
      </c>
      <c r="N95" s="163"/>
      <c r="O95" s="61">
        <v>4</v>
      </c>
      <c r="P95" s="64">
        <v>0.90523759999999998</v>
      </c>
      <c r="Q95" s="65">
        <v>2109.7220000000002</v>
      </c>
      <c r="R95" s="65">
        <v>0.1386146</v>
      </c>
      <c r="T95" s="163"/>
      <c r="U95" s="61">
        <v>4</v>
      </c>
      <c r="V95" s="64">
        <v>0.57543219999999995</v>
      </c>
      <c r="W95" s="65">
        <v>2171.9</v>
      </c>
      <c r="X95" s="65">
        <v>0.1400525</v>
      </c>
      <c r="Z95" s="163"/>
      <c r="AA95" s="61">
        <v>4</v>
      </c>
      <c r="AB95" s="64">
        <v>2.1447590000000001</v>
      </c>
      <c r="AC95" s="65">
        <v>31.195799999999998</v>
      </c>
      <c r="AD95" s="65">
        <v>5.1409040000000003E-2</v>
      </c>
      <c r="AF95" s="163"/>
      <c r="AG95" s="61">
        <v>4</v>
      </c>
      <c r="AH95" s="64">
        <v>2.9871050000000001</v>
      </c>
      <c r="AI95" s="65">
        <v>44.705300000000001</v>
      </c>
      <c r="AJ95" s="65">
        <v>5.107254E-2</v>
      </c>
    </row>
    <row r="96" spans="2:36">
      <c r="B96" s="163"/>
      <c r="C96" s="61">
        <v>5</v>
      </c>
      <c r="D96" s="62">
        <v>1.273798</v>
      </c>
      <c r="E96" s="63">
        <v>2219.7420000000002</v>
      </c>
      <c r="F96" s="63">
        <v>0.1273446</v>
      </c>
      <c r="H96" s="163"/>
      <c r="I96" s="61">
        <v>5</v>
      </c>
      <c r="J96" s="64">
        <v>0.97842039999999997</v>
      </c>
      <c r="K96" s="65">
        <v>2269.8890000000001</v>
      </c>
      <c r="L96" s="65">
        <v>0.13413349999999999</v>
      </c>
      <c r="N96" s="163"/>
      <c r="O96" s="61">
        <v>5</v>
      </c>
      <c r="P96" s="64">
        <v>0.90628560000000002</v>
      </c>
      <c r="Q96" s="65">
        <v>2127.5390000000002</v>
      </c>
      <c r="R96" s="65">
        <v>0.13825200000000001</v>
      </c>
      <c r="T96" s="163"/>
      <c r="U96" s="61">
        <v>5</v>
      </c>
      <c r="V96" s="64">
        <v>0.57435349999999996</v>
      </c>
      <c r="W96" s="65">
        <v>2190.3719999999998</v>
      </c>
      <c r="X96" s="65">
        <v>0.1397272</v>
      </c>
      <c r="Z96" s="163"/>
      <c r="AA96" s="61">
        <v>5</v>
      </c>
      <c r="AB96" s="64">
        <v>2.1340370000000002</v>
      </c>
      <c r="AC96" s="65">
        <v>31.263660000000002</v>
      </c>
      <c r="AD96" s="65">
        <v>5.1046510000000003E-2</v>
      </c>
      <c r="AF96" s="163"/>
      <c r="AG96" s="61">
        <v>5</v>
      </c>
      <c r="AH96" s="64">
        <v>3.0277669999999999</v>
      </c>
      <c r="AI96" s="65">
        <v>44.812559999999998</v>
      </c>
      <c r="AJ96" s="65">
        <v>5.0914239999999999E-2</v>
      </c>
    </row>
    <row r="97" spans="2:36">
      <c r="B97" s="163"/>
      <c r="C97" s="61">
        <v>6</v>
      </c>
      <c r="D97" s="62">
        <v>1.268481</v>
      </c>
      <c r="E97" s="63">
        <v>2255.7860000000001</v>
      </c>
      <c r="F97" s="63">
        <v>0.12700600000000001</v>
      </c>
      <c r="H97" s="163"/>
      <c r="I97" s="61">
        <v>6</v>
      </c>
      <c r="J97" s="64">
        <v>0.98096220000000001</v>
      </c>
      <c r="K97" s="65">
        <v>2308.7730000000001</v>
      </c>
      <c r="L97" s="65">
        <v>0.1334465</v>
      </c>
      <c r="N97" s="163"/>
      <c r="O97" s="61">
        <v>6</v>
      </c>
      <c r="P97" s="64">
        <v>0.90772330000000001</v>
      </c>
      <c r="Q97" s="65">
        <v>2163.2820000000002</v>
      </c>
      <c r="R97" s="65">
        <v>0.13749230000000001</v>
      </c>
      <c r="T97" s="163"/>
      <c r="U97" s="61">
        <v>6</v>
      </c>
      <c r="V97" s="64">
        <v>0.57221619999999995</v>
      </c>
      <c r="W97" s="65">
        <v>2227.5</v>
      </c>
      <c r="X97" s="65">
        <v>0.1390364</v>
      </c>
      <c r="Z97" s="158"/>
      <c r="AA97" s="69">
        <v>6</v>
      </c>
      <c r="AB97" s="70">
        <v>2.1114280000000001</v>
      </c>
      <c r="AC97" s="71">
        <v>31.397320000000001</v>
      </c>
      <c r="AD97" s="65">
        <v>5.0318830000000002E-2</v>
      </c>
      <c r="AF97" s="163"/>
      <c r="AG97" s="61">
        <v>6</v>
      </c>
      <c r="AH97" s="64">
        <v>3.1080009999999998</v>
      </c>
      <c r="AI97" s="65">
        <v>45.027000000000001</v>
      </c>
      <c r="AJ97" s="65">
        <v>5.0567290000000001E-2</v>
      </c>
    </row>
    <row r="98" spans="2:36">
      <c r="B98" s="157">
        <v>35</v>
      </c>
      <c r="C98" s="66">
        <v>0</v>
      </c>
      <c r="D98" s="72">
        <v>1.265525</v>
      </c>
      <c r="E98" s="73">
        <v>2273.8069999999998</v>
      </c>
      <c r="F98" s="73">
        <v>0.12682299999999999</v>
      </c>
      <c r="H98" s="157">
        <v>35</v>
      </c>
      <c r="I98" s="66">
        <v>0</v>
      </c>
      <c r="J98" s="67">
        <v>0.98167349999999998</v>
      </c>
      <c r="K98" s="68">
        <v>2328.3510000000001</v>
      </c>
      <c r="L98" s="68">
        <v>0.13308990000000001</v>
      </c>
      <c r="N98" s="157">
        <v>35</v>
      </c>
      <c r="O98" s="66">
        <v>0</v>
      </c>
      <c r="P98" s="67">
        <v>0.90810780000000002</v>
      </c>
      <c r="Q98" s="68">
        <v>2181.1950000000002</v>
      </c>
      <c r="R98" s="68">
        <v>0.13709479999999999</v>
      </c>
      <c r="T98" s="157">
        <v>35</v>
      </c>
      <c r="U98" s="66">
        <v>0</v>
      </c>
      <c r="V98" s="67">
        <v>0.57113000000000003</v>
      </c>
      <c r="W98" s="68">
        <v>2246.1570000000002</v>
      </c>
      <c r="X98" s="68">
        <v>0.13867070000000001</v>
      </c>
      <c r="Z98" s="163">
        <v>35</v>
      </c>
      <c r="AA98" s="61">
        <v>0</v>
      </c>
      <c r="AB98" s="64">
        <v>2.0995469999999998</v>
      </c>
      <c r="AC98" s="65">
        <v>31.46313</v>
      </c>
      <c r="AD98" s="68">
        <v>4.9954369999999998E-2</v>
      </c>
      <c r="AF98" s="157">
        <v>35</v>
      </c>
      <c r="AG98" s="66">
        <v>0</v>
      </c>
      <c r="AH98" s="67">
        <v>3.1471939999999998</v>
      </c>
      <c r="AI98" s="68">
        <v>45.134180000000001</v>
      </c>
      <c r="AJ98" s="68">
        <v>5.0377859999999997E-2</v>
      </c>
    </row>
    <row r="99" spans="2:36">
      <c r="B99" s="163"/>
      <c r="C99" s="61">
        <v>1</v>
      </c>
      <c r="D99" s="62">
        <v>1.2623519999999999</v>
      </c>
      <c r="E99" s="63">
        <v>2291.8270000000002</v>
      </c>
      <c r="F99" s="63">
        <v>0.12663070000000001</v>
      </c>
      <c r="H99" s="163"/>
      <c r="I99" s="61">
        <v>1</v>
      </c>
      <c r="J99" s="64">
        <v>0.98198030000000003</v>
      </c>
      <c r="K99" s="65">
        <v>2348.0169999999998</v>
      </c>
      <c r="L99" s="65">
        <v>0.13272419999999999</v>
      </c>
      <c r="N99" s="163"/>
      <c r="O99" s="61">
        <v>1</v>
      </c>
      <c r="P99" s="64">
        <v>0.90826839999999998</v>
      </c>
      <c r="Q99" s="65">
        <v>2199.1289999999999</v>
      </c>
      <c r="R99" s="65">
        <v>0.13668540000000001</v>
      </c>
      <c r="T99" s="163"/>
      <c r="U99" s="61">
        <v>1</v>
      </c>
      <c r="V99" s="64">
        <v>0.57001630000000003</v>
      </c>
      <c r="W99" s="65">
        <v>2264.8739999999998</v>
      </c>
      <c r="X99" s="65">
        <v>0.13829130000000001</v>
      </c>
      <c r="Z99" s="163"/>
      <c r="AA99" s="61">
        <v>1</v>
      </c>
      <c r="AB99" s="64">
        <v>2.087291</v>
      </c>
      <c r="AC99" s="65">
        <v>31.528289999999998</v>
      </c>
      <c r="AD99" s="65">
        <v>4.9589979999999999E-2</v>
      </c>
      <c r="AF99" s="163"/>
      <c r="AG99" s="61">
        <v>1</v>
      </c>
      <c r="AH99" s="64">
        <v>3.1855289999999998</v>
      </c>
      <c r="AI99" s="65">
        <v>45.241329999999998</v>
      </c>
      <c r="AJ99" s="65">
        <v>5.0177140000000002E-2</v>
      </c>
    </row>
    <row r="100" spans="2:36">
      <c r="B100" s="163"/>
      <c r="C100" s="61">
        <v>2</v>
      </c>
      <c r="D100" s="62">
        <v>1.255279</v>
      </c>
      <c r="E100" s="63">
        <v>2327.866</v>
      </c>
      <c r="F100" s="63">
        <v>0.12621740000000001</v>
      </c>
      <c r="H100" s="163"/>
      <c r="I100" s="61">
        <v>2</v>
      </c>
      <c r="J100" s="64">
        <v>0.98131029999999997</v>
      </c>
      <c r="K100" s="65">
        <v>2387.5970000000002</v>
      </c>
      <c r="L100" s="65">
        <v>0.1319649</v>
      </c>
      <c r="N100" s="163"/>
      <c r="O100" s="61">
        <v>2</v>
      </c>
      <c r="P100" s="64">
        <v>0.90788069999999998</v>
      </c>
      <c r="Q100" s="65">
        <v>2235.0369999999998</v>
      </c>
      <c r="R100" s="65">
        <v>0.1358308</v>
      </c>
      <c r="T100" s="163"/>
      <c r="U100" s="61">
        <v>2</v>
      </c>
      <c r="V100" s="64">
        <v>0.56766680000000003</v>
      </c>
      <c r="W100" s="65">
        <v>2302.4789999999998</v>
      </c>
      <c r="X100" s="65">
        <v>0.1374909</v>
      </c>
      <c r="Z100" s="163"/>
      <c r="AA100" s="61">
        <v>2</v>
      </c>
      <c r="AB100" s="64">
        <v>2.0616660000000002</v>
      </c>
      <c r="AC100" s="65">
        <v>31.65663</v>
      </c>
      <c r="AD100" s="65">
        <v>4.8862919999999997E-2</v>
      </c>
      <c r="AF100" s="163"/>
      <c r="AG100" s="61">
        <v>2</v>
      </c>
      <c r="AH100" s="64">
        <v>3.2587190000000001</v>
      </c>
      <c r="AI100" s="65">
        <v>45.455579999999998</v>
      </c>
      <c r="AJ100" s="65">
        <v>4.9741250000000001E-2</v>
      </c>
    </row>
    <row r="101" spans="2:36">
      <c r="B101" s="163"/>
      <c r="C101" s="61">
        <v>3</v>
      </c>
      <c r="D101" s="62">
        <v>1.2513350000000001</v>
      </c>
      <c r="E101" s="63">
        <v>2345.8879999999999</v>
      </c>
      <c r="F101" s="63">
        <v>0.12599589999999999</v>
      </c>
      <c r="H101" s="163"/>
      <c r="I101" s="61">
        <v>3</v>
      </c>
      <c r="J101" s="64">
        <v>0.9803115</v>
      </c>
      <c r="K101" s="65">
        <v>2407.5030000000002</v>
      </c>
      <c r="L101" s="65">
        <v>0.1315712</v>
      </c>
      <c r="N101" s="163"/>
      <c r="O101" s="61">
        <v>3</v>
      </c>
      <c r="P101" s="64">
        <v>0.90731130000000004</v>
      </c>
      <c r="Q101" s="65">
        <v>2253.0030000000002</v>
      </c>
      <c r="R101" s="65">
        <v>0.1353858</v>
      </c>
      <c r="T101" s="163"/>
      <c r="U101" s="61">
        <v>3</v>
      </c>
      <c r="V101" s="64">
        <v>0.5664112</v>
      </c>
      <c r="W101" s="65">
        <v>2321.3609999999999</v>
      </c>
      <c r="X101" s="65">
        <v>0.13706960000000001</v>
      </c>
      <c r="Z101" s="163"/>
      <c r="AA101" s="61">
        <v>3</v>
      </c>
      <c r="AB101" s="64">
        <v>2.048292</v>
      </c>
      <c r="AC101" s="65">
        <v>31.719840000000001</v>
      </c>
      <c r="AD101" s="65">
        <v>4.8501000000000002E-2</v>
      </c>
      <c r="AF101" s="163"/>
      <c r="AG101" s="61">
        <v>3</v>
      </c>
      <c r="AH101" s="64">
        <v>3.2929029999999999</v>
      </c>
      <c r="AI101" s="65">
        <v>45.56279</v>
      </c>
      <c r="AJ101" s="65">
        <v>4.9506519999999998E-2</v>
      </c>
    </row>
    <row r="102" spans="2:36">
      <c r="B102" s="163"/>
      <c r="C102" s="61">
        <v>4</v>
      </c>
      <c r="D102" s="62">
        <v>1.2425170000000001</v>
      </c>
      <c r="E102" s="63">
        <v>2381.9409999999998</v>
      </c>
      <c r="F102" s="63">
        <v>0.12552269999999999</v>
      </c>
      <c r="H102" s="163"/>
      <c r="I102" s="61">
        <v>4</v>
      </c>
      <c r="J102" s="64">
        <v>0.97693030000000003</v>
      </c>
      <c r="K102" s="65">
        <v>2447.5140000000001</v>
      </c>
      <c r="L102" s="65">
        <v>0.13075510000000001</v>
      </c>
      <c r="N102" s="163"/>
      <c r="O102" s="61">
        <v>4</v>
      </c>
      <c r="P102" s="64">
        <v>0.9053658</v>
      </c>
      <c r="Q102" s="65">
        <v>2288.9389999999999</v>
      </c>
      <c r="R102" s="65">
        <v>0.13446050000000001</v>
      </c>
      <c r="T102" s="163"/>
      <c r="U102" s="61">
        <v>4</v>
      </c>
      <c r="V102" s="64">
        <v>0.5637202</v>
      </c>
      <c r="W102" s="65">
        <v>2359.2649999999999</v>
      </c>
      <c r="X102" s="65">
        <v>0.13618459999999999</v>
      </c>
      <c r="Z102" s="163"/>
      <c r="AA102" s="61">
        <v>4</v>
      </c>
      <c r="AB102" s="64">
        <v>2.0204110000000002</v>
      </c>
      <c r="AC102" s="65">
        <v>31.844390000000001</v>
      </c>
      <c r="AD102" s="65">
        <v>4.778218E-2</v>
      </c>
      <c r="AF102" s="163"/>
      <c r="AG102" s="61">
        <v>4</v>
      </c>
      <c r="AH102" s="64">
        <v>3.3547389999999999</v>
      </c>
      <c r="AI102" s="65">
        <v>45.777619999999999</v>
      </c>
      <c r="AJ102" s="65">
        <v>4.9003619999999998E-2</v>
      </c>
    </row>
    <row r="103" spans="2:36">
      <c r="B103" s="163"/>
      <c r="C103" s="61">
        <v>5</v>
      </c>
      <c r="D103" s="62">
        <v>1.237598</v>
      </c>
      <c r="E103" s="63">
        <v>2399.9720000000002</v>
      </c>
      <c r="F103" s="63">
        <v>0.12527060000000001</v>
      </c>
      <c r="H103" s="163"/>
      <c r="I103" s="61">
        <v>5</v>
      </c>
      <c r="J103" s="64">
        <v>0.97452680000000003</v>
      </c>
      <c r="K103" s="65">
        <v>2467.607</v>
      </c>
      <c r="L103" s="65">
        <v>0.13033259999999999</v>
      </c>
      <c r="N103" s="163"/>
      <c r="O103" s="61">
        <v>5</v>
      </c>
      <c r="P103" s="64">
        <v>0.90397070000000002</v>
      </c>
      <c r="Q103" s="65">
        <v>2306.904</v>
      </c>
      <c r="R103" s="65">
        <v>0.13398060000000001</v>
      </c>
      <c r="T103" s="163"/>
      <c r="U103" s="61">
        <v>5</v>
      </c>
      <c r="V103" s="64">
        <v>0.56229870000000004</v>
      </c>
      <c r="W103" s="65">
        <v>2378.2739999999999</v>
      </c>
      <c r="X103" s="65">
        <v>0.13572090000000001</v>
      </c>
      <c r="Z103" s="163"/>
      <c r="AA103" s="61">
        <v>5</v>
      </c>
      <c r="AB103" s="64">
        <v>2.0059019999999999</v>
      </c>
      <c r="AC103" s="65">
        <v>31.905729999999998</v>
      </c>
      <c r="AD103" s="65">
        <v>4.7425889999999998E-2</v>
      </c>
      <c r="AF103" s="163"/>
      <c r="AG103" s="61">
        <v>5</v>
      </c>
      <c r="AH103" s="64">
        <v>3.3817740000000001</v>
      </c>
      <c r="AI103" s="65">
        <v>45.885300000000001</v>
      </c>
      <c r="AJ103" s="65">
        <v>4.873504E-2</v>
      </c>
    </row>
    <row r="104" spans="2:36">
      <c r="B104" s="158"/>
      <c r="C104" s="69">
        <v>6</v>
      </c>
      <c r="D104" s="76">
        <v>1.226634</v>
      </c>
      <c r="E104" s="77">
        <v>2436.0320000000002</v>
      </c>
      <c r="F104" s="77">
        <v>0.12473430000000001</v>
      </c>
      <c r="H104" s="158"/>
      <c r="I104" s="69">
        <v>6</v>
      </c>
      <c r="J104" s="70">
        <v>0.96823890000000001</v>
      </c>
      <c r="K104" s="71">
        <v>2507.931</v>
      </c>
      <c r="L104" s="71">
        <v>0.12945870000000001</v>
      </c>
      <c r="N104" s="158"/>
      <c r="O104" s="69">
        <v>6</v>
      </c>
      <c r="P104" s="70">
        <v>0.90027950000000001</v>
      </c>
      <c r="Q104" s="71">
        <v>2342.8069999999998</v>
      </c>
      <c r="R104" s="71">
        <v>0.13298689999999999</v>
      </c>
      <c r="T104" s="158"/>
      <c r="U104" s="69">
        <v>6</v>
      </c>
      <c r="V104" s="70">
        <v>0.55936660000000005</v>
      </c>
      <c r="W104" s="71">
        <v>2416.3609999999999</v>
      </c>
      <c r="X104" s="71">
        <v>0.13475200000000001</v>
      </c>
      <c r="Z104" s="163"/>
      <c r="AA104" s="61">
        <v>6</v>
      </c>
      <c r="AB104" s="64">
        <v>1.9757800000000001</v>
      </c>
      <c r="AC104" s="65">
        <v>32.026499999999999</v>
      </c>
      <c r="AD104" s="71">
        <v>4.6721239999999997E-2</v>
      </c>
      <c r="AF104" s="158"/>
      <c r="AG104" s="69">
        <v>6</v>
      </c>
      <c r="AH104" s="70">
        <v>3.42686</v>
      </c>
      <c r="AI104" s="71">
        <v>46.100960000000001</v>
      </c>
      <c r="AJ104" s="71">
        <v>4.8163280000000003E-2</v>
      </c>
    </row>
    <row r="105" spans="2:36">
      <c r="B105" s="157">
        <v>36</v>
      </c>
      <c r="C105" s="66">
        <v>0</v>
      </c>
      <c r="D105" s="72">
        <v>1.220556</v>
      </c>
      <c r="E105" s="73">
        <v>2454.0569999999998</v>
      </c>
      <c r="F105" s="73">
        <v>0.12445000000000001</v>
      </c>
      <c r="H105" s="157">
        <v>36</v>
      </c>
      <c r="I105" s="66">
        <v>0</v>
      </c>
      <c r="J105" s="67">
        <v>0.96433219999999997</v>
      </c>
      <c r="K105" s="68">
        <v>2528.145</v>
      </c>
      <c r="L105" s="68">
        <v>0.12900719999999999</v>
      </c>
      <c r="N105" s="157">
        <v>36</v>
      </c>
      <c r="O105" s="66">
        <v>0</v>
      </c>
      <c r="P105" s="67">
        <v>0.89796220000000004</v>
      </c>
      <c r="Q105" s="68">
        <v>2360.7399999999998</v>
      </c>
      <c r="R105" s="68">
        <v>0.1324736</v>
      </c>
      <c r="T105" s="157">
        <v>36</v>
      </c>
      <c r="U105" s="66">
        <v>0</v>
      </c>
      <c r="V105" s="67">
        <v>0.55788939999999998</v>
      </c>
      <c r="W105" s="68">
        <v>2435.4169999999999</v>
      </c>
      <c r="X105" s="68">
        <v>0.13424730000000001</v>
      </c>
      <c r="Z105" s="157">
        <v>36</v>
      </c>
      <c r="AA105" s="66">
        <v>0</v>
      </c>
      <c r="AB105" s="67">
        <v>1.960202</v>
      </c>
      <c r="AC105" s="68">
        <v>32.08587</v>
      </c>
      <c r="AD105" s="68">
        <v>4.6373650000000002E-2</v>
      </c>
      <c r="AF105" s="157">
        <v>36</v>
      </c>
      <c r="AG105" s="66">
        <v>0</v>
      </c>
      <c r="AH105" s="67">
        <v>3.4445009999999998</v>
      </c>
      <c r="AI105" s="68">
        <v>46.208759999999998</v>
      </c>
      <c r="AJ105" s="68">
        <v>4.7860260000000002E-2</v>
      </c>
    </row>
    <row r="106" spans="2:36">
      <c r="B106" s="163"/>
      <c r="C106" s="61">
        <v>1</v>
      </c>
      <c r="D106" s="62">
        <v>1.2140629999999999</v>
      </c>
      <c r="E106" s="63">
        <v>2472.0729999999999</v>
      </c>
      <c r="F106" s="63">
        <v>0.124155</v>
      </c>
      <c r="H106" s="163"/>
      <c r="I106" s="61">
        <v>1</v>
      </c>
      <c r="J106" s="64">
        <v>0.95990790000000004</v>
      </c>
      <c r="K106" s="65">
        <v>2548.3809999999999</v>
      </c>
      <c r="L106" s="65">
        <v>0.1285461</v>
      </c>
      <c r="N106" s="163"/>
      <c r="O106" s="61">
        <v>1</v>
      </c>
      <c r="P106" s="64">
        <v>0.8953236</v>
      </c>
      <c r="Q106" s="65">
        <v>2378.6550000000002</v>
      </c>
      <c r="R106" s="65">
        <v>0.1319496</v>
      </c>
      <c r="T106" s="163"/>
      <c r="U106" s="61">
        <v>1</v>
      </c>
      <c r="V106" s="64">
        <v>0.55642219999999998</v>
      </c>
      <c r="W106" s="65">
        <v>2454.4670000000001</v>
      </c>
      <c r="X106" s="65">
        <v>0.1337295</v>
      </c>
      <c r="Z106" s="163"/>
      <c r="AA106" s="61">
        <v>1</v>
      </c>
      <c r="AB106" s="64">
        <v>1.9443159999999999</v>
      </c>
      <c r="AC106" s="65">
        <v>32.144489999999998</v>
      </c>
      <c r="AD106" s="65">
        <v>4.6029830000000001E-2</v>
      </c>
      <c r="AF106" s="163"/>
      <c r="AG106" s="61">
        <v>1</v>
      </c>
      <c r="AH106" s="64">
        <v>3.4587080000000001</v>
      </c>
      <c r="AI106" s="65">
        <v>46.316380000000002</v>
      </c>
      <c r="AJ106" s="65">
        <v>4.7546690000000003E-2</v>
      </c>
    </row>
    <row r="107" spans="2:36">
      <c r="B107" s="163"/>
      <c r="C107" s="61">
        <v>2</v>
      </c>
      <c r="D107" s="62">
        <v>1.1997770000000001</v>
      </c>
      <c r="E107" s="63">
        <v>2508.0549999999998</v>
      </c>
      <c r="F107" s="63">
        <v>0.1235329</v>
      </c>
      <c r="H107" s="163"/>
      <c r="I107" s="61">
        <v>2</v>
      </c>
      <c r="J107" s="64">
        <v>0.94948449999999995</v>
      </c>
      <c r="K107" s="65">
        <v>2588.8760000000002</v>
      </c>
      <c r="L107" s="65">
        <v>0.12759529999999999</v>
      </c>
      <c r="N107" s="163"/>
      <c r="O107" s="61">
        <v>2</v>
      </c>
      <c r="P107" s="64">
        <v>0.88908690000000001</v>
      </c>
      <c r="Q107" s="65">
        <v>2414.4160000000002</v>
      </c>
      <c r="R107" s="65">
        <v>0.13087029999999999</v>
      </c>
      <c r="T107" s="163"/>
      <c r="U107" s="61">
        <v>2</v>
      </c>
      <c r="V107" s="64">
        <v>0.55354009999999998</v>
      </c>
      <c r="W107" s="65">
        <v>2492.5149999999999</v>
      </c>
      <c r="X107" s="65">
        <v>0.1326562</v>
      </c>
      <c r="Z107" s="163"/>
      <c r="AA107" s="61">
        <v>2</v>
      </c>
      <c r="AB107" s="64">
        <v>1.9117409999999999</v>
      </c>
      <c r="AC107" s="65">
        <v>32.25938</v>
      </c>
      <c r="AD107" s="65">
        <v>4.5355100000000002E-2</v>
      </c>
      <c r="AF107" s="163"/>
      <c r="AG107" s="61">
        <v>2</v>
      </c>
      <c r="AH107" s="64">
        <v>3.4763769999999998</v>
      </c>
      <c r="AI107" s="65">
        <v>46.530430000000003</v>
      </c>
      <c r="AJ107" s="65">
        <v>4.6891080000000002E-2</v>
      </c>
    </row>
    <row r="108" spans="2:36">
      <c r="B108" s="163"/>
      <c r="C108" s="61">
        <v>3</v>
      </c>
      <c r="D108" s="62">
        <v>1.1919660000000001</v>
      </c>
      <c r="E108" s="63">
        <v>2526.011</v>
      </c>
      <c r="F108" s="63">
        <v>0.1232061</v>
      </c>
      <c r="H108" s="163"/>
      <c r="I108" s="61">
        <v>3</v>
      </c>
      <c r="J108" s="64">
        <v>0.94347239999999999</v>
      </c>
      <c r="K108" s="65">
        <v>2609.1149999999998</v>
      </c>
      <c r="L108" s="65">
        <v>0.12710589999999999</v>
      </c>
      <c r="N108" s="163"/>
      <c r="O108" s="61">
        <v>3</v>
      </c>
      <c r="P108" s="64">
        <v>0.88549270000000002</v>
      </c>
      <c r="Q108" s="65">
        <v>2432.2559999999999</v>
      </c>
      <c r="R108" s="65">
        <v>0.1303156</v>
      </c>
      <c r="T108" s="163"/>
      <c r="U108" s="61">
        <v>3</v>
      </c>
      <c r="V108" s="64">
        <v>0.55213860000000003</v>
      </c>
      <c r="W108" s="65">
        <v>2511.4929999999999</v>
      </c>
      <c r="X108" s="65">
        <v>0.13210179999999999</v>
      </c>
      <c r="Z108" s="163"/>
      <c r="AA108" s="61">
        <v>3</v>
      </c>
      <c r="AB108" s="64">
        <v>1.8951169999999999</v>
      </c>
      <c r="AC108" s="65">
        <v>32.315550000000002</v>
      </c>
      <c r="AD108" s="65">
        <v>4.5024979999999999E-2</v>
      </c>
      <c r="AF108" s="163"/>
      <c r="AG108" s="61">
        <v>3</v>
      </c>
      <c r="AH108" s="64">
        <v>3.4795189999999998</v>
      </c>
      <c r="AI108" s="65">
        <v>46.636569999999999</v>
      </c>
      <c r="AJ108" s="65">
        <v>4.6550420000000002E-2</v>
      </c>
    </row>
    <row r="109" spans="2:36">
      <c r="B109" s="163"/>
      <c r="C109" s="61">
        <v>4</v>
      </c>
      <c r="D109" s="62">
        <v>1.1749689999999999</v>
      </c>
      <c r="E109" s="63">
        <v>2561.8229999999999</v>
      </c>
      <c r="F109" s="63">
        <v>0.12252159999999999</v>
      </c>
      <c r="H109" s="163"/>
      <c r="I109" s="61">
        <v>4</v>
      </c>
      <c r="J109" s="64">
        <v>0.9298497</v>
      </c>
      <c r="K109" s="65">
        <v>2649.52</v>
      </c>
      <c r="L109" s="65">
        <v>0.1261005</v>
      </c>
      <c r="N109" s="163"/>
      <c r="O109" s="61">
        <v>4</v>
      </c>
      <c r="P109" s="64">
        <v>0.87736570000000003</v>
      </c>
      <c r="Q109" s="65">
        <v>2467.8330000000001</v>
      </c>
      <c r="R109" s="65">
        <v>0.1291776</v>
      </c>
      <c r="T109" s="163"/>
      <c r="U109" s="61">
        <v>4</v>
      </c>
      <c r="V109" s="64">
        <v>0.54944219999999999</v>
      </c>
      <c r="W109" s="65">
        <v>2549.31</v>
      </c>
      <c r="X109" s="65">
        <v>0.13095979999999999</v>
      </c>
      <c r="Z109" s="163"/>
      <c r="AA109" s="61">
        <v>4</v>
      </c>
      <c r="AB109" s="64">
        <v>1.8613949999999999</v>
      </c>
      <c r="AC109" s="65">
        <v>32.42503</v>
      </c>
      <c r="AD109" s="65">
        <v>4.4381440000000001E-2</v>
      </c>
      <c r="AF109" s="163"/>
      <c r="AG109" s="61">
        <v>4</v>
      </c>
      <c r="AH109" s="64">
        <v>3.4738980000000002</v>
      </c>
      <c r="AI109" s="65">
        <v>46.84628</v>
      </c>
      <c r="AJ109" s="65">
        <v>4.5845610000000002E-2</v>
      </c>
    </row>
    <row r="110" spans="2:36">
      <c r="B110" s="163"/>
      <c r="C110" s="61">
        <v>5</v>
      </c>
      <c r="D110" s="62">
        <v>1.1657789999999999</v>
      </c>
      <c r="E110" s="63">
        <v>2579.6640000000002</v>
      </c>
      <c r="F110" s="63">
        <v>0.1221645</v>
      </c>
      <c r="H110" s="163"/>
      <c r="I110" s="61">
        <v>5</v>
      </c>
      <c r="J110" s="64">
        <v>0.92225979999999996</v>
      </c>
      <c r="K110" s="65">
        <v>2669.6570000000002</v>
      </c>
      <c r="L110" s="65">
        <v>0.12558510000000001</v>
      </c>
      <c r="N110" s="163"/>
      <c r="O110" s="61">
        <v>5</v>
      </c>
      <c r="P110" s="64">
        <v>0.8728378</v>
      </c>
      <c r="Q110" s="65">
        <v>2485.56</v>
      </c>
      <c r="R110" s="65">
        <v>0.12859490000000001</v>
      </c>
      <c r="T110" s="163"/>
      <c r="U110" s="61">
        <v>5</v>
      </c>
      <c r="V110" s="64">
        <v>0.54815630000000004</v>
      </c>
      <c r="W110" s="65">
        <v>2568.1289999999999</v>
      </c>
      <c r="X110" s="65">
        <v>0.13037370000000001</v>
      </c>
      <c r="Z110" s="163"/>
      <c r="AA110" s="61">
        <v>5</v>
      </c>
      <c r="AB110" s="64">
        <v>1.84439</v>
      </c>
      <c r="AC110" s="65">
        <v>32.478180000000002</v>
      </c>
      <c r="AD110" s="65">
        <v>4.4069179999999999E-2</v>
      </c>
      <c r="AF110" s="163"/>
      <c r="AG110" s="61">
        <v>5</v>
      </c>
      <c r="AH110" s="64">
        <v>3.4651329999999998</v>
      </c>
      <c r="AI110" s="65">
        <v>46.949449999999999</v>
      </c>
      <c r="AJ110" s="65">
        <v>4.5482620000000001E-2</v>
      </c>
    </row>
    <row r="111" spans="2:36">
      <c r="B111" s="158"/>
      <c r="C111" s="69">
        <v>6</v>
      </c>
      <c r="D111" s="76">
        <v>1.146029</v>
      </c>
      <c r="E111" s="77">
        <v>2615.1799999999998</v>
      </c>
      <c r="F111" s="77">
        <v>0.121422</v>
      </c>
      <c r="H111" s="158"/>
      <c r="I111" s="69">
        <v>6</v>
      </c>
      <c r="J111" s="70">
        <v>0.90561899999999995</v>
      </c>
      <c r="K111" s="71">
        <v>2709.721</v>
      </c>
      <c r="L111" s="71">
        <v>0.124531</v>
      </c>
      <c r="N111" s="158"/>
      <c r="O111" s="69">
        <v>6</v>
      </c>
      <c r="P111" s="70">
        <v>0.86287619999999998</v>
      </c>
      <c r="Q111" s="71">
        <v>2520.8620000000001</v>
      </c>
      <c r="R111" s="71">
        <v>0.12740409999999999</v>
      </c>
      <c r="T111" s="158"/>
      <c r="U111" s="69">
        <v>6</v>
      </c>
      <c r="V111" s="70">
        <v>0.54572529999999997</v>
      </c>
      <c r="W111" s="71">
        <v>2605.5279999999998</v>
      </c>
      <c r="X111" s="71">
        <v>0.12917509999999999</v>
      </c>
      <c r="Z111" s="158"/>
      <c r="AA111" s="69">
        <v>6</v>
      </c>
      <c r="AB111" s="70">
        <v>1.8103929999999999</v>
      </c>
      <c r="AC111" s="71">
        <v>32.580719999999999</v>
      </c>
      <c r="AD111" s="71">
        <v>4.3467350000000002E-2</v>
      </c>
      <c r="AF111" s="158"/>
      <c r="AG111" s="69">
        <v>6</v>
      </c>
      <c r="AH111" s="70">
        <v>3.4357259999999998</v>
      </c>
      <c r="AI111" s="71">
        <v>47.151260000000001</v>
      </c>
      <c r="AJ111" s="71">
        <v>4.4741209999999997E-2</v>
      </c>
    </row>
    <row r="112" spans="2:36">
      <c r="B112" s="157">
        <v>37</v>
      </c>
      <c r="C112" s="66">
        <v>0</v>
      </c>
      <c r="D112" s="72">
        <v>1.1354820000000001</v>
      </c>
      <c r="E112" s="73">
        <v>2632.837</v>
      </c>
      <c r="F112" s="73">
        <v>0.1210374</v>
      </c>
      <c r="H112" s="157">
        <v>37</v>
      </c>
      <c r="I112" s="66">
        <v>0</v>
      </c>
      <c r="J112" s="67">
        <v>0.89662280000000005</v>
      </c>
      <c r="K112" s="68">
        <v>2729.6120000000001</v>
      </c>
      <c r="L112" s="68">
        <v>0.1239934</v>
      </c>
      <c r="N112" s="157">
        <v>37</v>
      </c>
      <c r="O112" s="66">
        <v>0</v>
      </c>
      <c r="P112" s="67">
        <v>0.85745649999999995</v>
      </c>
      <c r="Q112" s="68">
        <v>2538.4189999999999</v>
      </c>
      <c r="R112" s="68">
        <v>0.12679689999999999</v>
      </c>
      <c r="T112" s="157">
        <v>37</v>
      </c>
      <c r="U112" s="66">
        <v>0</v>
      </c>
      <c r="V112" s="67">
        <v>0.54458450000000003</v>
      </c>
      <c r="W112" s="68">
        <v>2624.0819999999999</v>
      </c>
      <c r="X112" s="68">
        <v>0.1285644</v>
      </c>
      <c r="Z112" s="163">
        <v>37</v>
      </c>
      <c r="AA112" s="61">
        <v>0</v>
      </c>
      <c r="AB112" s="64">
        <v>1.793553</v>
      </c>
      <c r="AC112" s="65">
        <v>32.62979</v>
      </c>
      <c r="AD112" s="68">
        <v>4.317961E-2</v>
      </c>
      <c r="AF112" s="157">
        <v>37</v>
      </c>
      <c r="AG112" s="66">
        <v>0</v>
      </c>
      <c r="AH112" s="67">
        <v>3.4152849999999999</v>
      </c>
      <c r="AI112" s="68">
        <v>47.249400000000001</v>
      </c>
      <c r="AJ112" s="68">
        <v>4.4365830000000002E-2</v>
      </c>
    </row>
    <row r="113" spans="2:36">
      <c r="B113" s="163"/>
      <c r="C113" s="61">
        <v>1</v>
      </c>
      <c r="D113" s="62">
        <v>1.1245039999999999</v>
      </c>
      <c r="E113" s="63">
        <v>2650.4140000000002</v>
      </c>
      <c r="F113" s="63">
        <v>0.1206443</v>
      </c>
      <c r="H113" s="163"/>
      <c r="I113" s="61">
        <v>1</v>
      </c>
      <c r="J113" s="64">
        <v>0.88722369999999995</v>
      </c>
      <c r="K113" s="65">
        <v>2749.3829999999998</v>
      </c>
      <c r="L113" s="65">
        <v>0.1234497</v>
      </c>
      <c r="N113" s="163"/>
      <c r="O113" s="61">
        <v>1</v>
      </c>
      <c r="P113" s="64">
        <v>0.85176050000000003</v>
      </c>
      <c r="Q113" s="65">
        <v>2555.9029999999998</v>
      </c>
      <c r="R113" s="65">
        <v>0.1261825</v>
      </c>
      <c r="T113" s="163"/>
      <c r="U113" s="61">
        <v>1</v>
      </c>
      <c r="V113" s="64">
        <v>0.54349320000000001</v>
      </c>
      <c r="W113" s="65">
        <v>2642.52</v>
      </c>
      <c r="X113" s="65">
        <v>0.12794720000000001</v>
      </c>
      <c r="Z113" s="163"/>
      <c r="AA113" s="61">
        <v>1</v>
      </c>
      <c r="AB113" s="64">
        <v>1.776929</v>
      </c>
      <c r="AC113" s="65">
        <v>32.67718</v>
      </c>
      <c r="AD113" s="65">
        <v>4.2901960000000003E-2</v>
      </c>
      <c r="AF113" s="163"/>
      <c r="AG113" s="61">
        <v>1</v>
      </c>
      <c r="AH113" s="64">
        <v>3.3912469999999999</v>
      </c>
      <c r="AI113" s="65">
        <v>47.345309999999998</v>
      </c>
      <c r="AJ113" s="65">
        <v>4.3989189999999997E-2</v>
      </c>
    </row>
    <row r="114" spans="2:36">
      <c r="B114" s="163"/>
      <c r="C114" s="61">
        <v>2</v>
      </c>
      <c r="D114" s="62">
        <v>1.101329</v>
      </c>
      <c r="E114" s="63">
        <v>2685.2890000000002</v>
      </c>
      <c r="F114" s="63">
        <v>0.1198351</v>
      </c>
      <c r="H114" s="163"/>
      <c r="I114" s="61">
        <v>2</v>
      </c>
      <c r="J114" s="64">
        <v>0.86738780000000004</v>
      </c>
      <c r="K114" s="65">
        <v>2788.491</v>
      </c>
      <c r="L114" s="65">
        <v>0.122347</v>
      </c>
      <c r="N114" s="163"/>
      <c r="O114" s="61">
        <v>2</v>
      </c>
      <c r="P114" s="64">
        <v>0.83961280000000005</v>
      </c>
      <c r="Q114" s="65">
        <v>2590.6260000000002</v>
      </c>
      <c r="R114" s="65">
        <v>0.124935</v>
      </c>
      <c r="T114" s="163"/>
      <c r="U114" s="61">
        <v>2</v>
      </c>
      <c r="V114" s="64">
        <v>0.54145889999999997</v>
      </c>
      <c r="W114" s="65">
        <v>2678.998</v>
      </c>
      <c r="X114" s="65">
        <v>0.1266967</v>
      </c>
      <c r="Z114" s="163"/>
      <c r="AA114" s="61">
        <v>2</v>
      </c>
      <c r="AB114" s="64">
        <v>1.744661</v>
      </c>
      <c r="AC114" s="65">
        <v>32.766330000000004</v>
      </c>
      <c r="AD114" s="65">
        <v>4.2380250000000001E-2</v>
      </c>
      <c r="AF114" s="163"/>
      <c r="AG114" s="61">
        <v>2</v>
      </c>
      <c r="AH114" s="64">
        <v>3.333307</v>
      </c>
      <c r="AI114" s="65">
        <v>47.529739999999997</v>
      </c>
      <c r="AJ114" s="65">
        <v>4.3236480000000001E-2</v>
      </c>
    </row>
    <row r="115" spans="2:36">
      <c r="B115" s="163"/>
      <c r="C115" s="61">
        <v>3</v>
      </c>
      <c r="D115" s="62">
        <v>1.089178</v>
      </c>
      <c r="E115" s="63">
        <v>2702.5680000000002</v>
      </c>
      <c r="F115" s="63">
        <v>0.11942</v>
      </c>
      <c r="H115" s="163"/>
      <c r="I115" s="61">
        <v>3</v>
      </c>
      <c r="J115" s="64">
        <v>0.85704460000000005</v>
      </c>
      <c r="K115" s="65">
        <v>2807.79</v>
      </c>
      <c r="L115" s="65">
        <v>0.12178949999999999</v>
      </c>
      <c r="N115" s="163"/>
      <c r="O115" s="61">
        <v>3</v>
      </c>
      <c r="P115" s="64">
        <v>0.83319949999999998</v>
      </c>
      <c r="Q115" s="65">
        <v>2607.8539999999998</v>
      </c>
      <c r="R115" s="65">
        <v>0.1243035</v>
      </c>
      <c r="T115" s="163"/>
      <c r="U115" s="61">
        <v>3</v>
      </c>
      <c r="V115" s="64">
        <v>0.54051260000000001</v>
      </c>
      <c r="W115" s="65">
        <v>2697.0169999999998</v>
      </c>
      <c r="X115" s="65">
        <v>0.12606529999999999</v>
      </c>
      <c r="Z115" s="163"/>
      <c r="AA115" s="61">
        <v>3</v>
      </c>
      <c r="AB115" s="64">
        <v>1.729168</v>
      </c>
      <c r="AC115" s="65">
        <v>32.807879999999997</v>
      </c>
      <c r="AD115" s="65">
        <v>4.2137470000000003E-2</v>
      </c>
      <c r="AF115" s="163"/>
      <c r="AG115" s="61">
        <v>3</v>
      </c>
      <c r="AH115" s="64">
        <v>3.299925</v>
      </c>
      <c r="AI115" s="65">
        <v>47.618160000000003</v>
      </c>
      <c r="AJ115" s="65">
        <v>4.2862820000000003E-2</v>
      </c>
    </row>
    <row r="116" spans="2:36">
      <c r="B116" s="163"/>
      <c r="C116" s="61">
        <v>4</v>
      </c>
      <c r="D116" s="62">
        <v>1.0638840000000001</v>
      </c>
      <c r="E116" s="63">
        <v>2736.7750000000001</v>
      </c>
      <c r="F116" s="63">
        <v>0.118572</v>
      </c>
      <c r="H116" s="163"/>
      <c r="I116" s="61">
        <v>4</v>
      </c>
      <c r="J116" s="64">
        <v>0.83571430000000002</v>
      </c>
      <c r="K116" s="65">
        <v>2845.8090000000002</v>
      </c>
      <c r="L116" s="65">
        <v>0.1206662</v>
      </c>
      <c r="N116" s="163"/>
      <c r="O116" s="61">
        <v>4</v>
      </c>
      <c r="P116" s="64">
        <v>0.81976939999999998</v>
      </c>
      <c r="Q116" s="65">
        <v>2642.0039999999999</v>
      </c>
      <c r="R116" s="65">
        <v>0.1230299</v>
      </c>
      <c r="T116" s="163"/>
      <c r="U116" s="61">
        <v>4</v>
      </c>
      <c r="V116" s="64">
        <v>0.53873439999999995</v>
      </c>
      <c r="W116" s="65">
        <v>2732.567</v>
      </c>
      <c r="X116" s="65">
        <v>0.1247945</v>
      </c>
      <c r="Z116" s="163"/>
      <c r="AA116" s="61">
        <v>4</v>
      </c>
      <c r="AB116" s="64">
        <v>1.6998089999999999</v>
      </c>
      <c r="AC116" s="65">
        <v>32.884529999999998</v>
      </c>
      <c r="AD116" s="65">
        <v>4.1690459999999999E-2</v>
      </c>
      <c r="AF116" s="163"/>
      <c r="AG116" s="61">
        <v>4</v>
      </c>
      <c r="AH116" s="64">
        <v>3.225727</v>
      </c>
      <c r="AI116" s="65">
        <v>47.787640000000003</v>
      </c>
      <c r="AJ116" s="65">
        <v>4.2125490000000002E-2</v>
      </c>
    </row>
    <row r="117" spans="2:36">
      <c r="B117" s="163"/>
      <c r="C117" s="61">
        <v>5</v>
      </c>
      <c r="D117" s="62">
        <v>1.0508010000000001</v>
      </c>
      <c r="E117" s="63">
        <v>2753.6880000000001</v>
      </c>
      <c r="F117" s="63">
        <v>0.1181405</v>
      </c>
      <c r="H117" s="163"/>
      <c r="I117" s="61">
        <v>5</v>
      </c>
      <c r="J117" s="64">
        <v>0.82480200000000004</v>
      </c>
      <c r="K117" s="65">
        <v>2864.5050000000001</v>
      </c>
      <c r="L117" s="65">
        <v>0.1201021</v>
      </c>
      <c r="N117" s="163"/>
      <c r="O117" s="61">
        <v>5</v>
      </c>
      <c r="P117" s="64">
        <v>0.81277670000000002</v>
      </c>
      <c r="Q117" s="65">
        <v>2658.9079999999999</v>
      </c>
      <c r="R117" s="65">
        <v>0.12238980000000001</v>
      </c>
      <c r="T117" s="163"/>
      <c r="U117" s="61">
        <v>5</v>
      </c>
      <c r="V117" s="64">
        <v>0.53788420000000003</v>
      </c>
      <c r="W117" s="65">
        <v>2750.08</v>
      </c>
      <c r="X117" s="65">
        <v>0.12415710000000001</v>
      </c>
      <c r="Z117" s="163"/>
      <c r="AA117" s="61">
        <v>5</v>
      </c>
      <c r="AB117" s="64">
        <v>1.6860679999999999</v>
      </c>
      <c r="AC117" s="65">
        <v>32.919510000000002</v>
      </c>
      <c r="AD117" s="65">
        <v>4.148694E-2</v>
      </c>
      <c r="AF117" s="163"/>
      <c r="AG117" s="61">
        <v>5</v>
      </c>
      <c r="AH117" s="64">
        <v>3.1855159999999998</v>
      </c>
      <c r="AI117" s="65">
        <v>47.868899999999996</v>
      </c>
      <c r="AJ117" s="65">
        <v>4.176328E-2</v>
      </c>
    </row>
    <row r="118" spans="2:36">
      <c r="B118" s="158"/>
      <c r="C118" s="69">
        <v>6</v>
      </c>
      <c r="D118" s="76">
        <v>1.023898</v>
      </c>
      <c r="E118" s="77">
        <v>2787.0949999999998</v>
      </c>
      <c r="F118" s="77">
        <v>0.1172667</v>
      </c>
      <c r="H118" s="158"/>
      <c r="I118" s="69">
        <v>6</v>
      </c>
      <c r="J118" s="70">
        <v>0.80267350000000004</v>
      </c>
      <c r="K118" s="71">
        <v>2901.2179999999998</v>
      </c>
      <c r="L118" s="71">
        <v>0.11897389999999999</v>
      </c>
      <c r="N118" s="158"/>
      <c r="O118" s="69">
        <v>6</v>
      </c>
      <c r="P118" s="70">
        <v>0.7983152</v>
      </c>
      <c r="Q118" s="71">
        <v>2692.326</v>
      </c>
      <c r="R118" s="71">
        <v>0.1211086</v>
      </c>
      <c r="T118" s="158"/>
      <c r="U118" s="69">
        <v>6</v>
      </c>
      <c r="V118" s="70">
        <v>0.53618790000000005</v>
      </c>
      <c r="W118" s="71">
        <v>2784.56</v>
      </c>
      <c r="X118" s="71">
        <v>0.1228832</v>
      </c>
      <c r="Z118" s="163"/>
      <c r="AA118" s="61">
        <v>6</v>
      </c>
      <c r="AB118" s="64">
        <v>1.660725</v>
      </c>
      <c r="AC118" s="65">
        <v>32.98265</v>
      </c>
      <c r="AD118" s="71">
        <v>4.1120820000000002E-2</v>
      </c>
      <c r="AF118" s="158"/>
      <c r="AG118" s="69">
        <v>6</v>
      </c>
      <c r="AH118" s="70">
        <v>3.0999270000000001</v>
      </c>
      <c r="AI118" s="71">
        <v>48.025550000000003</v>
      </c>
      <c r="AJ118" s="71">
        <v>4.1056389999999998E-2</v>
      </c>
    </row>
    <row r="119" spans="2:36">
      <c r="B119" s="163">
        <v>38</v>
      </c>
      <c r="C119" s="61">
        <v>0</v>
      </c>
      <c r="D119" s="62">
        <v>1.0101309999999999</v>
      </c>
      <c r="E119" s="63">
        <v>2803.5749999999998</v>
      </c>
      <c r="F119" s="63">
        <v>0.1168261</v>
      </c>
      <c r="H119" s="163">
        <v>38</v>
      </c>
      <c r="I119" s="61">
        <v>0</v>
      </c>
      <c r="J119" s="64">
        <v>0.79153589999999996</v>
      </c>
      <c r="K119" s="65">
        <v>2919.2190000000001</v>
      </c>
      <c r="L119" s="65">
        <v>0.1184118</v>
      </c>
      <c r="N119" s="163">
        <v>38</v>
      </c>
      <c r="O119" s="61">
        <v>0</v>
      </c>
      <c r="P119" s="64">
        <v>0.79088689999999995</v>
      </c>
      <c r="Q119" s="65">
        <v>2708.82</v>
      </c>
      <c r="R119" s="65">
        <v>0.1204696</v>
      </c>
      <c r="T119" s="163">
        <v>38</v>
      </c>
      <c r="U119" s="61">
        <v>0</v>
      </c>
      <c r="V119" s="64">
        <v>0.5353002</v>
      </c>
      <c r="W119" s="65">
        <v>2801.5250000000001</v>
      </c>
      <c r="X119" s="65">
        <v>0.122249</v>
      </c>
      <c r="Z119" s="157">
        <v>38</v>
      </c>
      <c r="AA119" s="66">
        <v>0</v>
      </c>
      <c r="AB119" s="67">
        <v>1.649195</v>
      </c>
      <c r="AC119" s="68">
        <v>33.010800000000003</v>
      </c>
      <c r="AD119" s="65">
        <v>4.095816E-2</v>
      </c>
      <c r="AF119" s="163">
        <v>38</v>
      </c>
      <c r="AG119" s="61">
        <v>0</v>
      </c>
      <c r="AH119" s="64">
        <v>3.054862</v>
      </c>
      <c r="AI119" s="65">
        <v>48.10145</v>
      </c>
      <c r="AJ119" s="65">
        <v>4.0713600000000003E-2</v>
      </c>
    </row>
    <row r="120" spans="2:36">
      <c r="B120" s="163"/>
      <c r="C120" s="61">
        <v>1</v>
      </c>
      <c r="D120" s="62">
        <v>0.99618850000000003</v>
      </c>
      <c r="E120" s="63">
        <v>2819.8969999999999</v>
      </c>
      <c r="F120" s="63">
        <v>0.1163841</v>
      </c>
      <c r="H120" s="163"/>
      <c r="I120" s="61">
        <v>1</v>
      </c>
      <c r="J120" s="64">
        <v>0.78040129999999996</v>
      </c>
      <c r="K120" s="65">
        <v>2936.973</v>
      </c>
      <c r="L120" s="65">
        <v>0.1178524</v>
      </c>
      <c r="N120" s="163"/>
      <c r="O120" s="61">
        <v>1</v>
      </c>
      <c r="P120" s="64">
        <v>0.78335889999999997</v>
      </c>
      <c r="Q120" s="65">
        <v>2725.1559999999999</v>
      </c>
      <c r="R120" s="65">
        <v>0.1198331</v>
      </c>
      <c r="T120" s="163"/>
      <c r="U120" s="61">
        <v>1</v>
      </c>
      <c r="V120" s="64">
        <v>0.53437029999999996</v>
      </c>
      <c r="W120" s="65">
        <v>2818.3040000000001</v>
      </c>
      <c r="X120" s="65">
        <v>0.1216178</v>
      </c>
      <c r="Z120" s="163"/>
      <c r="AA120" s="61">
        <v>1</v>
      </c>
      <c r="AB120" s="64">
        <v>1.6384510000000001</v>
      </c>
      <c r="AC120" s="65">
        <v>33.036740000000002</v>
      </c>
      <c r="AD120" s="65">
        <v>4.0808780000000003E-2</v>
      </c>
      <c r="AF120" s="163"/>
      <c r="AG120" s="61">
        <v>1</v>
      </c>
      <c r="AH120" s="64">
        <v>3.0085220000000001</v>
      </c>
      <c r="AI120" s="65">
        <v>48.176009999999998</v>
      </c>
      <c r="AJ120" s="65">
        <v>4.037926E-2</v>
      </c>
    </row>
    <row r="121" spans="2:36">
      <c r="B121" s="163"/>
      <c r="C121" s="61">
        <v>2</v>
      </c>
      <c r="D121" s="62">
        <v>0.96785600000000005</v>
      </c>
      <c r="E121" s="63">
        <v>2852.0360000000001</v>
      </c>
      <c r="F121" s="63">
        <v>0.1154993</v>
      </c>
      <c r="H121" s="163"/>
      <c r="I121" s="61">
        <v>2</v>
      </c>
      <c r="J121" s="64">
        <v>0.75828680000000004</v>
      </c>
      <c r="K121" s="65">
        <v>2971.7130000000002</v>
      </c>
      <c r="L121" s="65">
        <v>0.11674610000000001</v>
      </c>
      <c r="N121" s="163"/>
      <c r="O121" s="61">
        <v>2</v>
      </c>
      <c r="P121" s="64">
        <v>0.76808829999999995</v>
      </c>
      <c r="Q121" s="65">
        <v>2757.3130000000001</v>
      </c>
      <c r="R121" s="65">
        <v>0.1185721</v>
      </c>
      <c r="T121" s="163"/>
      <c r="U121" s="61">
        <v>2</v>
      </c>
      <c r="V121" s="64">
        <v>0.53236689999999998</v>
      </c>
      <c r="W121" s="65">
        <v>2851.31</v>
      </c>
      <c r="X121" s="65">
        <v>0.12036860000000001</v>
      </c>
      <c r="Z121" s="163"/>
      <c r="AA121" s="61">
        <v>2</v>
      </c>
      <c r="AB121" s="64">
        <v>1.6191759999999999</v>
      </c>
      <c r="AC121" s="65">
        <v>33.082610000000003</v>
      </c>
      <c r="AD121" s="65">
        <v>4.054609E-2</v>
      </c>
      <c r="AF121" s="163"/>
      <c r="AG121" s="61">
        <v>2</v>
      </c>
      <c r="AH121" s="64">
        <v>2.912528</v>
      </c>
      <c r="AI121" s="65">
        <v>48.321849999999998</v>
      </c>
      <c r="AJ121" s="65">
        <v>3.9740539999999998E-2</v>
      </c>
    </row>
    <row r="122" spans="2:36">
      <c r="B122" s="163"/>
      <c r="C122" s="61">
        <v>3</v>
      </c>
      <c r="D122" s="62">
        <v>0.95350190000000001</v>
      </c>
      <c r="E122" s="63">
        <v>2867.8420000000001</v>
      </c>
      <c r="F122" s="63">
        <v>0.1150582</v>
      </c>
      <c r="H122" s="163"/>
      <c r="I122" s="61">
        <v>3</v>
      </c>
      <c r="J122" s="64">
        <v>0.74737719999999996</v>
      </c>
      <c r="K122" s="65">
        <v>2988.69</v>
      </c>
      <c r="L122" s="65">
        <v>0.1162009</v>
      </c>
      <c r="N122" s="163"/>
      <c r="O122" s="61">
        <v>3</v>
      </c>
      <c r="P122" s="64">
        <v>0.76038839999999996</v>
      </c>
      <c r="Q122" s="65">
        <v>2773.1239999999998</v>
      </c>
      <c r="R122" s="65">
        <v>0.1179497</v>
      </c>
      <c r="T122" s="163"/>
      <c r="U122" s="61">
        <v>3</v>
      </c>
      <c r="V122" s="64">
        <v>0.53129079999999995</v>
      </c>
      <c r="W122" s="65">
        <v>2867.5419999999999</v>
      </c>
      <c r="X122" s="65">
        <v>0.119752</v>
      </c>
      <c r="Z122" s="163"/>
      <c r="AA122" s="61">
        <v>3</v>
      </c>
      <c r="AB122" s="64">
        <v>1.6105119999999999</v>
      </c>
      <c r="AC122" s="65">
        <v>33.103000000000002</v>
      </c>
      <c r="AD122" s="65">
        <v>4.0430239999999999E-2</v>
      </c>
      <c r="AF122" s="163"/>
      <c r="AG122" s="61">
        <v>3</v>
      </c>
      <c r="AH122" s="64">
        <v>2.862981</v>
      </c>
      <c r="AI122" s="65">
        <v>48.3934</v>
      </c>
      <c r="AJ122" s="65">
        <v>3.9437510000000002E-2</v>
      </c>
    </row>
    <row r="123" spans="2:36">
      <c r="B123" s="163"/>
      <c r="C123" s="61">
        <v>4</v>
      </c>
      <c r="D123" s="62">
        <v>0.92451030000000001</v>
      </c>
      <c r="E123" s="63">
        <v>2898.8919999999998</v>
      </c>
      <c r="F123" s="63">
        <v>0.1141823</v>
      </c>
      <c r="H123" s="163"/>
      <c r="I123" s="61">
        <v>4</v>
      </c>
      <c r="J123" s="64">
        <v>0.72600439999999999</v>
      </c>
      <c r="K123" s="65">
        <v>3021.826</v>
      </c>
      <c r="L123" s="65">
        <v>0.1151302</v>
      </c>
      <c r="N123" s="163"/>
      <c r="O123" s="61">
        <v>4</v>
      </c>
      <c r="P123" s="64">
        <v>0.74494830000000001</v>
      </c>
      <c r="Q123" s="65">
        <v>2804.1909999999998</v>
      </c>
      <c r="R123" s="65">
        <v>0.1167262</v>
      </c>
      <c r="T123" s="163"/>
      <c r="U123" s="61">
        <v>4</v>
      </c>
      <c r="V123" s="64">
        <v>0.52899649999999998</v>
      </c>
      <c r="W123" s="65">
        <v>2899.4789999999998</v>
      </c>
      <c r="X123" s="65">
        <v>0.1185378</v>
      </c>
      <c r="Z123" s="163"/>
      <c r="AA123" s="61">
        <v>4</v>
      </c>
      <c r="AB123" s="64">
        <v>1.594711</v>
      </c>
      <c r="AC123" s="65">
        <v>33.13984</v>
      </c>
      <c r="AD123" s="65">
        <v>4.0222590000000003E-2</v>
      </c>
      <c r="AF123" s="163"/>
      <c r="AG123" s="61">
        <v>4</v>
      </c>
      <c r="AH123" s="64">
        <v>2.7612770000000002</v>
      </c>
      <c r="AI123" s="65">
        <v>48.533969999999997</v>
      </c>
      <c r="AJ123" s="65">
        <v>3.8866949999999997E-2</v>
      </c>
    </row>
    <row r="124" spans="2:36">
      <c r="B124" s="163"/>
      <c r="C124" s="61">
        <v>5</v>
      </c>
      <c r="D124" s="62">
        <v>0.90991060000000001</v>
      </c>
      <c r="E124" s="63">
        <v>2914.1289999999999</v>
      </c>
      <c r="F124" s="63">
        <v>0.11374910000000001</v>
      </c>
      <c r="H124" s="163"/>
      <c r="I124" s="61">
        <v>5</v>
      </c>
      <c r="J124" s="64">
        <v>0.71558200000000005</v>
      </c>
      <c r="K124" s="65">
        <v>3037.982</v>
      </c>
      <c r="L124" s="65">
        <v>0.1146059</v>
      </c>
      <c r="N124" s="163"/>
      <c r="O124" s="61">
        <v>5</v>
      </c>
      <c r="P124" s="64">
        <v>0.73723760000000005</v>
      </c>
      <c r="Q124" s="65">
        <v>2819.4380000000001</v>
      </c>
      <c r="R124" s="65">
        <v>0.11612690000000001</v>
      </c>
      <c r="T124" s="163"/>
      <c r="U124" s="61">
        <v>5</v>
      </c>
      <c r="V124" s="64">
        <v>0.52778939999999996</v>
      </c>
      <c r="W124" s="65">
        <v>2915.194</v>
      </c>
      <c r="X124" s="65">
        <v>0.1179413</v>
      </c>
      <c r="Z124" s="163"/>
      <c r="AA124" s="61">
        <v>5</v>
      </c>
      <c r="AB124" s="64">
        <v>1.587356</v>
      </c>
      <c r="AC124" s="65">
        <v>33.156869999999998</v>
      </c>
      <c r="AD124" s="65">
        <v>4.0127530000000002E-2</v>
      </c>
      <c r="AF124" s="163"/>
      <c r="AG124" s="61">
        <v>5</v>
      </c>
      <c r="AH124" s="64">
        <v>2.7093129999999999</v>
      </c>
      <c r="AI124" s="65">
        <v>48.603079999999999</v>
      </c>
      <c r="AJ124" s="65">
        <v>3.8600269999999999E-2</v>
      </c>
    </row>
    <row r="125" spans="2:36">
      <c r="B125" s="163"/>
      <c r="C125" s="61">
        <v>6</v>
      </c>
      <c r="D125" s="62">
        <v>0.88062890000000005</v>
      </c>
      <c r="E125" s="63">
        <v>2944.0120000000002</v>
      </c>
      <c r="F125" s="63">
        <v>0.1128956</v>
      </c>
      <c r="H125" s="163"/>
      <c r="I125" s="61">
        <v>6</v>
      </c>
      <c r="J125" s="64">
        <v>0.69537059999999995</v>
      </c>
      <c r="K125" s="65">
        <v>3069.47</v>
      </c>
      <c r="L125" s="65">
        <v>0.11358169999999999</v>
      </c>
      <c r="N125" s="163"/>
      <c r="O125" s="61">
        <v>6</v>
      </c>
      <c r="P125" s="64">
        <v>0.72191720000000004</v>
      </c>
      <c r="Q125" s="65">
        <v>2849.3310000000001</v>
      </c>
      <c r="R125" s="65">
        <v>0.1149565</v>
      </c>
      <c r="T125" s="163"/>
      <c r="U125" s="61">
        <v>6</v>
      </c>
      <c r="V125" s="64">
        <v>0.52530279999999996</v>
      </c>
      <c r="W125" s="65">
        <v>2946.1529999999998</v>
      </c>
      <c r="X125" s="65">
        <v>0.11677120000000001</v>
      </c>
      <c r="Z125" s="158"/>
      <c r="AA125" s="69">
        <v>6</v>
      </c>
      <c r="AB125" s="70">
        <v>1.573191</v>
      </c>
      <c r="AC125" s="71">
        <v>33.189489999999999</v>
      </c>
      <c r="AD125" s="65">
        <v>3.9947360000000001E-2</v>
      </c>
      <c r="AF125" s="163"/>
      <c r="AG125" s="61">
        <v>6</v>
      </c>
      <c r="AH125" s="64">
        <v>2.6039180000000002</v>
      </c>
      <c r="AI125" s="65">
        <v>48.738880000000002</v>
      </c>
      <c r="AJ125" s="65">
        <v>3.8104880000000001E-2</v>
      </c>
    </row>
    <row r="126" spans="2:36">
      <c r="B126" s="157">
        <v>39</v>
      </c>
      <c r="C126" s="66">
        <v>0</v>
      </c>
      <c r="D126" s="72">
        <v>0.86600670000000002</v>
      </c>
      <c r="E126" s="73">
        <v>2958.6550000000002</v>
      </c>
      <c r="F126" s="73">
        <v>0.1124767</v>
      </c>
      <c r="H126" s="157">
        <v>39</v>
      </c>
      <c r="I126" s="66">
        <v>0</v>
      </c>
      <c r="J126" s="67">
        <v>0.68561939999999999</v>
      </c>
      <c r="K126" s="68">
        <v>3084.8090000000002</v>
      </c>
      <c r="L126" s="68">
        <v>0.11308269999999999</v>
      </c>
      <c r="N126" s="157">
        <v>39</v>
      </c>
      <c r="O126" s="66">
        <v>0</v>
      </c>
      <c r="P126" s="67">
        <v>0.71433749999999996</v>
      </c>
      <c r="Q126" s="68">
        <v>2863.9609999999998</v>
      </c>
      <c r="R126" s="68">
        <v>0.1143866</v>
      </c>
      <c r="T126" s="157">
        <v>39</v>
      </c>
      <c r="U126" s="66">
        <v>0</v>
      </c>
      <c r="V126" s="67">
        <v>0.52405009999999996</v>
      </c>
      <c r="W126" s="68">
        <v>2961.413</v>
      </c>
      <c r="X126" s="68">
        <v>0.1161985</v>
      </c>
      <c r="Z126" s="163">
        <v>39</v>
      </c>
      <c r="AA126" s="61">
        <v>0</v>
      </c>
      <c r="AB126" s="64">
        <v>1.5661750000000001</v>
      </c>
      <c r="AC126" s="65">
        <v>33.205579999999998</v>
      </c>
      <c r="AD126" s="68">
        <v>3.9859539999999999E-2</v>
      </c>
      <c r="AF126" s="157">
        <v>39</v>
      </c>
      <c r="AG126" s="66">
        <v>0</v>
      </c>
      <c r="AH126" s="67">
        <v>2.5507810000000002</v>
      </c>
      <c r="AI126" s="68">
        <v>48.805430000000001</v>
      </c>
      <c r="AJ126" s="68">
        <v>3.7875880000000001E-2</v>
      </c>
    </row>
    <row r="127" spans="2:36">
      <c r="B127" s="163"/>
      <c r="C127" s="61">
        <v>1</v>
      </c>
      <c r="D127" s="62">
        <v>0.85143329999999995</v>
      </c>
      <c r="E127" s="63">
        <v>2973.096</v>
      </c>
      <c r="F127" s="63">
        <v>0.11206389999999999</v>
      </c>
      <c r="H127" s="163"/>
      <c r="I127" s="61">
        <v>1</v>
      </c>
      <c r="J127" s="64">
        <v>0.67612240000000001</v>
      </c>
      <c r="K127" s="65">
        <v>3099.8850000000002</v>
      </c>
      <c r="L127" s="65">
        <v>0.1125929</v>
      </c>
      <c r="N127" s="163"/>
      <c r="O127" s="61">
        <v>1</v>
      </c>
      <c r="P127" s="64">
        <v>0.7068295</v>
      </c>
      <c r="Q127" s="65">
        <v>2878.3739999999998</v>
      </c>
      <c r="R127" s="65">
        <v>0.1138275</v>
      </c>
      <c r="T127" s="163"/>
      <c r="U127" s="61">
        <v>1</v>
      </c>
      <c r="V127" s="64">
        <v>0.5228119</v>
      </c>
      <c r="W127" s="65">
        <v>2976.5340000000001</v>
      </c>
      <c r="X127" s="65">
        <v>0.1156345</v>
      </c>
      <c r="Z127" s="163"/>
      <c r="AA127" s="61">
        <v>1</v>
      </c>
      <c r="AB127" s="64">
        <v>1.5590729999999999</v>
      </c>
      <c r="AC127" s="65">
        <v>33.221829999999997</v>
      </c>
      <c r="AD127" s="65">
        <v>3.9771580000000001E-2</v>
      </c>
      <c r="AF127" s="163"/>
      <c r="AG127" s="61">
        <v>1</v>
      </c>
      <c r="AH127" s="64">
        <v>2.4974569999999998</v>
      </c>
      <c r="AI127" s="65">
        <v>48.870989999999999</v>
      </c>
      <c r="AJ127" s="65">
        <v>3.7659249999999998E-2</v>
      </c>
    </row>
    <row r="128" spans="2:36">
      <c r="B128" s="163"/>
      <c r="C128" s="61">
        <v>2</v>
      </c>
      <c r="D128" s="62">
        <v>0.82251439999999998</v>
      </c>
      <c r="E128" s="63">
        <v>3001.3690000000001</v>
      </c>
      <c r="F128" s="63">
        <v>0.1112581</v>
      </c>
      <c r="H128" s="163"/>
      <c r="I128" s="61">
        <v>2</v>
      </c>
      <c r="J128" s="64">
        <v>0.65791690000000003</v>
      </c>
      <c r="K128" s="65">
        <v>3129.2829999999999</v>
      </c>
      <c r="L128" s="65">
        <v>0.1116408</v>
      </c>
      <c r="N128" s="163"/>
      <c r="O128" s="61">
        <v>2</v>
      </c>
      <c r="P128" s="64">
        <v>0.69205870000000003</v>
      </c>
      <c r="Q128" s="65">
        <v>2906.5360000000001</v>
      </c>
      <c r="R128" s="65">
        <v>0.11274339999999999</v>
      </c>
      <c r="T128" s="163"/>
      <c r="U128" s="61">
        <v>2</v>
      </c>
      <c r="V128" s="64">
        <v>0.52043879999999998</v>
      </c>
      <c r="W128" s="65">
        <v>3006.3719999999998</v>
      </c>
      <c r="X128" s="65">
        <v>0.1145331</v>
      </c>
      <c r="Z128" s="163"/>
      <c r="AA128" s="61">
        <v>2</v>
      </c>
      <c r="AB128" s="64">
        <v>1.5443070000000001</v>
      </c>
      <c r="AC128" s="65">
        <v>33.255540000000003</v>
      </c>
      <c r="AD128" s="65">
        <v>3.9591670000000002E-2</v>
      </c>
      <c r="AF128" s="163"/>
      <c r="AG128" s="61">
        <v>2</v>
      </c>
      <c r="AH128" s="64">
        <v>2.390342</v>
      </c>
      <c r="AI128" s="65">
        <v>48.999139999999997</v>
      </c>
      <c r="AJ128" s="65">
        <v>3.7262709999999998E-2</v>
      </c>
    </row>
    <row r="129" spans="2:36">
      <c r="B129" s="163"/>
      <c r="C129" s="61">
        <v>3</v>
      </c>
      <c r="D129" s="62">
        <v>0.80819830000000004</v>
      </c>
      <c r="E129" s="63">
        <v>3015.2040000000002</v>
      </c>
      <c r="F129" s="63">
        <v>0.11086559999999999</v>
      </c>
      <c r="H129" s="163"/>
      <c r="I129" s="61">
        <v>3</v>
      </c>
      <c r="J129" s="64">
        <v>0.64920719999999998</v>
      </c>
      <c r="K129" s="65">
        <v>3143.6309999999999</v>
      </c>
      <c r="L129" s="65">
        <v>0.1111785</v>
      </c>
      <c r="N129" s="163"/>
      <c r="O129" s="61">
        <v>3</v>
      </c>
      <c r="P129" s="64">
        <v>0.68480189999999996</v>
      </c>
      <c r="Q129" s="65">
        <v>2920.2860000000001</v>
      </c>
      <c r="R129" s="65">
        <v>0.11221879999999999</v>
      </c>
      <c r="T129" s="163"/>
      <c r="U129" s="61">
        <v>3</v>
      </c>
      <c r="V129" s="64">
        <v>0.51932480000000003</v>
      </c>
      <c r="W129" s="65">
        <v>3021.1019999999999</v>
      </c>
      <c r="X129" s="65">
        <v>0.11399570000000001</v>
      </c>
      <c r="Z129" s="163"/>
      <c r="AA129" s="61">
        <v>3</v>
      </c>
      <c r="AB129" s="64">
        <v>1.5365260000000001</v>
      </c>
      <c r="AC129" s="65">
        <v>33.273260000000001</v>
      </c>
      <c r="AD129" s="65">
        <v>3.9498440000000003E-2</v>
      </c>
      <c r="AF129" s="163"/>
      <c r="AG129" s="61">
        <v>3</v>
      </c>
      <c r="AH129" s="64">
        <v>2.336605</v>
      </c>
      <c r="AI129" s="65">
        <v>49.061869999999999</v>
      </c>
      <c r="AJ129" s="65">
        <v>3.7082120000000003E-2</v>
      </c>
    </row>
    <row r="130" spans="2:36">
      <c r="B130" s="163"/>
      <c r="C130" s="61">
        <v>4</v>
      </c>
      <c r="D130" s="62">
        <v>0.77990939999999997</v>
      </c>
      <c r="E130" s="63">
        <v>3042.2849999999999</v>
      </c>
      <c r="F130" s="63">
        <v>0.1101018</v>
      </c>
      <c r="H130" s="163"/>
      <c r="I130" s="61">
        <v>4</v>
      </c>
      <c r="J130" s="64">
        <v>0.63253740000000003</v>
      </c>
      <c r="K130" s="65">
        <v>3171.69</v>
      </c>
      <c r="L130" s="65">
        <v>0.1102804</v>
      </c>
      <c r="N130" s="163"/>
      <c r="O130" s="61">
        <v>4</v>
      </c>
      <c r="P130" s="64">
        <v>0.67059000000000002</v>
      </c>
      <c r="Q130" s="65">
        <v>2947.1320000000001</v>
      </c>
      <c r="R130" s="65">
        <v>0.1112052</v>
      </c>
      <c r="T130" s="163"/>
      <c r="U130" s="61">
        <v>4</v>
      </c>
      <c r="V130" s="64">
        <v>0.51729950000000002</v>
      </c>
      <c r="W130" s="65">
        <v>3050.21</v>
      </c>
      <c r="X130" s="65">
        <v>0.11294800000000001</v>
      </c>
      <c r="Z130" s="163"/>
      <c r="AA130" s="61">
        <v>4</v>
      </c>
      <c r="AB130" s="64">
        <v>1.51997</v>
      </c>
      <c r="AC130" s="65">
        <v>33.310920000000003</v>
      </c>
      <c r="AD130" s="65">
        <v>3.9303560000000001E-2</v>
      </c>
      <c r="AF130" s="163"/>
      <c r="AG130" s="61">
        <v>4</v>
      </c>
      <c r="AH130" s="64">
        <v>2.2290519999999998</v>
      </c>
      <c r="AI130" s="65">
        <v>49.18515</v>
      </c>
      <c r="AJ130" s="65">
        <v>3.6753639999999997E-2</v>
      </c>
    </row>
    <row r="131" spans="2:36">
      <c r="B131" s="163"/>
      <c r="C131" s="61">
        <v>5</v>
      </c>
      <c r="D131" s="62">
        <v>0.76595089999999999</v>
      </c>
      <c r="E131" s="63">
        <v>3055.5360000000001</v>
      </c>
      <c r="F131" s="63">
        <v>0.10973040000000001</v>
      </c>
      <c r="H131" s="163"/>
      <c r="I131" s="61">
        <v>5</v>
      </c>
      <c r="J131" s="64">
        <v>0.62455899999999998</v>
      </c>
      <c r="K131" s="65">
        <v>3185.4270000000001</v>
      </c>
      <c r="L131" s="65">
        <v>0.10984389999999999</v>
      </c>
      <c r="N131" s="163"/>
      <c r="O131" s="61">
        <v>5</v>
      </c>
      <c r="P131" s="64">
        <v>0.66365649999999998</v>
      </c>
      <c r="Q131" s="65">
        <v>2960.2420000000002</v>
      </c>
      <c r="R131" s="65">
        <v>0.11071590000000001</v>
      </c>
      <c r="T131" s="163"/>
      <c r="U131" s="61">
        <v>5</v>
      </c>
      <c r="V131" s="64">
        <v>0.51641300000000001</v>
      </c>
      <c r="W131" s="65">
        <v>3064.5940000000001</v>
      </c>
      <c r="X131" s="65">
        <v>0.1124377</v>
      </c>
      <c r="Z131" s="163"/>
      <c r="AA131" s="61">
        <v>5</v>
      </c>
      <c r="AB131" s="64">
        <v>1.5111250000000001</v>
      </c>
      <c r="AC131" s="65">
        <v>33.331020000000002</v>
      </c>
      <c r="AD131" s="65">
        <v>3.9201300000000001E-2</v>
      </c>
      <c r="AF131" s="163"/>
      <c r="AG131" s="61">
        <v>5</v>
      </c>
      <c r="AH131" s="64">
        <v>2.1755089999999999</v>
      </c>
      <c r="AI131" s="65">
        <v>49.24588</v>
      </c>
      <c r="AJ131" s="65">
        <v>3.6604350000000001E-2</v>
      </c>
    </row>
    <row r="132" spans="2:36">
      <c r="B132" s="158"/>
      <c r="C132" s="69">
        <v>6</v>
      </c>
      <c r="D132" s="76">
        <v>0.73842479999999999</v>
      </c>
      <c r="E132" s="77">
        <v>3081.48</v>
      </c>
      <c r="F132" s="77">
        <v>0.1090076</v>
      </c>
      <c r="H132" s="158"/>
      <c r="I132" s="69">
        <v>6</v>
      </c>
      <c r="J132" s="70">
        <v>0.60925720000000005</v>
      </c>
      <c r="K132" s="71">
        <v>3212.3519999999999</v>
      </c>
      <c r="L132" s="71">
        <v>0.1089938</v>
      </c>
      <c r="N132" s="158"/>
      <c r="O132" s="69">
        <v>6</v>
      </c>
      <c r="P132" s="70">
        <v>0.65018390000000004</v>
      </c>
      <c r="Q132" s="71">
        <v>2985.8609999999999</v>
      </c>
      <c r="R132" s="71">
        <v>0.1097711</v>
      </c>
      <c r="T132" s="158"/>
      <c r="U132" s="69">
        <v>6</v>
      </c>
      <c r="V132" s="70">
        <v>0.51495800000000003</v>
      </c>
      <c r="W132" s="71">
        <v>3093.0309999999999</v>
      </c>
      <c r="X132" s="71">
        <v>0.1114439</v>
      </c>
      <c r="Z132" s="163"/>
      <c r="AA132" s="61">
        <v>6</v>
      </c>
      <c r="AB132" s="64">
        <v>1.492219</v>
      </c>
      <c r="AC132" s="65">
        <v>33.373980000000003</v>
      </c>
      <c r="AD132" s="71">
        <v>3.8986720000000002E-2</v>
      </c>
      <c r="AF132" s="158"/>
      <c r="AG132" s="69">
        <v>6</v>
      </c>
      <c r="AH132" s="70">
        <v>2.0702319999999999</v>
      </c>
      <c r="AI132" s="71">
        <v>49.365259999999999</v>
      </c>
      <c r="AJ132" s="71">
        <v>3.6332799999999998E-2</v>
      </c>
    </row>
    <row r="133" spans="2:36">
      <c r="B133" s="163">
        <v>40</v>
      </c>
      <c r="C133" s="61">
        <v>0</v>
      </c>
      <c r="D133" s="62">
        <v>0.72485290000000002</v>
      </c>
      <c r="E133" s="63">
        <v>3094.1860000000001</v>
      </c>
      <c r="F133" s="63">
        <v>0.10865569999999999</v>
      </c>
      <c r="H133" s="163">
        <v>40</v>
      </c>
      <c r="I133" s="61">
        <v>0</v>
      </c>
      <c r="J133" s="64">
        <v>0.60191050000000001</v>
      </c>
      <c r="K133" s="65">
        <v>3225.556</v>
      </c>
      <c r="L133" s="65">
        <v>0.1085793</v>
      </c>
      <c r="N133" s="163">
        <v>40</v>
      </c>
      <c r="O133" s="61">
        <v>0</v>
      </c>
      <c r="P133" s="64">
        <v>0.64366500000000004</v>
      </c>
      <c r="Q133" s="65">
        <v>2998.377</v>
      </c>
      <c r="R133" s="65">
        <v>0.109315</v>
      </c>
      <c r="T133" s="163">
        <v>40</v>
      </c>
      <c r="U133" s="61">
        <v>0</v>
      </c>
      <c r="V133" s="64">
        <v>0.5144126</v>
      </c>
      <c r="W133" s="65">
        <v>3107.0830000000001</v>
      </c>
      <c r="X133" s="65">
        <v>0.11096</v>
      </c>
      <c r="Z133" s="157">
        <v>40</v>
      </c>
      <c r="AA133" s="66">
        <v>0</v>
      </c>
      <c r="AB133" s="67">
        <v>1.4821759999999999</v>
      </c>
      <c r="AC133" s="68">
        <v>33.396799999999999</v>
      </c>
      <c r="AD133" s="65">
        <v>3.8874800000000001E-2</v>
      </c>
      <c r="AF133" s="163">
        <v>40</v>
      </c>
      <c r="AG133" s="61">
        <v>0</v>
      </c>
      <c r="AH133" s="64">
        <v>2.0192679999999998</v>
      </c>
      <c r="AI133" s="65">
        <v>49.423540000000003</v>
      </c>
      <c r="AJ133" s="65">
        <v>3.6209890000000002E-2</v>
      </c>
    </row>
    <row r="134" spans="2:36">
      <c r="B134" s="163"/>
      <c r="C134" s="61">
        <v>1</v>
      </c>
      <c r="D134" s="62">
        <v>0.71140440000000005</v>
      </c>
      <c r="E134" s="63">
        <v>3106.7240000000002</v>
      </c>
      <c r="F134" s="63">
        <v>0.10830960000000001</v>
      </c>
      <c r="H134" s="163"/>
      <c r="I134" s="61">
        <v>1</v>
      </c>
      <c r="J134" s="64">
        <v>0.59475549999999999</v>
      </c>
      <c r="K134" s="65">
        <v>3238.5970000000002</v>
      </c>
      <c r="L134" s="65">
        <v>0.108171</v>
      </c>
      <c r="N134" s="163"/>
      <c r="O134" s="61">
        <v>1</v>
      </c>
      <c r="P134" s="64">
        <v>0.63729970000000002</v>
      </c>
      <c r="Q134" s="65">
        <v>3010.7069999999999</v>
      </c>
      <c r="R134" s="65">
        <v>0.1088689</v>
      </c>
      <c r="T134" s="163"/>
      <c r="U134" s="61">
        <v>1</v>
      </c>
      <c r="V134" s="64">
        <v>0.51399689999999998</v>
      </c>
      <c r="W134" s="65">
        <v>3121.0239999999999</v>
      </c>
      <c r="X134" s="65">
        <v>0.1104844</v>
      </c>
      <c r="Z134" s="163"/>
      <c r="AA134" s="61">
        <v>1</v>
      </c>
      <c r="AB134" s="64">
        <v>1.4717610000000001</v>
      </c>
      <c r="AC134" s="65">
        <v>33.420479999999998</v>
      </c>
      <c r="AD134" s="65">
        <v>3.8760139999999998E-2</v>
      </c>
      <c r="AF134" s="163"/>
      <c r="AG134" s="61">
        <v>1</v>
      </c>
      <c r="AH134" s="64">
        <v>1.9699850000000001</v>
      </c>
      <c r="AI134" s="65">
        <v>49.480499999999999</v>
      </c>
      <c r="AJ134" s="65">
        <v>3.6095049999999997E-2</v>
      </c>
    </row>
    <row r="135" spans="2:36">
      <c r="B135" s="163"/>
      <c r="C135" s="61">
        <v>2</v>
      </c>
      <c r="D135" s="62">
        <v>0.68485770000000001</v>
      </c>
      <c r="E135" s="63">
        <v>3131.3470000000002</v>
      </c>
      <c r="F135" s="63">
        <v>0.1076331</v>
      </c>
      <c r="H135" s="163"/>
      <c r="I135" s="61">
        <v>2</v>
      </c>
      <c r="J135" s="64">
        <v>0.58098260000000002</v>
      </c>
      <c r="K135" s="65">
        <v>3264.2190000000001</v>
      </c>
      <c r="L135" s="65">
        <v>0.1073716</v>
      </c>
      <c r="N135" s="163"/>
      <c r="O135" s="61">
        <v>2</v>
      </c>
      <c r="P135" s="64">
        <v>0.62504459999999995</v>
      </c>
      <c r="Q135" s="65">
        <v>3034.8409999999999</v>
      </c>
      <c r="R135" s="65">
        <v>0.10800419999999999</v>
      </c>
      <c r="T135" s="163"/>
      <c r="U135" s="61">
        <v>2</v>
      </c>
      <c r="V135" s="64">
        <v>0.51355340000000005</v>
      </c>
      <c r="W135" s="65">
        <v>3148.585</v>
      </c>
      <c r="X135" s="65">
        <v>0.1095561</v>
      </c>
      <c r="Z135" s="163"/>
      <c r="AA135" s="61">
        <v>2</v>
      </c>
      <c r="AB135" s="64">
        <v>1.4499120000000001</v>
      </c>
      <c r="AC135" s="65">
        <v>33.470140000000001</v>
      </c>
      <c r="AD135" s="65">
        <v>3.8523790000000002E-2</v>
      </c>
      <c r="AF135" s="163"/>
      <c r="AG135" s="61">
        <v>2</v>
      </c>
      <c r="AH135" s="64">
        <v>1.877556</v>
      </c>
      <c r="AI135" s="65">
        <v>49.589550000000003</v>
      </c>
      <c r="AJ135" s="65">
        <v>3.588848E-2</v>
      </c>
    </row>
    <row r="136" spans="2:36">
      <c r="B136" s="163"/>
      <c r="C136" s="61">
        <v>3</v>
      </c>
      <c r="D136" s="62">
        <v>0.6717495</v>
      </c>
      <c r="E136" s="63">
        <v>3143.4569999999999</v>
      </c>
      <c r="F136" s="63">
        <v>0.1073018</v>
      </c>
      <c r="H136" s="163"/>
      <c r="I136" s="61">
        <v>3</v>
      </c>
      <c r="J136" s="64">
        <v>0.57433999999999996</v>
      </c>
      <c r="K136" s="65">
        <v>3276.8220000000001</v>
      </c>
      <c r="L136" s="65">
        <v>0.10697950000000001</v>
      </c>
      <c r="N136" s="163"/>
      <c r="O136" s="61">
        <v>3</v>
      </c>
      <c r="P136" s="64">
        <v>0.61915050000000005</v>
      </c>
      <c r="Q136" s="65">
        <v>3046.6689999999999</v>
      </c>
      <c r="R136" s="65">
        <v>0.1075839</v>
      </c>
      <c r="T136" s="163"/>
      <c r="U136" s="61">
        <v>3</v>
      </c>
      <c r="V136" s="64">
        <v>0.51351329999999995</v>
      </c>
      <c r="W136" s="65">
        <v>3162.2179999999998</v>
      </c>
      <c r="X136" s="65">
        <v>0.1091024</v>
      </c>
      <c r="Z136" s="163"/>
      <c r="AA136" s="61">
        <v>3</v>
      </c>
      <c r="AB136" s="64">
        <v>1.4385239999999999</v>
      </c>
      <c r="AC136" s="65">
        <v>33.496029999999998</v>
      </c>
      <c r="AD136" s="65">
        <v>3.8402640000000002E-2</v>
      </c>
      <c r="AF136" s="163"/>
      <c r="AG136" s="61">
        <v>3</v>
      </c>
      <c r="AH136" s="64">
        <v>1.834695</v>
      </c>
      <c r="AI136" s="65">
        <v>49.641419999999997</v>
      </c>
      <c r="AJ136" s="65">
        <v>3.5795819999999999E-2</v>
      </c>
    </row>
    <row r="137" spans="2:36">
      <c r="B137" s="163"/>
      <c r="C137" s="61">
        <v>4</v>
      </c>
      <c r="D137" s="62">
        <v>0.64581379999999999</v>
      </c>
      <c r="E137" s="63">
        <v>3167.3440000000001</v>
      </c>
      <c r="F137" s="63">
        <v>0.1066503</v>
      </c>
      <c r="H137" s="163"/>
      <c r="I137" s="61">
        <v>4</v>
      </c>
      <c r="J137" s="64">
        <v>0.56147369999999996</v>
      </c>
      <c r="K137" s="65">
        <v>3301.68</v>
      </c>
      <c r="L137" s="65">
        <v>0.10620789999999999</v>
      </c>
      <c r="N137" s="163"/>
      <c r="O137" s="61">
        <v>4</v>
      </c>
      <c r="P137" s="64">
        <v>0.60778719999999997</v>
      </c>
      <c r="Q137" s="65">
        <v>3069.9110000000001</v>
      </c>
      <c r="R137" s="65">
        <v>0.10676380000000001</v>
      </c>
      <c r="T137" s="163"/>
      <c r="U137" s="61">
        <v>4</v>
      </c>
      <c r="V137" s="64">
        <v>0.5137564</v>
      </c>
      <c r="W137" s="65">
        <v>3189.2260000000001</v>
      </c>
      <c r="X137" s="65">
        <v>0.1082133</v>
      </c>
      <c r="Z137" s="163"/>
      <c r="AA137" s="61">
        <v>4</v>
      </c>
      <c r="AB137" s="64">
        <v>1.4149529999999999</v>
      </c>
      <c r="AC137" s="65">
        <v>33.549619999999997</v>
      </c>
      <c r="AD137" s="65">
        <v>3.8155729999999999E-2</v>
      </c>
      <c r="AF137" s="163"/>
      <c r="AG137" s="61">
        <v>4</v>
      </c>
      <c r="AH137" s="64">
        <v>1.75556</v>
      </c>
      <c r="AI137" s="65">
        <v>49.739899999999999</v>
      </c>
      <c r="AJ137" s="65">
        <v>3.5629220000000003E-2</v>
      </c>
    </row>
    <row r="138" spans="2:36">
      <c r="B138" s="163"/>
      <c r="C138" s="61">
        <v>5</v>
      </c>
      <c r="D138" s="62">
        <v>0.63296070000000004</v>
      </c>
      <c r="E138" s="63">
        <v>3179.1480000000001</v>
      </c>
      <c r="F138" s="63">
        <v>0.1063292</v>
      </c>
      <c r="H138" s="163"/>
      <c r="I138" s="61">
        <v>5</v>
      </c>
      <c r="J138" s="64">
        <v>0.55521929999999997</v>
      </c>
      <c r="K138" s="65">
        <v>3313.9609999999998</v>
      </c>
      <c r="L138" s="65">
        <v>0.1058274</v>
      </c>
      <c r="N138" s="163"/>
      <c r="O138" s="61">
        <v>5</v>
      </c>
      <c r="P138" s="64">
        <v>0.60229270000000001</v>
      </c>
      <c r="Q138" s="65">
        <v>3081.355</v>
      </c>
      <c r="R138" s="65">
        <v>0.1063624</v>
      </c>
      <c r="T138" s="163"/>
      <c r="U138" s="61">
        <v>5</v>
      </c>
      <c r="V138" s="64">
        <v>0.51401929999999996</v>
      </c>
      <c r="W138" s="65">
        <v>3202.614</v>
      </c>
      <c r="X138" s="65">
        <v>0.1077767</v>
      </c>
      <c r="Z138" s="163"/>
      <c r="AA138" s="61">
        <v>5</v>
      </c>
      <c r="AB138" s="64">
        <v>1.402836</v>
      </c>
      <c r="AC138" s="65">
        <v>33.577159999999999</v>
      </c>
      <c r="AD138" s="65">
        <v>3.8030519999999998E-2</v>
      </c>
      <c r="AF138" s="163"/>
      <c r="AG138" s="61">
        <v>5</v>
      </c>
      <c r="AH138" s="64">
        <v>1.7189099999999999</v>
      </c>
      <c r="AI138" s="65">
        <v>49.786720000000003</v>
      </c>
      <c r="AJ138" s="65">
        <v>3.5554139999999998E-2</v>
      </c>
    </row>
    <row r="139" spans="2:36">
      <c r="B139" s="163"/>
      <c r="C139" s="61">
        <v>6</v>
      </c>
      <c r="D139" s="62">
        <v>0.60742779999999996</v>
      </c>
      <c r="E139" s="63">
        <v>3202.5419999999999</v>
      </c>
      <c r="F139" s="63">
        <v>0.1056943</v>
      </c>
      <c r="H139" s="163"/>
      <c r="I139" s="61">
        <v>6</v>
      </c>
      <c r="J139" s="64">
        <v>0.54299830000000004</v>
      </c>
      <c r="K139" s="65">
        <v>3338.2910000000002</v>
      </c>
      <c r="L139" s="65">
        <v>0.10507469999999999</v>
      </c>
      <c r="N139" s="163"/>
      <c r="O139" s="61">
        <v>6</v>
      </c>
      <c r="P139" s="64">
        <v>0.59160970000000002</v>
      </c>
      <c r="Q139" s="65">
        <v>3103.9760000000001</v>
      </c>
      <c r="R139" s="65">
        <v>0.105573</v>
      </c>
      <c r="T139" s="163"/>
      <c r="U139" s="61">
        <v>6</v>
      </c>
      <c r="V139" s="64">
        <v>0.51476650000000002</v>
      </c>
      <c r="W139" s="65">
        <v>3229.2069999999999</v>
      </c>
      <c r="X139" s="65">
        <v>0.1069161</v>
      </c>
      <c r="Z139" s="158"/>
      <c r="AA139" s="69">
        <v>6</v>
      </c>
      <c r="AB139" s="70">
        <v>1.3780749999999999</v>
      </c>
      <c r="AC139" s="71">
        <v>33.63344</v>
      </c>
      <c r="AD139" s="65">
        <v>3.777751E-2</v>
      </c>
      <c r="AF139" s="163"/>
      <c r="AG139" s="61">
        <v>6</v>
      </c>
      <c r="AH139" s="64">
        <v>1.65004</v>
      </c>
      <c r="AI139" s="65">
        <v>49.876559999999998</v>
      </c>
      <c r="AJ139" s="65">
        <v>3.5417009999999999E-2</v>
      </c>
    </row>
    <row r="140" spans="2:36">
      <c r="B140" s="157">
        <v>41</v>
      </c>
      <c r="C140" s="66">
        <v>0</v>
      </c>
      <c r="D140" s="72">
        <v>0.59473129999999996</v>
      </c>
      <c r="E140" s="73">
        <v>3214.154</v>
      </c>
      <c r="F140" s="73">
        <v>0.1053799</v>
      </c>
      <c r="H140" s="157">
        <v>41</v>
      </c>
      <c r="I140" s="66">
        <v>0</v>
      </c>
      <c r="J140" s="67">
        <v>0.53700479999999995</v>
      </c>
      <c r="K140" s="68">
        <v>3350.3609999999999</v>
      </c>
      <c r="L140" s="68">
        <v>0.1047018</v>
      </c>
      <c r="N140" s="157">
        <v>41</v>
      </c>
      <c r="O140" s="66">
        <v>0</v>
      </c>
      <c r="P140" s="67">
        <v>0.58639790000000003</v>
      </c>
      <c r="Q140" s="68">
        <v>3115.1880000000001</v>
      </c>
      <c r="R140" s="68">
        <v>0.1051837</v>
      </c>
      <c r="T140" s="157">
        <v>41</v>
      </c>
      <c r="U140" s="66">
        <v>0</v>
      </c>
      <c r="V140" s="68">
        <v>0.51522789999999996</v>
      </c>
      <c r="W140" s="68">
        <v>3242.431</v>
      </c>
      <c r="X140" s="68">
        <v>0.106491</v>
      </c>
      <c r="Z140" s="163">
        <v>41</v>
      </c>
      <c r="AA140" s="61">
        <v>0</v>
      </c>
      <c r="AB140" s="64">
        <v>1.3654740000000001</v>
      </c>
      <c r="AC140" s="65">
        <v>33.662080000000003</v>
      </c>
      <c r="AD140" s="68">
        <v>3.7649929999999998E-2</v>
      </c>
      <c r="AF140" s="157">
        <v>41</v>
      </c>
      <c r="AG140" s="66">
        <v>0</v>
      </c>
      <c r="AH140" s="67">
        <v>1.617308</v>
      </c>
      <c r="AI140" s="68">
        <v>49.919989999999999</v>
      </c>
      <c r="AJ140" s="68">
        <v>3.5353460000000003E-2</v>
      </c>
    </row>
    <row r="141" spans="2:36">
      <c r="B141" s="163"/>
      <c r="C141" s="61">
        <v>1</v>
      </c>
      <c r="D141" s="62">
        <v>0.58206959999999996</v>
      </c>
      <c r="E141" s="63">
        <v>3225.7240000000002</v>
      </c>
      <c r="F141" s="63">
        <v>0.1050671</v>
      </c>
      <c r="H141" s="163"/>
      <c r="I141" s="61">
        <v>1</v>
      </c>
      <c r="J141" s="64">
        <v>0.53107420000000005</v>
      </c>
      <c r="K141" s="65">
        <v>3362.3789999999999</v>
      </c>
      <c r="L141" s="65">
        <v>0.1043307</v>
      </c>
      <c r="N141" s="163"/>
      <c r="O141" s="61">
        <v>1</v>
      </c>
      <c r="P141" s="64">
        <v>0.58126069999999996</v>
      </c>
      <c r="Q141" s="65">
        <v>3126.3519999999999</v>
      </c>
      <c r="R141" s="65">
        <v>0.1047971</v>
      </c>
      <c r="T141" s="163"/>
      <c r="U141" s="61">
        <v>1</v>
      </c>
      <c r="V141" s="65">
        <v>0.5157349</v>
      </c>
      <c r="W141" s="65">
        <v>3255.6170000000002</v>
      </c>
      <c r="X141" s="65">
        <v>0.1060688</v>
      </c>
      <c r="Z141" s="163"/>
      <c r="AA141" s="61">
        <v>1</v>
      </c>
      <c r="AB141" s="64">
        <v>1.352757</v>
      </c>
      <c r="AC141" s="65">
        <v>33.690989999999999</v>
      </c>
      <c r="AD141" s="65">
        <v>3.7521760000000001E-2</v>
      </c>
      <c r="AF141" s="163"/>
      <c r="AG141" s="61">
        <v>1</v>
      </c>
      <c r="AH141" s="64">
        <v>1.585475</v>
      </c>
      <c r="AI141" s="65">
        <v>49.962600000000002</v>
      </c>
      <c r="AJ141" s="65">
        <v>3.5292400000000002E-2</v>
      </c>
    </row>
    <row r="142" spans="2:36">
      <c r="B142" s="163"/>
      <c r="C142" s="61">
        <v>2</v>
      </c>
      <c r="D142" s="62">
        <v>0.55682010000000004</v>
      </c>
      <c r="E142" s="63">
        <v>3248.7669999999998</v>
      </c>
      <c r="F142" s="63">
        <v>0.1044455</v>
      </c>
      <c r="H142" s="163"/>
      <c r="I142" s="61">
        <v>2</v>
      </c>
      <c r="J142" s="64">
        <v>0.51936159999999998</v>
      </c>
      <c r="K142" s="65">
        <v>3386.29</v>
      </c>
      <c r="L142" s="65">
        <v>0.1035927</v>
      </c>
      <c r="N142" s="163"/>
      <c r="O142" s="61">
        <v>2</v>
      </c>
      <c r="P142" s="64">
        <v>0.57117669999999998</v>
      </c>
      <c r="Q142" s="65">
        <v>3148.5749999999998</v>
      </c>
      <c r="R142" s="65">
        <v>0.1040302</v>
      </c>
      <c r="T142" s="163"/>
      <c r="U142" s="61">
        <v>2</v>
      </c>
      <c r="V142" s="65">
        <v>0.51684980000000003</v>
      </c>
      <c r="W142" s="65">
        <v>3281.8969999999999</v>
      </c>
      <c r="X142" s="65">
        <v>0.1052309</v>
      </c>
      <c r="Z142" s="163"/>
      <c r="AA142" s="61">
        <v>2</v>
      </c>
      <c r="AB142" s="64">
        <v>1.3270729999999999</v>
      </c>
      <c r="AC142" s="65">
        <v>33.749360000000003</v>
      </c>
      <c r="AD142" s="65">
        <v>3.7264230000000002E-2</v>
      </c>
      <c r="AF142" s="163"/>
      <c r="AG142" s="61">
        <v>2</v>
      </c>
      <c r="AH142" s="64">
        <v>1.523933</v>
      </c>
      <c r="AI142" s="65">
        <v>50.045839999999998</v>
      </c>
      <c r="AJ142" s="65">
        <v>3.5175890000000001E-2</v>
      </c>
    </row>
    <row r="143" spans="2:36">
      <c r="B143" s="163"/>
      <c r="C143" s="61">
        <v>3</v>
      </c>
      <c r="D143" s="62">
        <v>0.54422159999999997</v>
      </c>
      <c r="E143" s="63">
        <v>3260.2539999999999</v>
      </c>
      <c r="F143" s="63">
        <v>0.1041363</v>
      </c>
      <c r="H143" s="163"/>
      <c r="I143" s="61">
        <v>3</v>
      </c>
      <c r="J143" s="64">
        <v>0.51355819999999996</v>
      </c>
      <c r="K143" s="65">
        <v>3398.1979999999999</v>
      </c>
      <c r="L143" s="65">
        <v>0.10322530000000001</v>
      </c>
      <c r="N143" s="163"/>
      <c r="O143" s="61">
        <v>3</v>
      </c>
      <c r="P143" s="64">
        <v>0.56621319999999997</v>
      </c>
      <c r="Q143" s="65">
        <v>3159.6509999999998</v>
      </c>
      <c r="R143" s="65">
        <v>0.10364900000000001</v>
      </c>
      <c r="T143" s="163"/>
      <c r="U143" s="61">
        <v>3</v>
      </c>
      <c r="V143" s="65">
        <v>0.51744000000000001</v>
      </c>
      <c r="W143" s="65">
        <v>3294.9989999999998</v>
      </c>
      <c r="X143" s="65">
        <v>0.1048144</v>
      </c>
      <c r="Z143" s="163"/>
      <c r="AA143" s="61">
        <v>3</v>
      </c>
      <c r="AB143" s="64">
        <v>1.314146</v>
      </c>
      <c r="AC143" s="65">
        <v>33.778739999999999</v>
      </c>
      <c r="AD143" s="65">
        <v>3.7135050000000003E-2</v>
      </c>
      <c r="AF143" s="163"/>
      <c r="AG143" s="61">
        <v>3</v>
      </c>
      <c r="AH143" s="64">
        <v>1.4939709999999999</v>
      </c>
      <c r="AI143" s="65">
        <v>50.086680000000001</v>
      </c>
      <c r="AJ143" s="65">
        <v>3.511972E-2</v>
      </c>
    </row>
    <row r="144" spans="2:36">
      <c r="B144" s="163"/>
      <c r="C144" s="61">
        <v>4</v>
      </c>
      <c r="D144" s="62">
        <v>0.51905100000000004</v>
      </c>
      <c r="E144" s="63">
        <v>3283.183</v>
      </c>
      <c r="F144" s="63">
        <v>0.1035198</v>
      </c>
      <c r="H144" s="163"/>
      <c r="I144" s="61">
        <v>4</v>
      </c>
      <c r="J144" s="64">
        <v>0.50201119999999999</v>
      </c>
      <c r="K144" s="65">
        <v>3421.9540000000002</v>
      </c>
      <c r="L144" s="65">
        <v>0.1024924</v>
      </c>
      <c r="N144" s="163"/>
      <c r="O144" s="61">
        <v>4</v>
      </c>
      <c r="P144" s="64">
        <v>0.55640590000000001</v>
      </c>
      <c r="Q144" s="65">
        <v>3181.759</v>
      </c>
      <c r="R144" s="65">
        <v>0.10288990000000001</v>
      </c>
      <c r="T144" s="163"/>
      <c r="U144" s="61">
        <v>4</v>
      </c>
      <c r="V144" s="65">
        <v>0.51866570000000001</v>
      </c>
      <c r="W144" s="65">
        <v>3321.1469999999999</v>
      </c>
      <c r="X144" s="65">
        <v>0.1039848</v>
      </c>
      <c r="Z144" s="163"/>
      <c r="AA144" s="61">
        <v>4</v>
      </c>
      <c r="AB144" s="64">
        <v>1.288179</v>
      </c>
      <c r="AC144" s="65">
        <v>33.837730000000001</v>
      </c>
      <c r="AD144" s="65">
        <v>3.6876060000000002E-2</v>
      </c>
      <c r="AF144" s="163"/>
      <c r="AG144" s="61">
        <v>4</v>
      </c>
      <c r="AH144" s="64">
        <v>1.4352419999999999</v>
      </c>
      <c r="AI144" s="65">
        <v>50.167119999999997</v>
      </c>
      <c r="AJ144" s="65">
        <v>3.5010220000000002E-2</v>
      </c>
    </row>
    <row r="145" spans="2:36">
      <c r="B145" s="163"/>
      <c r="C145" s="61">
        <v>5</v>
      </c>
      <c r="D145" s="62">
        <v>0.50647240000000004</v>
      </c>
      <c r="E145" s="63">
        <v>3294.6320000000001</v>
      </c>
      <c r="F145" s="63">
        <v>0.1032122</v>
      </c>
      <c r="H145" s="163"/>
      <c r="I145" s="61">
        <v>5</v>
      </c>
      <c r="J145" s="64">
        <v>0.49625429999999998</v>
      </c>
      <c r="K145" s="65">
        <v>3433.8110000000001</v>
      </c>
      <c r="L145" s="65">
        <v>0.1021267</v>
      </c>
      <c r="N145" s="163"/>
      <c r="O145" s="61">
        <v>5</v>
      </c>
      <c r="P145" s="64">
        <v>0.55154820000000004</v>
      </c>
      <c r="Q145" s="65">
        <v>3192.7979999999998</v>
      </c>
      <c r="R145" s="65">
        <v>0.10251150000000001</v>
      </c>
      <c r="T145" s="163"/>
      <c r="U145" s="61">
        <v>5</v>
      </c>
      <c r="V145" s="65">
        <v>0.5192968</v>
      </c>
      <c r="W145" s="65">
        <v>3334.1979999999999</v>
      </c>
      <c r="X145" s="65">
        <v>0.10357130000000001</v>
      </c>
      <c r="Z145" s="163"/>
      <c r="AA145" s="61">
        <v>5</v>
      </c>
      <c r="AB145" s="64">
        <v>1.2751539999999999</v>
      </c>
      <c r="AC145" s="65">
        <v>33.867310000000003</v>
      </c>
      <c r="AD145" s="65">
        <v>3.6746309999999997E-2</v>
      </c>
      <c r="AF145" s="163"/>
      <c r="AG145" s="61">
        <v>5</v>
      </c>
      <c r="AH145" s="64">
        <v>1.406379</v>
      </c>
      <c r="AI145" s="65">
        <v>50.206760000000003</v>
      </c>
      <c r="AJ145" s="65">
        <v>3.495653E-2</v>
      </c>
    </row>
    <row r="146" spans="2:36">
      <c r="B146" s="158"/>
      <c r="C146" s="69">
        <v>6</v>
      </c>
      <c r="D146" s="76">
        <v>0.48131810000000003</v>
      </c>
      <c r="E146" s="77">
        <v>3317.5140000000001</v>
      </c>
      <c r="F146" s="77">
        <v>0.1025977</v>
      </c>
      <c r="H146" s="158"/>
      <c r="I146" s="69">
        <v>6</v>
      </c>
      <c r="J146" s="70">
        <v>0.48475430000000003</v>
      </c>
      <c r="K146" s="71">
        <v>3457.502</v>
      </c>
      <c r="L146" s="71">
        <v>0.1013959</v>
      </c>
      <c r="N146" s="158"/>
      <c r="O146" s="69">
        <v>6</v>
      </c>
      <c r="P146" s="70">
        <v>0.54189900000000002</v>
      </c>
      <c r="Q146" s="71">
        <v>3214.8580000000002</v>
      </c>
      <c r="R146" s="71">
        <v>0.1017562</v>
      </c>
      <c r="T146" s="158"/>
      <c r="U146" s="69">
        <v>6</v>
      </c>
      <c r="V146" s="71">
        <v>0.52058579999999999</v>
      </c>
      <c r="W146" s="71">
        <v>3360.2710000000002</v>
      </c>
      <c r="X146" s="71">
        <v>0.1027457</v>
      </c>
      <c r="Z146" s="158"/>
      <c r="AA146" s="69">
        <v>6</v>
      </c>
      <c r="AB146" s="70">
        <v>1.2490730000000001</v>
      </c>
      <c r="AC146" s="71">
        <v>33.926549999999999</v>
      </c>
      <c r="AD146" s="71">
        <v>3.6486659999999997E-2</v>
      </c>
      <c r="AF146" s="158"/>
      <c r="AG146" s="69">
        <v>6</v>
      </c>
      <c r="AH146" s="70">
        <v>1.3493790000000001</v>
      </c>
      <c r="AI146" s="71">
        <v>50.285159999999998</v>
      </c>
      <c r="AJ146" s="71">
        <v>3.4850529999999998E-2</v>
      </c>
    </row>
    <row r="147" spans="2:36">
      <c r="C147" s="60"/>
    </row>
    <row r="148" spans="2:36">
      <c r="C148" s="60"/>
    </row>
    <row r="149" spans="2:36">
      <c r="C149" s="60"/>
    </row>
    <row r="150" spans="2:36">
      <c r="C150" s="60"/>
    </row>
    <row r="151" spans="2:36">
      <c r="C151" s="60"/>
    </row>
    <row r="152" spans="2:36">
      <c r="C152" s="60"/>
    </row>
    <row r="153" spans="2:36">
      <c r="C153" s="60"/>
    </row>
    <row r="154" spans="2:36">
      <c r="C154" s="60"/>
    </row>
    <row r="155" spans="2:36">
      <c r="C155" s="60"/>
    </row>
    <row r="156" spans="2:36">
      <c r="C156" s="60"/>
    </row>
    <row r="157" spans="2:36">
      <c r="C157" s="60"/>
    </row>
    <row r="158" spans="2:36">
      <c r="C158" s="60"/>
    </row>
    <row r="159" spans="2:36">
      <c r="C159" s="60"/>
    </row>
    <row r="160" spans="2:36">
      <c r="C160" s="60"/>
    </row>
    <row r="161" spans="3:3">
      <c r="C161" s="60"/>
    </row>
    <row r="162" spans="3:3">
      <c r="C162" s="60"/>
    </row>
    <row r="163" spans="3:3">
      <c r="C163" s="60"/>
    </row>
  </sheetData>
  <mergeCells count="150">
    <mergeCell ref="B140:B146"/>
    <mergeCell ref="H140:H146"/>
    <mergeCell ref="N140:N146"/>
    <mergeCell ref="T140:T146"/>
    <mergeCell ref="Z140:Z146"/>
    <mergeCell ref="AF140:AF146"/>
    <mergeCell ref="B133:B139"/>
    <mergeCell ref="H133:H139"/>
    <mergeCell ref="N133:N139"/>
    <mergeCell ref="T133:T139"/>
    <mergeCell ref="Z133:Z139"/>
    <mergeCell ref="AF133:AF139"/>
    <mergeCell ref="B126:B132"/>
    <mergeCell ref="H126:H132"/>
    <mergeCell ref="N126:N132"/>
    <mergeCell ref="T126:T132"/>
    <mergeCell ref="Z126:Z132"/>
    <mergeCell ref="AF126:AF132"/>
    <mergeCell ref="B119:B125"/>
    <mergeCell ref="H119:H125"/>
    <mergeCell ref="N119:N125"/>
    <mergeCell ref="T119:T125"/>
    <mergeCell ref="Z119:Z125"/>
    <mergeCell ref="AF119:AF125"/>
    <mergeCell ref="B112:B118"/>
    <mergeCell ref="H112:H118"/>
    <mergeCell ref="N112:N118"/>
    <mergeCell ref="T112:T118"/>
    <mergeCell ref="Z112:Z118"/>
    <mergeCell ref="AF112:AF118"/>
    <mergeCell ref="B105:B111"/>
    <mergeCell ref="H105:H111"/>
    <mergeCell ref="N105:N111"/>
    <mergeCell ref="T105:T111"/>
    <mergeCell ref="Z105:Z111"/>
    <mergeCell ref="AF105:AF111"/>
    <mergeCell ref="B98:B104"/>
    <mergeCell ref="H98:H104"/>
    <mergeCell ref="N98:N104"/>
    <mergeCell ref="T98:T104"/>
    <mergeCell ref="Z98:Z104"/>
    <mergeCell ref="AF98:AF104"/>
    <mergeCell ref="B91:B97"/>
    <mergeCell ref="H91:H97"/>
    <mergeCell ref="N91:N97"/>
    <mergeCell ref="T91:T97"/>
    <mergeCell ref="Z91:Z97"/>
    <mergeCell ref="AF91:AF97"/>
    <mergeCell ref="B84:B90"/>
    <mergeCell ref="H84:H90"/>
    <mergeCell ref="N84:N90"/>
    <mergeCell ref="T84:T90"/>
    <mergeCell ref="Z84:Z90"/>
    <mergeCell ref="AF84:AF90"/>
    <mergeCell ref="B77:B83"/>
    <mergeCell ref="H77:H83"/>
    <mergeCell ref="N77:N83"/>
    <mergeCell ref="T77:T83"/>
    <mergeCell ref="Z77:Z83"/>
    <mergeCell ref="AF77:AF83"/>
    <mergeCell ref="B70:B76"/>
    <mergeCell ref="H70:H76"/>
    <mergeCell ref="N70:N76"/>
    <mergeCell ref="T70:T76"/>
    <mergeCell ref="Z70:Z76"/>
    <mergeCell ref="AF70:AF76"/>
    <mergeCell ref="B63:B69"/>
    <mergeCell ref="H63:H69"/>
    <mergeCell ref="N63:N69"/>
    <mergeCell ref="T63:T69"/>
    <mergeCell ref="Z63:Z69"/>
    <mergeCell ref="AF63:AF69"/>
    <mergeCell ref="B56:B62"/>
    <mergeCell ref="H56:H62"/>
    <mergeCell ref="N56:N62"/>
    <mergeCell ref="T56:T62"/>
    <mergeCell ref="Z56:Z62"/>
    <mergeCell ref="AF56:AF62"/>
    <mergeCell ref="B49:B55"/>
    <mergeCell ref="H49:H55"/>
    <mergeCell ref="N49:N55"/>
    <mergeCell ref="T49:T55"/>
    <mergeCell ref="Z49:Z55"/>
    <mergeCell ref="AF49:AF55"/>
    <mergeCell ref="B42:B48"/>
    <mergeCell ref="H42:H48"/>
    <mergeCell ref="N42:N48"/>
    <mergeCell ref="T42:T48"/>
    <mergeCell ref="Z42:Z48"/>
    <mergeCell ref="AF42:AF48"/>
    <mergeCell ref="B35:B41"/>
    <mergeCell ref="H35:H41"/>
    <mergeCell ref="N35:N41"/>
    <mergeCell ref="T35:T41"/>
    <mergeCell ref="Z35:Z41"/>
    <mergeCell ref="AF35:AF41"/>
    <mergeCell ref="B28:B34"/>
    <mergeCell ref="H28:H34"/>
    <mergeCell ref="N28:N34"/>
    <mergeCell ref="T28:T34"/>
    <mergeCell ref="Z28:Z34"/>
    <mergeCell ref="AF28:AF34"/>
    <mergeCell ref="B21:B27"/>
    <mergeCell ref="H21:H27"/>
    <mergeCell ref="N21:N27"/>
    <mergeCell ref="T21:T27"/>
    <mergeCell ref="Z21:Z27"/>
    <mergeCell ref="AF21:AF27"/>
    <mergeCell ref="B14:B20"/>
    <mergeCell ref="H14:H20"/>
    <mergeCell ref="N14:N20"/>
    <mergeCell ref="T14:T20"/>
    <mergeCell ref="Z14:Z20"/>
    <mergeCell ref="AF14:AF20"/>
    <mergeCell ref="B7:B13"/>
    <mergeCell ref="H7:H13"/>
    <mergeCell ref="N7:N13"/>
    <mergeCell ref="T7:T13"/>
    <mergeCell ref="Z7:Z13"/>
    <mergeCell ref="AF7:AF13"/>
    <mergeCell ref="AD5:AD6"/>
    <mergeCell ref="AF5:AF6"/>
    <mergeCell ref="AG5:AG6"/>
    <mergeCell ref="AH5:AH6"/>
    <mergeCell ref="AI5:AI6"/>
    <mergeCell ref="AJ5:AJ6"/>
    <mergeCell ref="W5:W6"/>
    <mergeCell ref="X5:X6"/>
    <mergeCell ref="Z5:Z6"/>
    <mergeCell ref="AA5:AA6"/>
    <mergeCell ref="AB5:AB6"/>
    <mergeCell ref="AC5:AC6"/>
    <mergeCell ref="T5:T6"/>
    <mergeCell ref="U5:U6"/>
    <mergeCell ref="V5:V6"/>
    <mergeCell ref="I5:I6"/>
    <mergeCell ref="J5:J6"/>
    <mergeCell ref="K5:K6"/>
    <mergeCell ref="L5:L6"/>
    <mergeCell ref="N5:N6"/>
    <mergeCell ref="O5:O6"/>
    <mergeCell ref="B5:B6"/>
    <mergeCell ref="C5:C6"/>
    <mergeCell ref="D5:D6"/>
    <mergeCell ref="E5:E6"/>
    <mergeCell ref="F5:F6"/>
    <mergeCell ref="H5:H6"/>
    <mergeCell ref="P5:P6"/>
    <mergeCell ref="Q5:Q6"/>
    <mergeCell ref="R5:R6"/>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35"/>
  <sheetViews>
    <sheetView workbookViewId="0">
      <selection activeCell="E41" sqref="E41"/>
    </sheetView>
  </sheetViews>
  <sheetFormatPr defaultRowHeight="13.5"/>
  <cols>
    <col min="4" max="4" width="13.75" customWidth="1"/>
    <col min="5" max="5" width="14.875" customWidth="1"/>
    <col min="6" max="6" width="13.75" customWidth="1"/>
    <col min="7" max="7" width="13.625" customWidth="1"/>
    <col min="8" max="10" width="11.625" customWidth="1"/>
  </cols>
  <sheetData>
    <row r="4" spans="2:7">
      <c r="B4" t="s">
        <v>15</v>
      </c>
      <c r="C4" s="5" t="s">
        <v>16</v>
      </c>
    </row>
    <row r="5" spans="2:7">
      <c r="C5" t="s">
        <v>39</v>
      </c>
      <c r="D5">
        <f>1.4345*10^-6</f>
        <v>1.4345E-6</v>
      </c>
      <c r="E5" s="25">
        <f>-0.000119864</f>
        <v>-1.19864E-4</v>
      </c>
      <c r="F5" s="25">
        <f>-0.037620259</f>
        <v>-3.7620259000000003E-2</v>
      </c>
      <c r="G5" s="25">
        <v>0.62407732199999999</v>
      </c>
    </row>
    <row r="6" spans="2:7">
      <c r="C6" t="s">
        <v>40</v>
      </c>
      <c r="D6">
        <f>-3.06037*10^-6</f>
        <v>-3.0603699999999996E-6</v>
      </c>
      <c r="E6" s="25">
        <v>1.3879490000000001E-3</v>
      </c>
      <c r="F6" s="25">
        <v>-0.19079875399999999</v>
      </c>
      <c r="G6" s="25">
        <v>5.5315144910000003</v>
      </c>
    </row>
    <row r="7" spans="2:7">
      <c r="C7" t="s">
        <v>41</v>
      </c>
      <c r="D7">
        <f>9.04656*10^-7</f>
        <v>9.0465599999999994E-7</v>
      </c>
      <c r="E7" s="25">
        <v>-6.6202999999999998E-4</v>
      </c>
      <c r="F7" s="25">
        <v>0.15655571400000001</v>
      </c>
      <c r="G7" s="25">
        <v>-13.829089850000001</v>
      </c>
    </row>
    <row r="8" spans="2:7">
      <c r="C8" s="6" t="s">
        <v>17</v>
      </c>
      <c r="E8" s="25"/>
      <c r="F8" s="25"/>
      <c r="G8" s="25"/>
    </row>
    <row r="9" spans="2:7">
      <c r="C9" t="s">
        <v>42</v>
      </c>
      <c r="D9">
        <f>3.47613*10^-7</f>
        <v>3.47613E-7</v>
      </c>
      <c r="E9" s="26">
        <f>-2.38575*10^-5</f>
        <v>-2.38575E-5</v>
      </c>
      <c r="F9" s="25">
        <v>-3.7631412000000003E-2</v>
      </c>
      <c r="G9" s="25">
        <v>0.79584630099999998</v>
      </c>
    </row>
    <row r="10" spans="2:7">
      <c r="C10" t="s">
        <v>43</v>
      </c>
      <c r="D10" s="27">
        <f>-5.83768*10^-6</f>
        <v>-5.8376799999999995E-6</v>
      </c>
      <c r="E10" s="25">
        <v>2.1948250000000001E-3</v>
      </c>
      <c r="F10" s="25">
        <v>-0.25546500300000002</v>
      </c>
      <c r="G10" s="25">
        <v>7.2951426289999999</v>
      </c>
    </row>
    <row r="11" spans="2:7">
      <c r="C11" t="s">
        <v>41</v>
      </c>
      <c r="D11">
        <f>5.41432*10^-6</f>
        <v>5.4143199999999997E-6</v>
      </c>
      <c r="E11" s="25">
        <v>-2.9650409999999999E-3</v>
      </c>
      <c r="F11" s="25">
        <v>0.53298464599999995</v>
      </c>
      <c r="G11" s="28">
        <v>-32.850825039999997</v>
      </c>
    </row>
    <row r="12" spans="2:7">
      <c r="E12" s="25"/>
      <c r="F12" s="25"/>
      <c r="G12" s="25"/>
    </row>
    <row r="13" spans="2:7">
      <c r="B13" t="s">
        <v>18</v>
      </c>
      <c r="C13" s="5" t="s">
        <v>16</v>
      </c>
      <c r="E13" s="25"/>
      <c r="F13" s="25"/>
      <c r="G13" s="25"/>
    </row>
    <row r="14" spans="2:7">
      <c r="C14" t="s">
        <v>44</v>
      </c>
      <c r="D14">
        <f>-7.58553*10^-8</f>
        <v>-7.5855300000000003E-8</v>
      </c>
      <c r="E14" s="25">
        <f>2.1302*10^-5</f>
        <v>2.1302E-5</v>
      </c>
      <c r="F14" s="25">
        <v>-1.0948119999999999E-3</v>
      </c>
      <c r="G14" s="25">
        <v>9.0651064000000003E-2</v>
      </c>
    </row>
    <row r="15" spans="2:7">
      <c r="C15" t="s">
        <v>45</v>
      </c>
      <c r="D15">
        <f>1.99415*10^-8</f>
        <v>1.99415E-8</v>
      </c>
      <c r="E15" s="25">
        <f>-1.37006*10^-5</f>
        <v>-1.3700600000000002E-5</v>
      </c>
      <c r="F15" s="25">
        <v>2.877807E-3</v>
      </c>
      <c r="G15" s="25">
        <v>-5.3198892999999997E-2</v>
      </c>
    </row>
    <row r="16" spans="2:7">
      <c r="C16" s="6" t="s">
        <v>17</v>
      </c>
      <c r="E16" s="25"/>
      <c r="F16" s="25"/>
      <c r="G16" s="25"/>
    </row>
    <row r="17" spans="2:7">
      <c r="C17" t="s">
        <v>44</v>
      </c>
      <c r="D17">
        <f>-1.0218*10^-7</f>
        <v>-1.0218000000000001E-7</v>
      </c>
      <c r="E17" s="25">
        <f>2.31971*10^-5</f>
        <v>2.3197100000000002E-5</v>
      </c>
      <c r="F17" s="25">
        <v>-9.2398299999999997E-4</v>
      </c>
      <c r="G17" s="28">
        <v>8.8969350000000003E-2</v>
      </c>
    </row>
    <row r="18" spans="2:7">
      <c r="C18" t="s">
        <v>45</v>
      </c>
      <c r="D18">
        <f>2.10831*10^-8</f>
        <v>2.10831E-8</v>
      </c>
      <c r="E18" s="26">
        <f>-1.43497*10^-5</f>
        <v>-1.4349700000000003E-5</v>
      </c>
      <c r="F18" s="25">
        <v>2.8391459999999999E-3</v>
      </c>
      <c r="G18" s="25">
        <v>-3.5441888999999997E-2</v>
      </c>
    </row>
    <row r="19" spans="2:7">
      <c r="E19" s="25"/>
      <c r="F19" s="25"/>
      <c r="G19" s="25"/>
    </row>
    <row r="20" spans="2:7">
      <c r="B20" t="s">
        <v>19</v>
      </c>
      <c r="C20" s="5" t="s">
        <v>16</v>
      </c>
      <c r="E20" s="25"/>
      <c r="F20" s="25"/>
      <c r="G20" s="25"/>
    </row>
    <row r="21" spans="2:7">
      <c r="C21" t="s">
        <v>46</v>
      </c>
      <c r="D21">
        <v>3.2048516999999999E-2</v>
      </c>
      <c r="E21" s="25">
        <v>-0.49343327300000001</v>
      </c>
      <c r="F21" s="25">
        <v>2.551397766</v>
      </c>
      <c r="G21" s="25">
        <v>12.622545369999999</v>
      </c>
    </row>
    <row r="22" spans="2:7">
      <c r="C22" t="s">
        <v>47</v>
      </c>
      <c r="D22">
        <v>7.9728779999999992E-3</v>
      </c>
      <c r="E22" s="25">
        <v>-0.20199887699999999</v>
      </c>
      <c r="F22" s="25">
        <v>1.5434203399999999</v>
      </c>
      <c r="G22" s="29">
        <v>13.697217</v>
      </c>
    </row>
    <row r="23" spans="2:7">
      <c r="C23" t="s">
        <v>48</v>
      </c>
      <c r="D23">
        <f>-7.67459*10^-5</f>
        <v>-7.6745900000000007E-5</v>
      </c>
      <c r="E23" s="25">
        <v>7.1739009999999999E-3</v>
      </c>
      <c r="F23" s="25">
        <v>-0.25176596400000001</v>
      </c>
      <c r="G23" s="25">
        <v>18.775188279999998</v>
      </c>
    </row>
    <row r="24" spans="2:7">
      <c r="C24" t="s">
        <v>49</v>
      </c>
      <c r="D24">
        <f>-3.88384*10^-6</f>
        <v>-3.8838400000000002E-6</v>
      </c>
      <c r="E24" s="25">
        <v>1.076046E-3</v>
      </c>
      <c r="F24" s="25">
        <v>-8.1944536999999998E-2</v>
      </c>
      <c r="G24" s="25">
        <v>17.201186849999999</v>
      </c>
    </row>
    <row r="25" spans="2:7">
      <c r="C25" t="s">
        <v>45</v>
      </c>
      <c r="D25">
        <f>-3.94748*10^-6</f>
        <v>-3.9474800000000002E-6</v>
      </c>
      <c r="E25" s="25">
        <v>1.7619249999999999E-3</v>
      </c>
      <c r="F25" s="25">
        <v>-0.20385642800000001</v>
      </c>
      <c r="G25" s="25">
        <v>22.664025769999999</v>
      </c>
    </row>
    <row r="26" spans="2:7">
      <c r="C26" s="6" t="s">
        <v>17</v>
      </c>
      <c r="E26" s="25"/>
      <c r="F26" s="25"/>
      <c r="G26" s="25"/>
    </row>
    <row r="27" spans="2:7">
      <c r="C27" t="s">
        <v>46</v>
      </c>
      <c r="D27">
        <v>1.9399718E-2</v>
      </c>
      <c r="E27" s="25">
        <v>-0.359429206</v>
      </c>
      <c r="F27" s="25">
        <v>2.139236779</v>
      </c>
      <c r="G27" s="28">
        <v>12.568967990000001</v>
      </c>
    </row>
    <row r="28" spans="2:7">
      <c r="C28" t="s">
        <v>47</v>
      </c>
      <c r="D28">
        <v>7.3122990000000004E-3</v>
      </c>
      <c r="E28" s="25">
        <v>-0.194108219</v>
      </c>
      <c r="F28" s="25">
        <v>1.537772117</v>
      </c>
      <c r="G28" s="25">
        <v>13.228246929999999</v>
      </c>
    </row>
    <row r="29" spans="2:7">
      <c r="C29" t="s">
        <v>48</v>
      </c>
      <c r="D29">
        <v>-1.68505E-4</v>
      </c>
      <c r="E29" s="25">
        <v>1.3702125000000001E-2</v>
      </c>
      <c r="F29" s="25">
        <v>-0.38528606199999998</v>
      </c>
      <c r="G29" s="28">
        <v>19.156269640000001</v>
      </c>
    </row>
    <row r="30" spans="2:7">
      <c r="C30" t="s">
        <v>49</v>
      </c>
      <c r="D30">
        <f>-4.80005*10^-7</f>
        <v>-4.8000499999999999E-7</v>
      </c>
      <c r="E30" s="25">
        <v>3.5014300000000003E-4</v>
      </c>
      <c r="F30" s="25">
        <v>-3.1651292999999997E-2</v>
      </c>
      <c r="G30" s="28">
        <v>16.034501049999999</v>
      </c>
    </row>
    <row r="31" spans="2:7">
      <c r="C31" t="s">
        <v>50</v>
      </c>
      <c r="D31">
        <f>-3.03967*10^-6</f>
        <v>-3.0396699999999999E-6</v>
      </c>
      <c r="E31" s="25">
        <v>1.541344E-3</v>
      </c>
      <c r="F31" s="25">
        <v>-0.183867689</v>
      </c>
      <c r="G31" s="28">
        <v>21.95124139</v>
      </c>
    </row>
    <row r="32" spans="2:7">
      <c r="C32" t="s">
        <v>41</v>
      </c>
      <c r="D32">
        <f>-2.5069*10^-6</f>
        <v>-2.5068999999999997E-6</v>
      </c>
      <c r="E32" s="28">
        <v>6.4283000000000005E-4</v>
      </c>
      <c r="F32" s="25">
        <v>4.9828797000000001E-2</v>
      </c>
      <c r="G32" s="25">
        <v>5.3230503139999996</v>
      </c>
    </row>
    <row r="33" spans="5:6">
      <c r="E33" s="25"/>
      <c r="F33" s="25"/>
    </row>
    <row r="34" spans="5:6">
      <c r="E34" s="25"/>
      <c r="F34" s="25"/>
    </row>
    <row r="35" spans="5:6">
      <c r="F35" s="25"/>
    </row>
  </sheetData>
  <phoneticPr fontId="1"/>
  <pageMargins left="0.78700000000000003" right="0.78700000000000003" top="0.98399999999999999" bottom="0.98399999999999999" header="0.51200000000000001" footer="0.51200000000000001"/>
  <pageSetup paperSize="9" orientation="portrait"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topLeftCell="A22" workbookViewId="0">
      <selection activeCell="B5" sqref="B5"/>
    </sheetView>
  </sheetViews>
  <sheetFormatPr defaultRowHeight="13.5"/>
  <cols>
    <col min="1" max="1" width="36.5" style="7" customWidth="1"/>
    <col min="2" max="2" width="78.625" style="7" customWidth="1"/>
    <col min="3" max="16384" width="9" style="7"/>
  </cols>
  <sheetData>
    <row r="1" spans="1:2">
      <c r="A1" s="37" t="s">
        <v>183</v>
      </c>
      <c r="B1" s="7" t="s">
        <v>213</v>
      </c>
    </row>
    <row r="2" spans="1:2">
      <c r="A2" s="37" t="s">
        <v>91</v>
      </c>
      <c r="B2" s="138" t="s">
        <v>208</v>
      </c>
    </row>
    <row r="3" spans="1:2" ht="27">
      <c r="A3" s="37"/>
      <c r="B3" s="139" t="s">
        <v>212</v>
      </c>
    </row>
    <row r="4" spans="1:2">
      <c r="A4" s="37"/>
      <c r="B4" s="30" t="s">
        <v>59</v>
      </c>
    </row>
    <row r="5" spans="1:2" ht="54">
      <c r="A5" s="37"/>
      <c r="B5" s="30" t="s">
        <v>162</v>
      </c>
    </row>
    <row r="6" spans="1:2">
      <c r="A6" s="37"/>
      <c r="B6" s="30"/>
    </row>
    <row r="7" spans="1:2">
      <c r="A7" s="37"/>
      <c r="B7" s="7" t="s">
        <v>95</v>
      </c>
    </row>
    <row r="8" spans="1:2">
      <c r="A8" s="37"/>
      <c r="B8" s="30" t="s">
        <v>61</v>
      </c>
    </row>
    <row r="9" spans="1:2">
      <c r="A9" s="37"/>
      <c r="B9" s="138"/>
    </row>
    <row r="10" spans="1:2">
      <c r="A10" s="37"/>
      <c r="B10" s="30" t="s">
        <v>83</v>
      </c>
    </row>
    <row r="11" spans="1:2">
      <c r="A11" s="37"/>
      <c r="B11" s="30" t="s">
        <v>89</v>
      </c>
    </row>
    <row r="12" spans="1:2">
      <c r="A12" s="37"/>
      <c r="B12" s="30" t="s">
        <v>163</v>
      </c>
    </row>
    <row r="13" spans="1:2">
      <c r="A13" s="37"/>
      <c r="B13" s="30"/>
    </row>
    <row r="14" spans="1:2">
      <c r="A14" s="37" t="s">
        <v>92</v>
      </c>
      <c r="B14" s="30" t="s">
        <v>93</v>
      </c>
    </row>
    <row r="15" spans="1:2">
      <c r="A15" s="38" t="s">
        <v>94</v>
      </c>
      <c r="B15" s="30" t="s">
        <v>96</v>
      </c>
    </row>
    <row r="16" spans="1:2">
      <c r="A16" s="37"/>
      <c r="B16" s="30" t="s">
        <v>97</v>
      </c>
    </row>
    <row r="17" spans="1:2" ht="40.5">
      <c r="A17" s="37"/>
      <c r="B17" s="138" t="s">
        <v>209</v>
      </c>
    </row>
    <row r="18" spans="1:2">
      <c r="A18" s="37"/>
      <c r="B18" s="30"/>
    </row>
    <row r="19" spans="1:2">
      <c r="A19" s="37"/>
      <c r="B19" s="30" t="s">
        <v>60</v>
      </c>
    </row>
    <row r="20" spans="1:2" ht="27">
      <c r="A20" s="135" t="s">
        <v>62</v>
      </c>
      <c r="B20" s="36" t="s">
        <v>164</v>
      </c>
    </row>
    <row r="21" spans="1:2" ht="27">
      <c r="A21" s="135" t="s">
        <v>63</v>
      </c>
      <c r="B21" s="36" t="s">
        <v>64</v>
      </c>
    </row>
    <row r="22" spans="1:2" ht="27">
      <c r="A22" s="135" t="s">
        <v>65</v>
      </c>
      <c r="B22" s="36" t="s">
        <v>66</v>
      </c>
    </row>
    <row r="23" spans="1:2" ht="27">
      <c r="A23" s="135" t="s">
        <v>67</v>
      </c>
      <c r="B23" s="36" t="s">
        <v>165</v>
      </c>
    </row>
    <row r="24" spans="1:2">
      <c r="A24" s="135"/>
      <c r="B24" s="36"/>
    </row>
    <row r="25" spans="1:2" ht="27">
      <c r="A25" s="135" t="s">
        <v>68</v>
      </c>
      <c r="B25" s="36" t="s">
        <v>207</v>
      </c>
    </row>
    <row r="26" spans="1:2" ht="27">
      <c r="A26" s="135" t="s">
        <v>166</v>
      </c>
      <c r="B26" s="36" t="s">
        <v>167</v>
      </c>
    </row>
    <row r="27" spans="1:2" ht="40.5">
      <c r="A27" s="135" t="s">
        <v>70</v>
      </c>
      <c r="B27" s="36" t="s">
        <v>69</v>
      </c>
    </row>
    <row r="28" spans="1:2" ht="54">
      <c r="A28" s="135" t="s">
        <v>53</v>
      </c>
      <c r="B28" s="36" t="s">
        <v>85</v>
      </c>
    </row>
    <row r="29" spans="1:2">
      <c r="A29" s="37" t="s">
        <v>71</v>
      </c>
      <c r="B29" s="36"/>
    </row>
    <row r="30" spans="1:2" ht="40.5">
      <c r="A30" s="135" t="s">
        <v>73</v>
      </c>
      <c r="B30" s="36" t="s">
        <v>72</v>
      </c>
    </row>
    <row r="31" spans="1:2" ht="30" customHeight="1">
      <c r="A31" s="135" t="s">
        <v>74</v>
      </c>
      <c r="B31" s="36" t="s">
        <v>75</v>
      </c>
    </row>
    <row r="32" spans="1:2">
      <c r="A32" s="38" t="s">
        <v>168</v>
      </c>
      <c r="B32" s="36" t="s">
        <v>169</v>
      </c>
    </row>
    <row r="33" spans="1:2">
      <c r="A33" s="38"/>
      <c r="B33" s="36"/>
    </row>
    <row r="34" spans="1:2" ht="30.75" customHeight="1">
      <c r="A34" s="135" t="s">
        <v>98</v>
      </c>
      <c r="B34" s="36" t="s">
        <v>170</v>
      </c>
    </row>
    <row r="35" spans="1:2" ht="40.5">
      <c r="A35" s="135" t="s">
        <v>76</v>
      </c>
      <c r="B35" s="36" t="s">
        <v>77</v>
      </c>
    </row>
    <row r="36" spans="1:2">
      <c r="A36" s="37"/>
      <c r="B36" s="36"/>
    </row>
    <row r="37" spans="1:2" ht="40.5">
      <c r="A37" s="135" t="s">
        <v>78</v>
      </c>
      <c r="B37" s="36" t="s">
        <v>86</v>
      </c>
    </row>
    <row r="38" spans="1:2" ht="40.5">
      <c r="A38" s="135" t="s">
        <v>80</v>
      </c>
      <c r="B38" s="36" t="s">
        <v>87</v>
      </c>
    </row>
    <row r="39" spans="1:2">
      <c r="A39" s="37"/>
      <c r="B39" s="30"/>
    </row>
    <row r="40" spans="1:2" ht="27">
      <c r="A40" s="135" t="s">
        <v>79</v>
      </c>
      <c r="B40" s="138" t="s">
        <v>210</v>
      </c>
    </row>
    <row r="41" spans="1:2" ht="27">
      <c r="A41" s="135"/>
      <c r="B41" s="30" t="s">
        <v>88</v>
      </c>
    </row>
    <row r="42" spans="1:2">
      <c r="A42" s="135"/>
      <c r="B42" s="30"/>
    </row>
    <row r="43" spans="1:2" ht="27">
      <c r="A43" s="135" t="s">
        <v>82</v>
      </c>
      <c r="B43" s="36" t="s">
        <v>84</v>
      </c>
    </row>
    <row r="44" spans="1:2" ht="27">
      <c r="A44" s="135"/>
      <c r="B44" s="36" t="s">
        <v>90</v>
      </c>
    </row>
    <row r="45" spans="1:2" ht="27.75" customHeight="1">
      <c r="A45" s="37"/>
      <c r="B45" s="30" t="s">
        <v>161</v>
      </c>
    </row>
    <row r="46" spans="1:2">
      <c r="A46" s="37"/>
      <c r="B46" s="30"/>
    </row>
    <row r="47" spans="1:2">
      <c r="A47" s="37"/>
    </row>
    <row r="48" spans="1:2">
      <c r="A48" s="135" t="s">
        <v>81</v>
      </c>
      <c r="B48" s="36" t="s">
        <v>211</v>
      </c>
    </row>
  </sheetData>
  <sheetProtection password="94F3" sheet="1" objects="1" scenarios="1"/>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data sheet</vt:lpstr>
      <vt:lpstr>data sheet cross-sectional</vt:lpstr>
      <vt:lpstr>data sheet longtudinal</vt:lpstr>
      <vt:lpstr>Height</vt:lpstr>
      <vt:lpstr>StdBW</vt:lpstr>
      <vt:lpstr>IGF-I reference</vt:lpstr>
      <vt:lpstr>新生児reference</vt:lpstr>
      <vt:lpstr>LMS</vt:lpstr>
      <vt:lpstr>readme</vt:lpstr>
      <vt:lpstr>birthH</vt:lpstr>
      <vt:lpstr>femaleFB</vt:lpstr>
      <vt:lpstr>femaleSB</vt:lpstr>
      <vt:lpstr>head</vt:lpstr>
      <vt:lpstr>Hfemalemean</vt:lpstr>
      <vt:lpstr>Hfemalesd</vt:lpstr>
      <vt:lpstr>Hmalemean</vt:lpstr>
      <vt:lpstr>Hmalesd</vt:lpstr>
      <vt:lpstr>IGFfemale</vt:lpstr>
      <vt:lpstr>IGFmale</vt:lpstr>
      <vt:lpstr>itoOI</vt:lpstr>
      <vt:lpstr>maleFB</vt:lpstr>
      <vt:lpstr>maleSB</vt:lpstr>
      <vt:lpstr>muratafemale</vt:lpstr>
      <vt:lpstr>muratamale</vt:lpstr>
    </vt:vector>
  </TitlesOfParts>
  <Company>北見赤十字病院</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order-d</dc:creator>
  <cp:lastModifiedBy>HP</cp:lastModifiedBy>
  <cp:lastPrinted>2011-11-27T23:15:18Z</cp:lastPrinted>
  <dcterms:created xsi:type="dcterms:W3CDTF">2009-09-28T05:43:30Z</dcterms:created>
  <dcterms:modified xsi:type="dcterms:W3CDTF">2013-09-11T05:44:10Z</dcterms:modified>
</cp:coreProperties>
</file>